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codeName="ThisWorkbook" hidePivotFieldList="1" defaultThemeVersion="124226"/>
  <mc:AlternateContent xmlns:mc="http://schemas.openxmlformats.org/markup-compatibility/2006">
    <mc:Choice Requires="x15">
      <x15ac:absPath xmlns:x15ac="http://schemas.microsoft.com/office/spreadsheetml/2010/11/ac" url="Z:\גולמי לחלוקה בין הספריות\מודלים לפרסום 2025\"/>
    </mc:Choice>
  </mc:AlternateContent>
  <xr:revisionPtr revIDLastSave="0" documentId="8_{FFE89CB2-EAE3-46DA-9890-06ECCDADD466}" xr6:coauthVersionLast="47" xr6:coauthVersionMax="47" xr10:uidLastSave="{00000000-0000-0000-0000-000000000000}"/>
  <bookViews>
    <workbookView xWindow="-120" yWindow="-120" windowWidth="29040" windowHeight="15720" firstSheet="17" activeTab="22" xr2:uid="{00000000-000D-0000-FFFF-FFFF00000000}"/>
  </bookViews>
  <sheets>
    <sheet name="ProtectSettings" sheetId="585" state="veryHidden" r:id="rId1"/>
    <sheet name="הדרכה למשתמש" sheetId="453" r:id="rId2"/>
    <sheet name="פרמטרים לקריטריונים" sheetId="1" r:id="rId3"/>
    <sheet name="הוראת שעה" sheetId="537" state="hidden" r:id="rId4"/>
    <sheet name="תנאי סף" sheetId="477" r:id="rId5"/>
    <sheet name="תקציב" sheetId="471" r:id="rId6"/>
    <sheet name="מורכבות" sheetId="469" r:id="rId7"/>
    <sheet name="מיקום גיאוגרפי" sheetId="473" r:id="rId8"/>
    <sheet name="מספר אמנים או מנחים" sheetId="475" r:id="rId9"/>
    <sheet name="חשיבות ותרומה לתחום" sheetId="476" r:id="rId10"/>
    <sheet name="ותק" sheetId="584" r:id="rId11"/>
    <sheet name="התחשיב הבסיסי" sheetId="370" r:id="rId12"/>
    <sheet name="פרמטרים לעקרונות חישוב התמיכה" sheetId="519" r:id="rId13"/>
    <sheet name="הרכב חברי הוועדה" sheetId="526" r:id="rId14"/>
    <sheet name="תמיכה מינימלית" sheetId="539" r:id="rId15"/>
    <sheet name="סיכום" sheetId="527" r:id="rId16"/>
    <sheet name="הגבלה לסכום מבוקש (1)" sheetId="528" r:id="rId17"/>
    <sheet name="קיזוזים בגין איחורים" sheetId="529" r:id="rId18"/>
    <sheet name="גיליון2" sheetId="587" state="hidden" r:id="rId19"/>
    <sheet name="קיזוזים- החלטות ועדה" sheetId="530" r:id="rId20"/>
    <sheet name="הגבלה לסכום מבוקש (2)" sheetId="531" r:id="rId21"/>
    <sheet name="סיכום לועדה- הזנת נתונים" sheetId="532" r:id="rId22"/>
    <sheet name="סיכום לועדה - תוצאות" sheetId="535" r:id="rId23"/>
    <sheet name="מרכבה" sheetId="588" state="hidden" r:id="rId24"/>
  </sheets>
  <definedNames>
    <definedName name="_xlnm._FilterDatabase" localSheetId="16" hidden="1">'הגבלה לסכום מבוקש (1)'!$A$30:$GR$30</definedName>
    <definedName name="_xlnm._FilterDatabase" localSheetId="11" hidden="1">'התחשיב הבסיסי'!$A$30:$BG$131</definedName>
    <definedName name="_xlnm._FilterDatabase" localSheetId="23" hidden="1">מרכבה!$A$1:$L$363</definedName>
    <definedName name="_xlnm._FilterDatabase" localSheetId="21" hidden="1">'סיכום לועדה- הזנת נתונים'!$A$30:$HC$131</definedName>
    <definedName name="_xlnm._FilterDatabase" localSheetId="22" hidden="1">'סיכום לועדה - תוצאות'!$A$30:$AZ$131</definedName>
    <definedName name="_xlnm._FilterDatabase" localSheetId="14" hidden="1">'תמיכה מינימלית'!$A$30:$AI$131</definedName>
    <definedName name="_xlnm._FilterDatabase" localSheetId="4" hidden="1">'תנאי סף'!$A$30:$FA$131</definedName>
    <definedName name="a">#REF!</definedName>
    <definedName name="aa">#REF!</definedName>
    <definedName name="b">#REF!</definedName>
    <definedName name="DDDD">#REF!</definedName>
    <definedName name="ee">#REF!</definedName>
    <definedName name="ngf">#REF!</definedName>
    <definedName name="_xlnm.Print_Area" localSheetId="16">'הגבלה לסכום מבוקש (1)'!$A$1:$Z$131</definedName>
    <definedName name="_xlnm.Print_Area" localSheetId="20">'הגבלה לסכום מבוקש (2)'!$B$1:$X$131</definedName>
    <definedName name="_xlnm.Print_Area" localSheetId="1">'הדרכה למשתמש'!$B$1:$H$18</definedName>
    <definedName name="_xlnm.Print_Area" localSheetId="13">'הרכב חברי הוועדה'!$B$1:$Z$131</definedName>
    <definedName name="_xlnm.Print_Area" localSheetId="11">'התחשיב הבסיסי'!$B$1:$AF$131</definedName>
    <definedName name="_xlnm.Print_Area" localSheetId="10">ותק!$B$1:$Z$131</definedName>
    <definedName name="_xlnm.Print_Area" localSheetId="9">'חשיבות ותרומה לתחום'!$B$1:$Z$131</definedName>
    <definedName name="_xlnm.Print_Area" localSheetId="6">מורכבות!$B$1:$Z$131</definedName>
    <definedName name="_xlnm.Print_Area" localSheetId="7">'מיקום גיאוגרפי'!$B$1:$Z$131</definedName>
    <definedName name="_xlnm.Print_Area" localSheetId="8">'מספר אמנים או מנחים'!$B$1:$Z$131</definedName>
    <definedName name="_xlnm.Print_Area" localSheetId="15">סיכום!$B$1:$Z$131</definedName>
    <definedName name="_xlnm.Print_Area" localSheetId="21">'סיכום לועדה- הזנת נתונים'!$B$1:$U$130</definedName>
    <definedName name="_xlnm.Print_Area" localSheetId="22">'סיכום לועדה - תוצאות'!$B$1:$U$131</definedName>
    <definedName name="_xlnm.Print_Area" localSheetId="12">'פרמטרים לעקרונות חישוב התמיכה'!$B$1:$H$58</definedName>
    <definedName name="_xlnm.Print_Area" localSheetId="2">'פרמטרים לקריטריונים'!$B$1:$I$339</definedName>
    <definedName name="_xlnm.Print_Area" localSheetId="19">'קיזוזים- החלטות ועדה'!$B$1:$G$131</definedName>
    <definedName name="_xlnm.Print_Area" localSheetId="17">'קיזוזים בגין איחורים'!$B$1:$H$131</definedName>
    <definedName name="_xlnm.Print_Area" localSheetId="14">'תמיכה מינימלית'!$B$1:$X$131</definedName>
    <definedName name="_xlnm.Print_Area" localSheetId="4">'תנאי סף'!$B$1:$BF$131</definedName>
    <definedName name="_xlnm.Print_Area" localSheetId="5">תקציב!$B$1:$Z$131</definedName>
    <definedName name="_xlnm.Print_Titles" localSheetId="16">'הגבלה לסכום מבוקש (1)'!$29:$30</definedName>
    <definedName name="_xlnm.Print_Titles" localSheetId="20">'הגבלה לסכום מבוקש (2)'!$29:$30</definedName>
    <definedName name="_xlnm.Print_Titles" localSheetId="13">'הרכב חברי הוועדה'!$29:$30</definedName>
    <definedName name="_xlnm.Print_Titles" localSheetId="10">ותק!$29:$30</definedName>
    <definedName name="_xlnm.Print_Titles" localSheetId="9">'חשיבות ותרומה לתחום'!$29:$30</definedName>
    <definedName name="_xlnm.Print_Titles" localSheetId="6">מורכבות!$29:$30</definedName>
    <definedName name="_xlnm.Print_Titles" localSheetId="7">'מיקום גיאוגרפי'!$29:$30</definedName>
    <definedName name="_xlnm.Print_Titles" localSheetId="8">'מספר אמנים או מנחים'!$29:$30</definedName>
    <definedName name="_xlnm.Print_Titles" localSheetId="15">סיכום!$29:$30</definedName>
    <definedName name="_xlnm.Print_Titles" localSheetId="21">'סיכום לועדה- הזנת נתונים'!$29:$30</definedName>
    <definedName name="_xlnm.Print_Titles" localSheetId="22">'סיכום לועדה - תוצאות'!$B:$C,'סיכום לועדה - תוצאות'!$30:$30</definedName>
    <definedName name="_xlnm.Print_Titles" localSheetId="19">'קיזוזים- החלטות ועדה'!$29:$30</definedName>
    <definedName name="_xlnm.Print_Titles" localSheetId="17">'קיזוזים בגין איחורים'!$29:$30</definedName>
    <definedName name="_xlnm.Print_Titles" localSheetId="14">'תמיכה מינימלית'!$29:$30</definedName>
    <definedName name="_xlnm.Print_Titles" localSheetId="4">'תנאי סף'!$29:$30</definedName>
    <definedName name="_xlnm.Print_Titles" localSheetId="5">תקציב!$29:$30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13" i="1" l="1"/>
  <c r="C13" i="1"/>
  <c r="D12" i="1"/>
  <c r="C12" i="1"/>
  <c r="K98" i="477"/>
  <c r="U130" i="535"/>
  <c r="T130" i="535"/>
  <c r="F130" i="535"/>
  <c r="E130" i="535"/>
  <c r="D130" i="535"/>
  <c r="U129" i="535"/>
  <c r="T129" i="535"/>
  <c r="F129" i="535"/>
  <c r="E129" i="535"/>
  <c r="D129" i="535"/>
  <c r="U128" i="535"/>
  <c r="T128" i="535"/>
  <c r="F128" i="535"/>
  <c r="E128" i="535"/>
  <c r="D128" i="535"/>
  <c r="U127" i="535"/>
  <c r="T127" i="535"/>
  <c r="F127" i="535"/>
  <c r="E127" i="535"/>
  <c r="D127" i="535"/>
  <c r="U126" i="535"/>
  <c r="T126" i="535"/>
  <c r="F126" i="535"/>
  <c r="E126" i="535"/>
  <c r="D126" i="535"/>
  <c r="U125" i="535"/>
  <c r="T125" i="535"/>
  <c r="F125" i="535"/>
  <c r="E125" i="535"/>
  <c r="D125" i="535"/>
  <c r="U124" i="535"/>
  <c r="T124" i="535"/>
  <c r="F124" i="535"/>
  <c r="E124" i="535"/>
  <c r="D124" i="535"/>
  <c r="U123" i="535"/>
  <c r="T123" i="535"/>
  <c r="F123" i="535"/>
  <c r="E123" i="535"/>
  <c r="D123" i="535"/>
  <c r="U122" i="535"/>
  <c r="T122" i="535"/>
  <c r="F122" i="535"/>
  <c r="E122" i="535"/>
  <c r="D122" i="535"/>
  <c r="U121" i="535"/>
  <c r="T121" i="535"/>
  <c r="F121" i="535"/>
  <c r="E121" i="535"/>
  <c r="D121" i="535"/>
  <c r="U120" i="535"/>
  <c r="T120" i="535"/>
  <c r="F120" i="535"/>
  <c r="E120" i="535"/>
  <c r="D120" i="535"/>
  <c r="U119" i="535"/>
  <c r="T119" i="535"/>
  <c r="F119" i="535"/>
  <c r="E119" i="535"/>
  <c r="D119" i="535"/>
  <c r="U118" i="535"/>
  <c r="T118" i="535"/>
  <c r="F118" i="535"/>
  <c r="E118" i="535"/>
  <c r="D118" i="535"/>
  <c r="U117" i="535"/>
  <c r="T117" i="535"/>
  <c r="F117" i="535"/>
  <c r="E117" i="535"/>
  <c r="D117" i="535"/>
  <c r="U116" i="535"/>
  <c r="T116" i="535"/>
  <c r="F116" i="535"/>
  <c r="E116" i="535"/>
  <c r="D116" i="535"/>
  <c r="U115" i="535"/>
  <c r="T115" i="535"/>
  <c r="F115" i="535"/>
  <c r="E115" i="535"/>
  <c r="D115" i="535"/>
  <c r="U114" i="535"/>
  <c r="T114" i="535"/>
  <c r="F114" i="535"/>
  <c r="E114" i="535"/>
  <c r="D114" i="535"/>
  <c r="U113" i="535"/>
  <c r="T113" i="535"/>
  <c r="F113" i="535"/>
  <c r="E113" i="535"/>
  <c r="D113" i="535"/>
  <c r="U112" i="535"/>
  <c r="T112" i="535"/>
  <c r="F112" i="535"/>
  <c r="E112" i="535"/>
  <c r="D112" i="535"/>
  <c r="U111" i="535"/>
  <c r="T111" i="535"/>
  <c r="F111" i="535"/>
  <c r="E111" i="535"/>
  <c r="D111" i="535"/>
  <c r="U110" i="535"/>
  <c r="T110" i="535"/>
  <c r="F110" i="535"/>
  <c r="E110" i="535"/>
  <c r="D110" i="535"/>
  <c r="U109" i="535"/>
  <c r="T109" i="535"/>
  <c r="F109" i="535"/>
  <c r="E109" i="535"/>
  <c r="D109" i="535"/>
  <c r="U108" i="535"/>
  <c r="T108" i="535"/>
  <c r="F108" i="535"/>
  <c r="E108" i="535"/>
  <c r="D108" i="535"/>
  <c r="U107" i="535"/>
  <c r="T107" i="535"/>
  <c r="F107" i="535"/>
  <c r="E107" i="535"/>
  <c r="D107" i="535"/>
  <c r="U106" i="535"/>
  <c r="T106" i="535"/>
  <c r="F106" i="535"/>
  <c r="E106" i="535"/>
  <c r="D106" i="535"/>
  <c r="U105" i="535"/>
  <c r="T105" i="535"/>
  <c r="F105" i="535"/>
  <c r="E105" i="535"/>
  <c r="D105" i="535"/>
  <c r="U104" i="535"/>
  <c r="T104" i="535"/>
  <c r="F104" i="535"/>
  <c r="E104" i="535"/>
  <c r="D104" i="535"/>
  <c r="U103" i="535"/>
  <c r="T103" i="535"/>
  <c r="F103" i="535"/>
  <c r="E103" i="535"/>
  <c r="D103" i="535"/>
  <c r="U102" i="535"/>
  <c r="T102" i="535"/>
  <c r="F102" i="535"/>
  <c r="E102" i="535"/>
  <c r="D102" i="535"/>
  <c r="U101" i="535"/>
  <c r="T101" i="535"/>
  <c r="F101" i="535"/>
  <c r="E101" i="535"/>
  <c r="D101" i="535"/>
  <c r="U100" i="535"/>
  <c r="T100" i="535"/>
  <c r="F100" i="535"/>
  <c r="E100" i="535"/>
  <c r="D100" i="535"/>
  <c r="U99" i="535"/>
  <c r="T99" i="535"/>
  <c r="F99" i="535"/>
  <c r="E99" i="535"/>
  <c r="D99" i="535"/>
  <c r="U98" i="535"/>
  <c r="T98" i="535"/>
  <c r="F98" i="535"/>
  <c r="E98" i="535"/>
  <c r="D98" i="535"/>
  <c r="U97" i="535"/>
  <c r="T97" i="535"/>
  <c r="F97" i="535"/>
  <c r="E97" i="535"/>
  <c r="D97" i="535"/>
  <c r="U96" i="535"/>
  <c r="T96" i="535"/>
  <c r="F96" i="535"/>
  <c r="E96" i="535"/>
  <c r="D96" i="535"/>
  <c r="U95" i="535"/>
  <c r="T95" i="535"/>
  <c r="F95" i="535"/>
  <c r="E95" i="535"/>
  <c r="D95" i="535"/>
  <c r="U94" i="535"/>
  <c r="T94" i="535"/>
  <c r="F94" i="535"/>
  <c r="E94" i="535"/>
  <c r="D94" i="535"/>
  <c r="U93" i="535"/>
  <c r="T93" i="535"/>
  <c r="F93" i="535"/>
  <c r="E93" i="535"/>
  <c r="D93" i="535"/>
  <c r="U92" i="535"/>
  <c r="T92" i="535"/>
  <c r="F92" i="535"/>
  <c r="E92" i="535"/>
  <c r="D92" i="535"/>
  <c r="U91" i="535"/>
  <c r="T91" i="535"/>
  <c r="F91" i="535"/>
  <c r="E91" i="535"/>
  <c r="D91" i="535"/>
  <c r="U90" i="535"/>
  <c r="T90" i="535"/>
  <c r="F90" i="535"/>
  <c r="E90" i="535"/>
  <c r="D90" i="535"/>
  <c r="U89" i="535"/>
  <c r="T89" i="535"/>
  <c r="F89" i="535"/>
  <c r="E89" i="535"/>
  <c r="D89" i="535"/>
  <c r="U88" i="535"/>
  <c r="T88" i="535"/>
  <c r="F88" i="535"/>
  <c r="E88" i="535"/>
  <c r="D88" i="535"/>
  <c r="U87" i="535"/>
  <c r="T87" i="535"/>
  <c r="F87" i="535"/>
  <c r="E87" i="535"/>
  <c r="D87" i="535"/>
  <c r="U86" i="535"/>
  <c r="T86" i="535"/>
  <c r="F86" i="535"/>
  <c r="E86" i="535"/>
  <c r="D86" i="535"/>
  <c r="U85" i="535"/>
  <c r="T85" i="535"/>
  <c r="F85" i="535"/>
  <c r="E85" i="535"/>
  <c r="D85" i="535"/>
  <c r="U84" i="535"/>
  <c r="T84" i="535"/>
  <c r="F84" i="535"/>
  <c r="E84" i="535"/>
  <c r="D84" i="535"/>
  <c r="U83" i="535"/>
  <c r="T83" i="535"/>
  <c r="F83" i="535"/>
  <c r="E83" i="535"/>
  <c r="D83" i="535"/>
  <c r="U82" i="535"/>
  <c r="T82" i="535"/>
  <c r="F82" i="535"/>
  <c r="E82" i="535"/>
  <c r="D82" i="535"/>
  <c r="U81" i="535"/>
  <c r="T81" i="535"/>
  <c r="F81" i="535"/>
  <c r="E81" i="535"/>
  <c r="D81" i="535"/>
  <c r="U80" i="535"/>
  <c r="T80" i="535"/>
  <c r="F80" i="535"/>
  <c r="E80" i="535"/>
  <c r="D80" i="535"/>
  <c r="U79" i="535"/>
  <c r="T79" i="535"/>
  <c r="F79" i="535"/>
  <c r="E79" i="535"/>
  <c r="D79" i="535"/>
  <c r="U78" i="535"/>
  <c r="T78" i="535"/>
  <c r="F78" i="535"/>
  <c r="E78" i="535"/>
  <c r="D78" i="535"/>
  <c r="U77" i="535"/>
  <c r="T77" i="535"/>
  <c r="F77" i="535"/>
  <c r="E77" i="535"/>
  <c r="D77" i="535"/>
  <c r="U76" i="535"/>
  <c r="T76" i="535"/>
  <c r="F76" i="535"/>
  <c r="E76" i="535"/>
  <c r="D76" i="535"/>
  <c r="U75" i="535"/>
  <c r="T75" i="535"/>
  <c r="F75" i="535"/>
  <c r="E75" i="535"/>
  <c r="D75" i="535"/>
  <c r="U74" i="535"/>
  <c r="T74" i="535"/>
  <c r="F74" i="535"/>
  <c r="E74" i="535"/>
  <c r="D74" i="535"/>
  <c r="U73" i="535"/>
  <c r="T73" i="535"/>
  <c r="F73" i="535"/>
  <c r="E73" i="535"/>
  <c r="D73" i="535"/>
  <c r="U72" i="535"/>
  <c r="T72" i="535"/>
  <c r="F72" i="535"/>
  <c r="E72" i="535"/>
  <c r="D72" i="535"/>
  <c r="U71" i="535"/>
  <c r="T71" i="535"/>
  <c r="F71" i="535"/>
  <c r="E71" i="535"/>
  <c r="D71" i="535"/>
  <c r="U70" i="535"/>
  <c r="T70" i="535"/>
  <c r="F70" i="535"/>
  <c r="E70" i="535"/>
  <c r="D70" i="535"/>
  <c r="U69" i="535"/>
  <c r="T69" i="535"/>
  <c r="F69" i="535"/>
  <c r="E69" i="535"/>
  <c r="D69" i="535"/>
  <c r="U68" i="535"/>
  <c r="T68" i="535"/>
  <c r="F68" i="535"/>
  <c r="E68" i="535"/>
  <c r="D68" i="535"/>
  <c r="U67" i="535"/>
  <c r="T67" i="535"/>
  <c r="F67" i="535"/>
  <c r="E67" i="535"/>
  <c r="D67" i="535"/>
  <c r="U66" i="535"/>
  <c r="T66" i="535"/>
  <c r="F66" i="535"/>
  <c r="E66" i="535"/>
  <c r="D66" i="535"/>
  <c r="U65" i="535"/>
  <c r="T65" i="535"/>
  <c r="F65" i="535"/>
  <c r="E65" i="535"/>
  <c r="D65" i="535"/>
  <c r="U64" i="535"/>
  <c r="T64" i="535"/>
  <c r="F64" i="535"/>
  <c r="E64" i="535"/>
  <c r="D64" i="535"/>
  <c r="U63" i="535"/>
  <c r="T63" i="535"/>
  <c r="F63" i="535"/>
  <c r="E63" i="535"/>
  <c r="D63" i="535"/>
  <c r="U62" i="535"/>
  <c r="T62" i="535"/>
  <c r="F62" i="535"/>
  <c r="E62" i="535"/>
  <c r="D62" i="535"/>
  <c r="U61" i="535"/>
  <c r="T61" i="535"/>
  <c r="F61" i="535"/>
  <c r="E61" i="535"/>
  <c r="D61" i="535"/>
  <c r="U60" i="535"/>
  <c r="T60" i="535"/>
  <c r="F60" i="535"/>
  <c r="E60" i="535"/>
  <c r="D60" i="535"/>
  <c r="U59" i="535"/>
  <c r="T59" i="535"/>
  <c r="F59" i="535"/>
  <c r="E59" i="535"/>
  <c r="D59" i="535"/>
  <c r="U58" i="535"/>
  <c r="T58" i="535"/>
  <c r="F58" i="535"/>
  <c r="E58" i="535"/>
  <c r="D58" i="535"/>
  <c r="U57" i="535"/>
  <c r="T57" i="535"/>
  <c r="F57" i="535"/>
  <c r="E57" i="535"/>
  <c r="D57" i="535"/>
  <c r="U56" i="535"/>
  <c r="T56" i="535"/>
  <c r="F56" i="535"/>
  <c r="E56" i="535"/>
  <c r="D56" i="535"/>
  <c r="U55" i="535"/>
  <c r="T55" i="535"/>
  <c r="F55" i="535"/>
  <c r="E55" i="535"/>
  <c r="D55" i="535"/>
  <c r="U54" i="535"/>
  <c r="T54" i="535"/>
  <c r="F54" i="535"/>
  <c r="E54" i="535"/>
  <c r="D54" i="535"/>
  <c r="U53" i="535"/>
  <c r="T53" i="535"/>
  <c r="F53" i="535"/>
  <c r="E53" i="535"/>
  <c r="D53" i="535"/>
  <c r="U52" i="535"/>
  <c r="T52" i="535"/>
  <c r="F52" i="535"/>
  <c r="E52" i="535"/>
  <c r="D52" i="535"/>
  <c r="U51" i="535"/>
  <c r="T51" i="535"/>
  <c r="F51" i="535"/>
  <c r="E51" i="535"/>
  <c r="D51" i="535"/>
  <c r="U50" i="535"/>
  <c r="T50" i="535"/>
  <c r="F50" i="535"/>
  <c r="E50" i="535"/>
  <c r="D50" i="535"/>
  <c r="U49" i="535"/>
  <c r="T49" i="535"/>
  <c r="F49" i="535"/>
  <c r="E49" i="535"/>
  <c r="D49" i="535"/>
  <c r="U48" i="535"/>
  <c r="T48" i="535"/>
  <c r="F48" i="535"/>
  <c r="E48" i="535"/>
  <c r="D48" i="535"/>
  <c r="U47" i="535"/>
  <c r="T47" i="535"/>
  <c r="F47" i="535"/>
  <c r="E47" i="535"/>
  <c r="D47" i="535"/>
  <c r="U46" i="535"/>
  <c r="T46" i="535"/>
  <c r="F46" i="535"/>
  <c r="E46" i="535"/>
  <c r="D46" i="535"/>
  <c r="U45" i="535"/>
  <c r="T45" i="535"/>
  <c r="F45" i="535"/>
  <c r="E45" i="535"/>
  <c r="D45" i="535"/>
  <c r="U44" i="535"/>
  <c r="T44" i="535"/>
  <c r="F44" i="535"/>
  <c r="E44" i="535"/>
  <c r="D44" i="535"/>
  <c r="U43" i="535"/>
  <c r="T43" i="535"/>
  <c r="F43" i="535"/>
  <c r="E43" i="535"/>
  <c r="D43" i="535"/>
  <c r="U42" i="535"/>
  <c r="T42" i="535"/>
  <c r="F42" i="535"/>
  <c r="E42" i="535"/>
  <c r="D42" i="535"/>
  <c r="U41" i="535"/>
  <c r="T41" i="535"/>
  <c r="F41" i="535"/>
  <c r="E41" i="535"/>
  <c r="D41" i="535"/>
  <c r="U40" i="535"/>
  <c r="T40" i="535"/>
  <c r="F40" i="535"/>
  <c r="E40" i="535"/>
  <c r="D40" i="535"/>
  <c r="U39" i="535"/>
  <c r="T39" i="535"/>
  <c r="F39" i="535"/>
  <c r="E39" i="535"/>
  <c r="D39" i="535"/>
  <c r="U38" i="535"/>
  <c r="T38" i="535"/>
  <c r="F38" i="535"/>
  <c r="E38" i="535"/>
  <c r="D38" i="535"/>
  <c r="U37" i="535"/>
  <c r="T37" i="535"/>
  <c r="F37" i="535"/>
  <c r="E37" i="535"/>
  <c r="D37" i="535"/>
  <c r="U36" i="535"/>
  <c r="T36" i="535"/>
  <c r="F36" i="535"/>
  <c r="E36" i="535"/>
  <c r="D36" i="535"/>
  <c r="U35" i="535"/>
  <c r="T35" i="535"/>
  <c r="F35" i="535"/>
  <c r="E35" i="535"/>
  <c r="D35" i="535"/>
  <c r="U34" i="535"/>
  <c r="T34" i="535"/>
  <c r="F34" i="535"/>
  <c r="E34" i="535"/>
  <c r="D34" i="535"/>
  <c r="U33" i="535"/>
  <c r="T33" i="535"/>
  <c r="F33" i="535"/>
  <c r="E33" i="535"/>
  <c r="D33" i="535"/>
  <c r="U32" i="535"/>
  <c r="T32" i="535"/>
  <c r="F32" i="535"/>
  <c r="E32" i="535"/>
  <c r="D32" i="535"/>
  <c r="U31" i="535"/>
  <c r="T31" i="535"/>
  <c r="F31" i="535"/>
  <c r="E31" i="535"/>
  <c r="D31" i="535"/>
  <c r="U30" i="535"/>
  <c r="T30" i="535"/>
  <c r="S30" i="535"/>
  <c r="R30" i="535"/>
  <c r="Q30" i="535"/>
  <c r="P30" i="535"/>
  <c r="O30" i="535"/>
  <c r="N30" i="535"/>
  <c r="M30" i="535"/>
  <c r="L30" i="535"/>
  <c r="K30" i="535"/>
  <c r="J30" i="535"/>
  <c r="I30" i="535"/>
  <c r="H30" i="535"/>
  <c r="G30" i="535"/>
  <c r="F30" i="535"/>
  <c r="E30" i="535"/>
  <c r="D30" i="535"/>
  <c r="C30" i="535"/>
  <c r="B30" i="535"/>
  <c r="I32" i="532"/>
  <c r="I32" i="535" s="1"/>
  <c r="J32" i="532"/>
  <c r="J32" i="535" s="1"/>
  <c r="K32" i="532"/>
  <c r="H32" i="532" s="1"/>
  <c r="H32" i="535" s="1"/>
  <c r="L32" i="532"/>
  <c r="L32" i="535" s="1"/>
  <c r="M32" i="532"/>
  <c r="M32" i="535" s="1"/>
  <c r="N32" i="532"/>
  <c r="N32" i="535" s="1"/>
  <c r="D32" i="528" s="1"/>
  <c r="O32" i="532"/>
  <c r="O32" i="535" s="1"/>
  <c r="D32" i="527" s="1"/>
  <c r="I33" i="532"/>
  <c r="I33" i="535" s="1"/>
  <c r="J33" i="532"/>
  <c r="J33" i="535" s="1"/>
  <c r="K33" i="532"/>
  <c r="H33" i="532" s="1"/>
  <c r="H33" i="535" s="1"/>
  <c r="L33" i="532"/>
  <c r="L33" i="535" s="1"/>
  <c r="M33" i="532"/>
  <c r="M33" i="535" s="1"/>
  <c r="N33" i="532"/>
  <c r="N33" i="535" s="1"/>
  <c r="D33" i="528" s="1"/>
  <c r="O33" i="532"/>
  <c r="O33" i="535" s="1"/>
  <c r="D33" i="527" s="1"/>
  <c r="I34" i="532"/>
  <c r="I34" i="535" s="1"/>
  <c r="J34" i="532"/>
  <c r="J34" i="535" s="1"/>
  <c r="K34" i="532"/>
  <c r="H34" i="532" s="1"/>
  <c r="H34" i="535" s="1"/>
  <c r="L34" i="532"/>
  <c r="L34" i="535" s="1"/>
  <c r="M34" i="532"/>
  <c r="M34" i="535" s="1"/>
  <c r="N34" i="532"/>
  <c r="N34" i="535" s="1"/>
  <c r="D34" i="528" s="1"/>
  <c r="O34" i="532"/>
  <c r="O34" i="535" s="1"/>
  <c r="D34" i="527" s="1"/>
  <c r="I35" i="532"/>
  <c r="I35" i="535" s="1"/>
  <c r="J35" i="532"/>
  <c r="J35" i="535" s="1"/>
  <c r="K35" i="532"/>
  <c r="L35" i="532"/>
  <c r="L35" i="535" s="1"/>
  <c r="M35" i="532"/>
  <c r="M35" i="535" s="1"/>
  <c r="N35" i="532"/>
  <c r="N35" i="535" s="1"/>
  <c r="D35" i="528" s="1"/>
  <c r="O35" i="532"/>
  <c r="O35" i="535" s="1"/>
  <c r="D35" i="527" s="1"/>
  <c r="I36" i="532"/>
  <c r="I36" i="535" s="1"/>
  <c r="J36" i="532"/>
  <c r="J36" i="535" s="1"/>
  <c r="K36" i="532"/>
  <c r="H36" i="532" s="1"/>
  <c r="H36" i="535" s="1"/>
  <c r="L36" i="532"/>
  <c r="L36" i="535" s="1"/>
  <c r="M36" i="532"/>
  <c r="M36" i="535" s="1"/>
  <c r="N36" i="532"/>
  <c r="N36" i="535" s="1"/>
  <c r="D36" i="528" s="1"/>
  <c r="O36" i="532"/>
  <c r="O36" i="535" s="1"/>
  <c r="D36" i="527" s="1"/>
  <c r="I37" i="532"/>
  <c r="I37" i="535" s="1"/>
  <c r="J37" i="532"/>
  <c r="J37" i="535" s="1"/>
  <c r="K37" i="532"/>
  <c r="H37" i="532" s="1"/>
  <c r="H37" i="535" s="1"/>
  <c r="L37" i="532"/>
  <c r="L37" i="535" s="1"/>
  <c r="M37" i="532"/>
  <c r="M37" i="535" s="1"/>
  <c r="N37" i="532"/>
  <c r="N37" i="535" s="1"/>
  <c r="D37" i="528" s="1"/>
  <c r="O37" i="532"/>
  <c r="O37" i="535" s="1"/>
  <c r="D37" i="527" s="1"/>
  <c r="I38" i="532"/>
  <c r="I38" i="535" s="1"/>
  <c r="J38" i="532"/>
  <c r="J38" i="535" s="1"/>
  <c r="K38" i="532"/>
  <c r="H38" i="532" s="1"/>
  <c r="H38" i="535" s="1"/>
  <c r="L38" i="532"/>
  <c r="L38" i="535" s="1"/>
  <c r="M38" i="532"/>
  <c r="M38" i="535" s="1"/>
  <c r="N38" i="532"/>
  <c r="N38" i="535" s="1"/>
  <c r="D38" i="528" s="1"/>
  <c r="O38" i="532"/>
  <c r="O38" i="535" s="1"/>
  <c r="D38" i="527" s="1"/>
  <c r="I39" i="532"/>
  <c r="I39" i="535" s="1"/>
  <c r="J39" i="532"/>
  <c r="J39" i="535" s="1"/>
  <c r="K39" i="532"/>
  <c r="H39" i="532" s="1"/>
  <c r="H39" i="535" s="1"/>
  <c r="L39" i="532"/>
  <c r="L39" i="535" s="1"/>
  <c r="M39" i="532"/>
  <c r="M39" i="535" s="1"/>
  <c r="N39" i="532"/>
  <c r="N39" i="535" s="1"/>
  <c r="D39" i="528" s="1"/>
  <c r="O39" i="532"/>
  <c r="O39" i="535" s="1"/>
  <c r="D39" i="527" s="1"/>
  <c r="I40" i="532"/>
  <c r="I40" i="535" s="1"/>
  <c r="J40" i="532"/>
  <c r="J40" i="535" s="1"/>
  <c r="K40" i="532"/>
  <c r="H40" i="532" s="1"/>
  <c r="H40" i="535" s="1"/>
  <c r="L40" i="532"/>
  <c r="L40" i="535" s="1"/>
  <c r="M40" i="532"/>
  <c r="M40" i="535" s="1"/>
  <c r="N40" i="532"/>
  <c r="N40" i="535" s="1"/>
  <c r="D40" i="528" s="1"/>
  <c r="O40" i="532"/>
  <c r="O40" i="535" s="1"/>
  <c r="D40" i="527" s="1"/>
  <c r="I41" i="532"/>
  <c r="I41" i="535" s="1"/>
  <c r="J41" i="532"/>
  <c r="J41" i="535" s="1"/>
  <c r="K41" i="532"/>
  <c r="K41" i="535" s="1"/>
  <c r="L41" i="532"/>
  <c r="L41" i="535" s="1"/>
  <c r="M41" i="532"/>
  <c r="M41" i="535" s="1"/>
  <c r="N41" i="532"/>
  <c r="N41" i="535" s="1"/>
  <c r="D41" i="528" s="1"/>
  <c r="O41" i="532"/>
  <c r="O41" i="535" s="1"/>
  <c r="D41" i="527" s="1"/>
  <c r="I42" i="532"/>
  <c r="I42" i="535" s="1"/>
  <c r="J42" i="532"/>
  <c r="J42" i="535" s="1"/>
  <c r="K42" i="532"/>
  <c r="H42" i="532" s="1"/>
  <c r="H42" i="535" s="1"/>
  <c r="L42" i="532"/>
  <c r="L42" i="535" s="1"/>
  <c r="M42" i="532"/>
  <c r="M42" i="535" s="1"/>
  <c r="N42" i="532"/>
  <c r="N42" i="535" s="1"/>
  <c r="D42" i="528" s="1"/>
  <c r="O42" i="532"/>
  <c r="O42" i="535" s="1"/>
  <c r="D42" i="527" s="1"/>
  <c r="I43" i="532"/>
  <c r="I43" i="535" s="1"/>
  <c r="J43" i="532"/>
  <c r="J43" i="535" s="1"/>
  <c r="K43" i="532"/>
  <c r="L43" i="532"/>
  <c r="L43" i="535" s="1"/>
  <c r="M43" i="532"/>
  <c r="M43" i="535" s="1"/>
  <c r="N43" i="532"/>
  <c r="N43" i="535" s="1"/>
  <c r="D43" i="528" s="1"/>
  <c r="O43" i="532"/>
  <c r="O43" i="535" s="1"/>
  <c r="D43" i="527" s="1"/>
  <c r="I44" i="532"/>
  <c r="I44" i="535" s="1"/>
  <c r="J44" i="532"/>
  <c r="J44" i="535" s="1"/>
  <c r="K44" i="532"/>
  <c r="H44" i="532" s="1"/>
  <c r="H44" i="535" s="1"/>
  <c r="L44" i="532"/>
  <c r="L44" i="535" s="1"/>
  <c r="M44" i="532"/>
  <c r="M44" i="535" s="1"/>
  <c r="N44" i="532"/>
  <c r="N44" i="535" s="1"/>
  <c r="D44" i="528" s="1"/>
  <c r="O44" i="532"/>
  <c r="O44" i="535" s="1"/>
  <c r="D44" i="527" s="1"/>
  <c r="I45" i="532"/>
  <c r="I45" i="535" s="1"/>
  <c r="J45" i="532"/>
  <c r="J45" i="535" s="1"/>
  <c r="K45" i="532"/>
  <c r="H45" i="532" s="1"/>
  <c r="H45" i="535" s="1"/>
  <c r="L45" i="532"/>
  <c r="L45" i="535" s="1"/>
  <c r="M45" i="532"/>
  <c r="M45" i="535" s="1"/>
  <c r="N45" i="532"/>
  <c r="N45" i="535" s="1"/>
  <c r="D45" i="528" s="1"/>
  <c r="O45" i="532"/>
  <c r="O45" i="535" s="1"/>
  <c r="D45" i="527" s="1"/>
  <c r="I46" i="532"/>
  <c r="I46" i="535" s="1"/>
  <c r="J46" i="532"/>
  <c r="J46" i="535" s="1"/>
  <c r="K46" i="532"/>
  <c r="H46" i="532" s="1"/>
  <c r="H46" i="535" s="1"/>
  <c r="L46" i="532"/>
  <c r="L46" i="535" s="1"/>
  <c r="M46" i="532"/>
  <c r="M46" i="535" s="1"/>
  <c r="N46" i="532"/>
  <c r="N46" i="535" s="1"/>
  <c r="D46" i="528" s="1"/>
  <c r="O46" i="532"/>
  <c r="O46" i="535" s="1"/>
  <c r="D46" i="527" s="1"/>
  <c r="I47" i="532"/>
  <c r="I47" i="535" s="1"/>
  <c r="J47" i="532"/>
  <c r="J47" i="535" s="1"/>
  <c r="K47" i="532"/>
  <c r="L47" i="532"/>
  <c r="L47" i="535" s="1"/>
  <c r="M47" i="532"/>
  <c r="M47" i="535" s="1"/>
  <c r="N47" i="532"/>
  <c r="N47" i="535" s="1"/>
  <c r="D47" i="528" s="1"/>
  <c r="O47" i="532"/>
  <c r="O47" i="535" s="1"/>
  <c r="D47" i="527" s="1"/>
  <c r="I48" i="532"/>
  <c r="I48" i="535" s="1"/>
  <c r="J48" i="532"/>
  <c r="J48" i="535" s="1"/>
  <c r="K48" i="532"/>
  <c r="H48" i="532" s="1"/>
  <c r="H48" i="535" s="1"/>
  <c r="L48" i="532"/>
  <c r="L48" i="535" s="1"/>
  <c r="M48" i="532"/>
  <c r="M48" i="535" s="1"/>
  <c r="N48" i="532"/>
  <c r="N48" i="535" s="1"/>
  <c r="D48" i="528" s="1"/>
  <c r="O48" i="532"/>
  <c r="O48" i="535" s="1"/>
  <c r="D48" i="527" s="1"/>
  <c r="I49" i="532"/>
  <c r="I49" i="535" s="1"/>
  <c r="J49" i="532"/>
  <c r="J49" i="535" s="1"/>
  <c r="K49" i="532"/>
  <c r="L49" i="532"/>
  <c r="L49" i="535" s="1"/>
  <c r="M49" i="532"/>
  <c r="M49" i="535" s="1"/>
  <c r="N49" i="532"/>
  <c r="N49" i="535" s="1"/>
  <c r="D49" i="528" s="1"/>
  <c r="O49" i="532"/>
  <c r="O49" i="535" s="1"/>
  <c r="D49" i="527" s="1"/>
  <c r="I50" i="532"/>
  <c r="I50" i="535" s="1"/>
  <c r="J50" i="532"/>
  <c r="J50" i="535" s="1"/>
  <c r="K50" i="532"/>
  <c r="H50" i="532" s="1"/>
  <c r="H50" i="535" s="1"/>
  <c r="L50" i="532"/>
  <c r="L50" i="535" s="1"/>
  <c r="M50" i="532"/>
  <c r="M50" i="535" s="1"/>
  <c r="N50" i="532"/>
  <c r="N50" i="535" s="1"/>
  <c r="D50" i="528" s="1"/>
  <c r="O50" i="532"/>
  <c r="O50" i="535" s="1"/>
  <c r="D50" i="527" s="1"/>
  <c r="I51" i="532"/>
  <c r="I51" i="535" s="1"/>
  <c r="J51" i="532"/>
  <c r="J51" i="535" s="1"/>
  <c r="K51" i="532"/>
  <c r="H51" i="532" s="1"/>
  <c r="H51" i="535" s="1"/>
  <c r="L51" i="532"/>
  <c r="L51" i="535" s="1"/>
  <c r="M51" i="532"/>
  <c r="M51" i="535" s="1"/>
  <c r="N51" i="532"/>
  <c r="N51" i="535" s="1"/>
  <c r="D51" i="528" s="1"/>
  <c r="O51" i="532"/>
  <c r="O51" i="535" s="1"/>
  <c r="D51" i="527" s="1"/>
  <c r="I52" i="532"/>
  <c r="I52" i="535" s="1"/>
  <c r="J52" i="532"/>
  <c r="J52" i="535" s="1"/>
  <c r="K52" i="532"/>
  <c r="K52" i="535" s="1"/>
  <c r="L52" i="532"/>
  <c r="L52" i="535" s="1"/>
  <c r="M52" i="532"/>
  <c r="M52" i="535" s="1"/>
  <c r="N52" i="532"/>
  <c r="N52" i="535" s="1"/>
  <c r="D52" i="528" s="1"/>
  <c r="O52" i="532"/>
  <c r="O52" i="535" s="1"/>
  <c r="D52" i="527" s="1"/>
  <c r="I53" i="532"/>
  <c r="I53" i="535" s="1"/>
  <c r="J53" i="532"/>
  <c r="J53" i="535" s="1"/>
  <c r="K53" i="532"/>
  <c r="L53" i="532"/>
  <c r="L53" i="535" s="1"/>
  <c r="M53" i="532"/>
  <c r="M53" i="535" s="1"/>
  <c r="N53" i="532"/>
  <c r="N53" i="535" s="1"/>
  <c r="D53" i="528" s="1"/>
  <c r="O53" i="532"/>
  <c r="O53" i="535" s="1"/>
  <c r="D53" i="527" s="1"/>
  <c r="I54" i="532"/>
  <c r="I54" i="535" s="1"/>
  <c r="J54" i="532"/>
  <c r="J54" i="535" s="1"/>
  <c r="K54" i="532"/>
  <c r="K54" i="535" s="1"/>
  <c r="L54" i="532"/>
  <c r="L54" i="535" s="1"/>
  <c r="M54" i="532"/>
  <c r="M54" i="535" s="1"/>
  <c r="N54" i="532"/>
  <c r="N54" i="535" s="1"/>
  <c r="D54" i="528" s="1"/>
  <c r="O54" i="532"/>
  <c r="O54" i="535" s="1"/>
  <c r="D54" i="527" s="1"/>
  <c r="I55" i="532"/>
  <c r="I55" i="535" s="1"/>
  <c r="J55" i="532"/>
  <c r="J55" i="535" s="1"/>
  <c r="K55" i="532"/>
  <c r="L55" i="532"/>
  <c r="L55" i="535" s="1"/>
  <c r="M55" i="532"/>
  <c r="M55" i="535" s="1"/>
  <c r="N55" i="532"/>
  <c r="N55" i="535" s="1"/>
  <c r="D55" i="528" s="1"/>
  <c r="O55" i="532"/>
  <c r="I56" i="532"/>
  <c r="I56" i="535" s="1"/>
  <c r="J56" i="532"/>
  <c r="J56" i="535" s="1"/>
  <c r="K56" i="532"/>
  <c r="H56" i="532" s="1"/>
  <c r="H56" i="535" s="1"/>
  <c r="L56" i="532"/>
  <c r="L56" i="535" s="1"/>
  <c r="M56" i="532"/>
  <c r="M56" i="535" s="1"/>
  <c r="N56" i="532"/>
  <c r="N56" i="535" s="1"/>
  <c r="D56" i="528" s="1"/>
  <c r="O56" i="532"/>
  <c r="O56" i="535" s="1"/>
  <c r="D56" i="527" s="1"/>
  <c r="I57" i="532"/>
  <c r="I57" i="535" s="1"/>
  <c r="J57" i="532"/>
  <c r="J57" i="535" s="1"/>
  <c r="K57" i="532"/>
  <c r="H57" i="532" s="1"/>
  <c r="H57" i="535" s="1"/>
  <c r="L57" i="532"/>
  <c r="L57" i="535" s="1"/>
  <c r="M57" i="532"/>
  <c r="M57" i="535" s="1"/>
  <c r="N57" i="532"/>
  <c r="N57" i="535" s="1"/>
  <c r="D57" i="528" s="1"/>
  <c r="O57" i="532"/>
  <c r="O57" i="535" s="1"/>
  <c r="D57" i="527" s="1"/>
  <c r="I58" i="532"/>
  <c r="I58" i="535" s="1"/>
  <c r="J58" i="532"/>
  <c r="J58" i="535" s="1"/>
  <c r="K58" i="532"/>
  <c r="H58" i="532" s="1"/>
  <c r="H58" i="535" s="1"/>
  <c r="L58" i="532"/>
  <c r="L58" i="535" s="1"/>
  <c r="M58" i="532"/>
  <c r="M58" i="535" s="1"/>
  <c r="N58" i="532"/>
  <c r="N58" i="535" s="1"/>
  <c r="D58" i="528" s="1"/>
  <c r="O58" i="532"/>
  <c r="O58" i="535" s="1"/>
  <c r="D58" i="527" s="1"/>
  <c r="I59" i="532"/>
  <c r="I59" i="535" s="1"/>
  <c r="J59" i="532"/>
  <c r="J59" i="535" s="1"/>
  <c r="K59" i="532"/>
  <c r="L59" i="532"/>
  <c r="L59" i="535" s="1"/>
  <c r="M59" i="532"/>
  <c r="M59" i="535" s="1"/>
  <c r="N59" i="532"/>
  <c r="N59" i="535" s="1"/>
  <c r="D59" i="528" s="1"/>
  <c r="O59" i="532"/>
  <c r="O59" i="535" s="1"/>
  <c r="D59" i="527" s="1"/>
  <c r="I60" i="532"/>
  <c r="I60" i="535" s="1"/>
  <c r="J60" i="532"/>
  <c r="J60" i="535" s="1"/>
  <c r="K60" i="532"/>
  <c r="H60" i="532" s="1"/>
  <c r="H60" i="535" s="1"/>
  <c r="L60" i="532"/>
  <c r="L60" i="535" s="1"/>
  <c r="M60" i="532"/>
  <c r="M60" i="535" s="1"/>
  <c r="N60" i="532"/>
  <c r="N60" i="535" s="1"/>
  <c r="D60" i="528" s="1"/>
  <c r="O60" i="532"/>
  <c r="O60" i="535" s="1"/>
  <c r="D60" i="527" s="1"/>
  <c r="I61" i="532"/>
  <c r="I61" i="535" s="1"/>
  <c r="J61" i="532"/>
  <c r="J61" i="535" s="1"/>
  <c r="K61" i="532"/>
  <c r="L61" i="532"/>
  <c r="L61" i="535" s="1"/>
  <c r="M61" i="532"/>
  <c r="M61" i="535" s="1"/>
  <c r="N61" i="532"/>
  <c r="N61" i="535" s="1"/>
  <c r="D61" i="528" s="1"/>
  <c r="O61" i="532"/>
  <c r="O61" i="535" s="1"/>
  <c r="D61" i="527" s="1"/>
  <c r="I62" i="532"/>
  <c r="I62" i="535" s="1"/>
  <c r="J62" i="532"/>
  <c r="J62" i="535" s="1"/>
  <c r="K62" i="532"/>
  <c r="H62" i="532" s="1"/>
  <c r="H62" i="535" s="1"/>
  <c r="L62" i="532"/>
  <c r="L62" i="535" s="1"/>
  <c r="M62" i="532"/>
  <c r="M62" i="535" s="1"/>
  <c r="N62" i="532"/>
  <c r="N62" i="535" s="1"/>
  <c r="D62" i="528" s="1"/>
  <c r="O62" i="532"/>
  <c r="O62" i="535" s="1"/>
  <c r="D62" i="527" s="1"/>
  <c r="I63" i="532"/>
  <c r="I63" i="535" s="1"/>
  <c r="J63" i="532"/>
  <c r="J63" i="535" s="1"/>
  <c r="K63" i="532"/>
  <c r="H63" i="532" s="1"/>
  <c r="H63" i="535" s="1"/>
  <c r="L63" i="532"/>
  <c r="L63" i="535" s="1"/>
  <c r="M63" i="532"/>
  <c r="M63" i="535" s="1"/>
  <c r="N63" i="532"/>
  <c r="N63" i="535" s="1"/>
  <c r="D63" i="528" s="1"/>
  <c r="O63" i="532"/>
  <c r="O63" i="535" s="1"/>
  <c r="D63" i="527" s="1"/>
  <c r="I64" i="532"/>
  <c r="I64" i="535" s="1"/>
  <c r="J64" i="532"/>
  <c r="J64" i="535" s="1"/>
  <c r="K64" i="532"/>
  <c r="L64" i="532"/>
  <c r="L64" i="535" s="1"/>
  <c r="M64" i="532"/>
  <c r="M64" i="535" s="1"/>
  <c r="N64" i="532"/>
  <c r="N64" i="535" s="1"/>
  <c r="D64" i="528" s="1"/>
  <c r="O64" i="532"/>
  <c r="O64" i="535" s="1"/>
  <c r="D64" i="527" s="1"/>
  <c r="I65" i="532"/>
  <c r="I65" i="535" s="1"/>
  <c r="J65" i="532"/>
  <c r="J65" i="535" s="1"/>
  <c r="K65" i="532"/>
  <c r="H65" i="532" s="1"/>
  <c r="H65" i="535" s="1"/>
  <c r="L65" i="532"/>
  <c r="L65" i="535" s="1"/>
  <c r="M65" i="532"/>
  <c r="M65" i="535" s="1"/>
  <c r="N65" i="532"/>
  <c r="N65" i="535" s="1"/>
  <c r="D65" i="528" s="1"/>
  <c r="O65" i="532"/>
  <c r="O65" i="535" s="1"/>
  <c r="D65" i="527" s="1"/>
  <c r="I66" i="532"/>
  <c r="I66" i="535" s="1"/>
  <c r="J66" i="532"/>
  <c r="J66" i="535" s="1"/>
  <c r="K66" i="532"/>
  <c r="H66" i="532" s="1"/>
  <c r="H66" i="535" s="1"/>
  <c r="L66" i="532"/>
  <c r="L66" i="535" s="1"/>
  <c r="M66" i="532"/>
  <c r="M66" i="535" s="1"/>
  <c r="N66" i="532"/>
  <c r="N66" i="535" s="1"/>
  <c r="D66" i="528" s="1"/>
  <c r="O66" i="532"/>
  <c r="O66" i="535" s="1"/>
  <c r="D66" i="527" s="1"/>
  <c r="I67" i="532"/>
  <c r="I67" i="535" s="1"/>
  <c r="J67" i="532"/>
  <c r="J67" i="535" s="1"/>
  <c r="K67" i="532"/>
  <c r="H67" i="532" s="1"/>
  <c r="H67" i="535" s="1"/>
  <c r="L67" i="532"/>
  <c r="L67" i="535" s="1"/>
  <c r="M67" i="532"/>
  <c r="M67" i="535" s="1"/>
  <c r="N67" i="532"/>
  <c r="N67" i="535" s="1"/>
  <c r="D67" i="528" s="1"/>
  <c r="O67" i="532"/>
  <c r="O67" i="535" s="1"/>
  <c r="D67" i="527" s="1"/>
  <c r="I68" i="532"/>
  <c r="I68" i="535" s="1"/>
  <c r="J68" i="532"/>
  <c r="J68" i="535" s="1"/>
  <c r="K68" i="532"/>
  <c r="L68" i="532"/>
  <c r="L68" i="535" s="1"/>
  <c r="M68" i="532"/>
  <c r="M68" i="535" s="1"/>
  <c r="N68" i="532"/>
  <c r="N68" i="535" s="1"/>
  <c r="D68" i="528" s="1"/>
  <c r="O68" i="532"/>
  <c r="O68" i="535" s="1"/>
  <c r="D68" i="527" s="1"/>
  <c r="I69" i="532"/>
  <c r="I69" i="535" s="1"/>
  <c r="J69" i="532"/>
  <c r="J69" i="535" s="1"/>
  <c r="K69" i="532"/>
  <c r="H69" i="532" s="1"/>
  <c r="H69" i="535" s="1"/>
  <c r="L69" i="532"/>
  <c r="L69" i="535" s="1"/>
  <c r="M69" i="532"/>
  <c r="M69" i="535" s="1"/>
  <c r="N69" i="532"/>
  <c r="N69" i="535" s="1"/>
  <c r="D69" i="528" s="1"/>
  <c r="O69" i="532"/>
  <c r="O69" i="535" s="1"/>
  <c r="D69" i="527" s="1"/>
  <c r="I70" i="532"/>
  <c r="I70" i="535" s="1"/>
  <c r="J70" i="532"/>
  <c r="J70" i="535" s="1"/>
  <c r="K70" i="532"/>
  <c r="H70" i="532" s="1"/>
  <c r="H70" i="535" s="1"/>
  <c r="L70" i="532"/>
  <c r="L70" i="535" s="1"/>
  <c r="M70" i="532"/>
  <c r="M70" i="535" s="1"/>
  <c r="N70" i="532"/>
  <c r="N70" i="535" s="1"/>
  <c r="D70" i="528" s="1"/>
  <c r="O70" i="532"/>
  <c r="O70" i="535" s="1"/>
  <c r="D70" i="527" s="1"/>
  <c r="I71" i="532"/>
  <c r="I71" i="535" s="1"/>
  <c r="J71" i="532"/>
  <c r="J71" i="535" s="1"/>
  <c r="K71" i="532"/>
  <c r="L71" i="532"/>
  <c r="L71" i="535" s="1"/>
  <c r="M71" i="532"/>
  <c r="M71" i="535" s="1"/>
  <c r="N71" i="532"/>
  <c r="N71" i="535" s="1"/>
  <c r="D71" i="528" s="1"/>
  <c r="O71" i="532"/>
  <c r="O71" i="535" s="1"/>
  <c r="D71" i="527" s="1"/>
  <c r="I72" i="532"/>
  <c r="I72" i="535" s="1"/>
  <c r="J72" i="532"/>
  <c r="J72" i="535" s="1"/>
  <c r="K72" i="532"/>
  <c r="H72" i="532" s="1"/>
  <c r="H72" i="535" s="1"/>
  <c r="L72" i="532"/>
  <c r="L72" i="535" s="1"/>
  <c r="M72" i="532"/>
  <c r="M72" i="535" s="1"/>
  <c r="N72" i="532"/>
  <c r="N72" i="535" s="1"/>
  <c r="D72" i="528" s="1"/>
  <c r="O72" i="532"/>
  <c r="O72" i="535" s="1"/>
  <c r="D72" i="527" s="1"/>
  <c r="I73" i="532"/>
  <c r="I73" i="535" s="1"/>
  <c r="J73" i="532"/>
  <c r="J73" i="535" s="1"/>
  <c r="K73" i="532"/>
  <c r="L73" i="532"/>
  <c r="L73" i="535" s="1"/>
  <c r="M73" i="532"/>
  <c r="M73" i="535" s="1"/>
  <c r="N73" i="532"/>
  <c r="N73" i="535" s="1"/>
  <c r="D73" i="528" s="1"/>
  <c r="O73" i="532"/>
  <c r="O73" i="535" s="1"/>
  <c r="D73" i="527" s="1"/>
  <c r="I74" i="532"/>
  <c r="I74" i="535" s="1"/>
  <c r="J74" i="532"/>
  <c r="J74" i="535" s="1"/>
  <c r="K74" i="532"/>
  <c r="L74" i="532"/>
  <c r="L74" i="535" s="1"/>
  <c r="M74" i="532"/>
  <c r="M74" i="535" s="1"/>
  <c r="N74" i="532"/>
  <c r="N74" i="535" s="1"/>
  <c r="D74" i="528" s="1"/>
  <c r="O74" i="532"/>
  <c r="O74" i="535" s="1"/>
  <c r="D74" i="527" s="1"/>
  <c r="I75" i="532"/>
  <c r="I75" i="535" s="1"/>
  <c r="J75" i="532"/>
  <c r="J75" i="535" s="1"/>
  <c r="K75" i="532"/>
  <c r="H75" i="532" s="1"/>
  <c r="H75" i="535" s="1"/>
  <c r="L75" i="532"/>
  <c r="L75" i="535" s="1"/>
  <c r="M75" i="532"/>
  <c r="M75" i="535" s="1"/>
  <c r="N75" i="532"/>
  <c r="N75" i="535" s="1"/>
  <c r="D75" i="528" s="1"/>
  <c r="O75" i="532"/>
  <c r="O75" i="535" s="1"/>
  <c r="D75" i="527" s="1"/>
  <c r="I76" i="532"/>
  <c r="I76" i="535" s="1"/>
  <c r="J76" i="532"/>
  <c r="J76" i="535" s="1"/>
  <c r="K76" i="532"/>
  <c r="K76" i="535" s="1"/>
  <c r="L76" i="532"/>
  <c r="L76" i="535" s="1"/>
  <c r="M76" i="532"/>
  <c r="M76" i="535" s="1"/>
  <c r="N76" i="532"/>
  <c r="N76" i="535" s="1"/>
  <c r="D76" i="528" s="1"/>
  <c r="O76" i="532"/>
  <c r="O76" i="535" s="1"/>
  <c r="D76" i="527" s="1"/>
  <c r="I77" i="532"/>
  <c r="I77" i="535" s="1"/>
  <c r="J77" i="532"/>
  <c r="J77" i="535" s="1"/>
  <c r="K77" i="532"/>
  <c r="L77" i="532"/>
  <c r="L77" i="535" s="1"/>
  <c r="M77" i="532"/>
  <c r="M77" i="535" s="1"/>
  <c r="N77" i="532"/>
  <c r="N77" i="535" s="1"/>
  <c r="D77" i="528" s="1"/>
  <c r="O77" i="532"/>
  <c r="O77" i="535" s="1"/>
  <c r="D77" i="527" s="1"/>
  <c r="I78" i="532"/>
  <c r="I78" i="535" s="1"/>
  <c r="J78" i="532"/>
  <c r="J78" i="535" s="1"/>
  <c r="K78" i="532"/>
  <c r="H78" i="532" s="1"/>
  <c r="H78" i="535" s="1"/>
  <c r="L78" i="532"/>
  <c r="L78" i="535" s="1"/>
  <c r="M78" i="532"/>
  <c r="M78" i="535" s="1"/>
  <c r="N78" i="532"/>
  <c r="N78" i="535" s="1"/>
  <c r="D78" i="528" s="1"/>
  <c r="O78" i="532"/>
  <c r="O78" i="535" s="1"/>
  <c r="D78" i="527" s="1"/>
  <c r="I79" i="532"/>
  <c r="I79" i="535" s="1"/>
  <c r="J79" i="532"/>
  <c r="J79" i="535" s="1"/>
  <c r="K79" i="532"/>
  <c r="L79" i="532"/>
  <c r="L79" i="535" s="1"/>
  <c r="M79" i="532"/>
  <c r="M79" i="535" s="1"/>
  <c r="N79" i="532"/>
  <c r="N79" i="535" s="1"/>
  <c r="D79" i="528" s="1"/>
  <c r="O79" i="532"/>
  <c r="O79" i="535" s="1"/>
  <c r="D79" i="527" s="1"/>
  <c r="I80" i="532"/>
  <c r="I80" i="535" s="1"/>
  <c r="J80" i="532"/>
  <c r="J80" i="535" s="1"/>
  <c r="K80" i="532"/>
  <c r="L80" i="532"/>
  <c r="L80" i="535" s="1"/>
  <c r="M80" i="532"/>
  <c r="M80" i="535" s="1"/>
  <c r="N80" i="532"/>
  <c r="N80" i="535" s="1"/>
  <c r="D80" i="528" s="1"/>
  <c r="O80" i="532"/>
  <c r="O80" i="535" s="1"/>
  <c r="D80" i="527" s="1"/>
  <c r="I81" i="532"/>
  <c r="I81" i="535" s="1"/>
  <c r="J81" i="532"/>
  <c r="J81" i="535" s="1"/>
  <c r="K81" i="532"/>
  <c r="L81" i="532"/>
  <c r="L81" i="535" s="1"/>
  <c r="M81" i="532"/>
  <c r="M81" i="535" s="1"/>
  <c r="N81" i="532"/>
  <c r="N81" i="535" s="1"/>
  <c r="D81" i="528" s="1"/>
  <c r="O81" i="532"/>
  <c r="O81" i="535" s="1"/>
  <c r="D81" i="527" s="1"/>
  <c r="I82" i="532"/>
  <c r="I82" i="535" s="1"/>
  <c r="J82" i="532"/>
  <c r="J82" i="535" s="1"/>
  <c r="K82" i="532"/>
  <c r="H82" i="532" s="1"/>
  <c r="H82" i="535" s="1"/>
  <c r="L82" i="532"/>
  <c r="L82" i="535" s="1"/>
  <c r="M82" i="532"/>
  <c r="M82" i="535" s="1"/>
  <c r="N82" i="532"/>
  <c r="N82" i="535" s="1"/>
  <c r="D82" i="528" s="1"/>
  <c r="O82" i="532"/>
  <c r="O82" i="535" s="1"/>
  <c r="D82" i="527" s="1"/>
  <c r="I83" i="532"/>
  <c r="I83" i="535" s="1"/>
  <c r="J83" i="532"/>
  <c r="J83" i="535" s="1"/>
  <c r="K83" i="532"/>
  <c r="H83" i="532" s="1"/>
  <c r="H83" i="535" s="1"/>
  <c r="L83" i="532"/>
  <c r="L83" i="535" s="1"/>
  <c r="M83" i="532"/>
  <c r="M83" i="535" s="1"/>
  <c r="N83" i="532"/>
  <c r="N83" i="535" s="1"/>
  <c r="D83" i="528" s="1"/>
  <c r="O83" i="532"/>
  <c r="O83" i="535" s="1"/>
  <c r="D83" i="527" s="1"/>
  <c r="I84" i="532"/>
  <c r="I84" i="535" s="1"/>
  <c r="J84" i="532"/>
  <c r="J84" i="535" s="1"/>
  <c r="K84" i="532"/>
  <c r="L84" i="532"/>
  <c r="L84" i="535" s="1"/>
  <c r="M84" i="532"/>
  <c r="M84" i="535" s="1"/>
  <c r="N84" i="532"/>
  <c r="N84" i="535" s="1"/>
  <c r="D84" i="528" s="1"/>
  <c r="O84" i="532"/>
  <c r="O84" i="535" s="1"/>
  <c r="D84" i="527" s="1"/>
  <c r="I85" i="532"/>
  <c r="I85" i="535" s="1"/>
  <c r="J85" i="532"/>
  <c r="J85" i="535" s="1"/>
  <c r="K85" i="532"/>
  <c r="H85" i="532" s="1"/>
  <c r="H85" i="535" s="1"/>
  <c r="L85" i="532"/>
  <c r="L85" i="535" s="1"/>
  <c r="M85" i="532"/>
  <c r="M85" i="535" s="1"/>
  <c r="N85" i="532"/>
  <c r="N85" i="535" s="1"/>
  <c r="D85" i="528" s="1"/>
  <c r="O85" i="532"/>
  <c r="O85" i="535" s="1"/>
  <c r="D85" i="527" s="1"/>
  <c r="I86" i="532"/>
  <c r="I86" i="535" s="1"/>
  <c r="J86" i="532"/>
  <c r="J86" i="535" s="1"/>
  <c r="K86" i="532"/>
  <c r="L86" i="532"/>
  <c r="L86" i="535" s="1"/>
  <c r="M86" i="532"/>
  <c r="M86" i="535" s="1"/>
  <c r="N86" i="532"/>
  <c r="N86" i="535" s="1"/>
  <c r="D86" i="528" s="1"/>
  <c r="O86" i="532"/>
  <c r="O86" i="535" s="1"/>
  <c r="D86" i="527" s="1"/>
  <c r="I87" i="532"/>
  <c r="I87" i="535" s="1"/>
  <c r="J87" i="532"/>
  <c r="J87" i="535" s="1"/>
  <c r="K87" i="532"/>
  <c r="H87" i="532" s="1"/>
  <c r="H87" i="535" s="1"/>
  <c r="L87" i="532"/>
  <c r="L87" i="535" s="1"/>
  <c r="M87" i="532"/>
  <c r="M87" i="535" s="1"/>
  <c r="N87" i="532"/>
  <c r="N87" i="535" s="1"/>
  <c r="D87" i="528" s="1"/>
  <c r="O87" i="532"/>
  <c r="O87" i="535" s="1"/>
  <c r="D87" i="527" s="1"/>
  <c r="I88" i="532"/>
  <c r="I88" i="535" s="1"/>
  <c r="J88" i="532"/>
  <c r="J88" i="535" s="1"/>
  <c r="K88" i="532"/>
  <c r="H88" i="532" s="1"/>
  <c r="H88" i="535" s="1"/>
  <c r="L88" i="532"/>
  <c r="L88" i="535" s="1"/>
  <c r="M88" i="532"/>
  <c r="M88" i="535" s="1"/>
  <c r="N88" i="532"/>
  <c r="N88" i="535" s="1"/>
  <c r="D88" i="528" s="1"/>
  <c r="O88" i="532"/>
  <c r="O88" i="535" s="1"/>
  <c r="D88" i="527" s="1"/>
  <c r="I89" i="532"/>
  <c r="I89" i="535" s="1"/>
  <c r="J89" i="532"/>
  <c r="J89" i="535" s="1"/>
  <c r="K89" i="532"/>
  <c r="K89" i="535" s="1"/>
  <c r="L89" i="532"/>
  <c r="L89" i="535" s="1"/>
  <c r="M89" i="532"/>
  <c r="M89" i="535" s="1"/>
  <c r="N89" i="532"/>
  <c r="N89" i="535" s="1"/>
  <c r="D89" i="528" s="1"/>
  <c r="O89" i="532"/>
  <c r="O89" i="535" s="1"/>
  <c r="D89" i="527" s="1"/>
  <c r="I90" i="532"/>
  <c r="I90" i="535" s="1"/>
  <c r="J90" i="532"/>
  <c r="J90" i="535" s="1"/>
  <c r="K90" i="532"/>
  <c r="L90" i="532"/>
  <c r="L90" i="535" s="1"/>
  <c r="M90" i="532"/>
  <c r="M90" i="535" s="1"/>
  <c r="N90" i="532"/>
  <c r="N90" i="535" s="1"/>
  <c r="D90" i="528" s="1"/>
  <c r="O90" i="532"/>
  <c r="O90" i="535" s="1"/>
  <c r="D90" i="527" s="1"/>
  <c r="I91" i="532"/>
  <c r="I91" i="535" s="1"/>
  <c r="J91" i="532"/>
  <c r="J91" i="535" s="1"/>
  <c r="K91" i="532"/>
  <c r="L91" i="532"/>
  <c r="L91" i="535" s="1"/>
  <c r="M91" i="532"/>
  <c r="M91" i="535" s="1"/>
  <c r="N91" i="532"/>
  <c r="N91" i="535" s="1"/>
  <c r="D91" i="528" s="1"/>
  <c r="O91" i="532"/>
  <c r="O91" i="535" s="1"/>
  <c r="D91" i="527" s="1"/>
  <c r="I92" i="532"/>
  <c r="I92" i="535" s="1"/>
  <c r="J92" i="532"/>
  <c r="J92" i="535" s="1"/>
  <c r="K92" i="532"/>
  <c r="H92" i="532" s="1"/>
  <c r="H92" i="535" s="1"/>
  <c r="L92" i="532"/>
  <c r="L92" i="535" s="1"/>
  <c r="M92" i="532"/>
  <c r="M92" i="535" s="1"/>
  <c r="N92" i="532"/>
  <c r="N92" i="535" s="1"/>
  <c r="D92" i="528" s="1"/>
  <c r="O92" i="532"/>
  <c r="O92" i="535" s="1"/>
  <c r="D92" i="527" s="1"/>
  <c r="I93" i="532"/>
  <c r="I93" i="535" s="1"/>
  <c r="J93" i="532"/>
  <c r="J93" i="535" s="1"/>
  <c r="K93" i="532"/>
  <c r="H93" i="532" s="1"/>
  <c r="H93" i="535" s="1"/>
  <c r="L93" i="532"/>
  <c r="L93" i="535" s="1"/>
  <c r="M93" i="532"/>
  <c r="M93" i="535" s="1"/>
  <c r="N93" i="532"/>
  <c r="N93" i="535" s="1"/>
  <c r="D93" i="528" s="1"/>
  <c r="O93" i="532"/>
  <c r="O93" i="535" s="1"/>
  <c r="D93" i="527" s="1"/>
  <c r="I94" i="532"/>
  <c r="I94" i="535" s="1"/>
  <c r="J94" i="532"/>
  <c r="J94" i="535" s="1"/>
  <c r="K94" i="532"/>
  <c r="H94" i="532" s="1"/>
  <c r="H94" i="535" s="1"/>
  <c r="L94" i="532"/>
  <c r="L94" i="535" s="1"/>
  <c r="M94" i="532"/>
  <c r="M94" i="535" s="1"/>
  <c r="N94" i="532"/>
  <c r="N94" i="535" s="1"/>
  <c r="D94" i="528" s="1"/>
  <c r="O94" i="532"/>
  <c r="O94" i="535" s="1"/>
  <c r="D94" i="527" s="1"/>
  <c r="I95" i="532"/>
  <c r="I95" i="535" s="1"/>
  <c r="J95" i="532"/>
  <c r="J95" i="535" s="1"/>
  <c r="K95" i="532"/>
  <c r="L95" i="532"/>
  <c r="L95" i="535" s="1"/>
  <c r="M95" i="532"/>
  <c r="M95" i="535" s="1"/>
  <c r="N95" i="532"/>
  <c r="N95" i="535" s="1"/>
  <c r="D95" i="528" s="1"/>
  <c r="O95" i="532"/>
  <c r="O95" i="535" s="1"/>
  <c r="D95" i="527" s="1"/>
  <c r="I96" i="532"/>
  <c r="I96" i="535" s="1"/>
  <c r="J96" i="532"/>
  <c r="J96" i="535" s="1"/>
  <c r="K96" i="532"/>
  <c r="H96" i="532" s="1"/>
  <c r="H96" i="535" s="1"/>
  <c r="L96" i="532"/>
  <c r="L96" i="535" s="1"/>
  <c r="M96" i="532"/>
  <c r="M96" i="535" s="1"/>
  <c r="N96" i="532"/>
  <c r="N96" i="535" s="1"/>
  <c r="D96" i="528" s="1"/>
  <c r="O96" i="532"/>
  <c r="O96" i="535" s="1"/>
  <c r="D96" i="527" s="1"/>
  <c r="I97" i="532"/>
  <c r="I97" i="535" s="1"/>
  <c r="J97" i="532"/>
  <c r="J97" i="535" s="1"/>
  <c r="K97" i="532"/>
  <c r="L97" i="532"/>
  <c r="L97" i="535" s="1"/>
  <c r="M97" i="532"/>
  <c r="M97" i="535" s="1"/>
  <c r="N97" i="532"/>
  <c r="N97" i="535" s="1"/>
  <c r="D97" i="528" s="1"/>
  <c r="O97" i="532"/>
  <c r="O97" i="535" s="1"/>
  <c r="D97" i="527" s="1"/>
  <c r="I98" i="532"/>
  <c r="I98" i="535" s="1"/>
  <c r="J98" i="532"/>
  <c r="J98" i="535" s="1"/>
  <c r="K98" i="532"/>
  <c r="L98" i="532"/>
  <c r="L98" i="535" s="1"/>
  <c r="M98" i="532"/>
  <c r="M98" i="535" s="1"/>
  <c r="N98" i="532"/>
  <c r="N98" i="535" s="1"/>
  <c r="D98" i="528" s="1"/>
  <c r="O98" i="532"/>
  <c r="O98" i="535" s="1"/>
  <c r="D98" i="527" s="1"/>
  <c r="I99" i="532"/>
  <c r="I99" i="535" s="1"/>
  <c r="J99" i="532"/>
  <c r="J99" i="535" s="1"/>
  <c r="K99" i="532"/>
  <c r="L99" i="532"/>
  <c r="L99" i="535" s="1"/>
  <c r="M99" i="532"/>
  <c r="M99" i="535" s="1"/>
  <c r="N99" i="532"/>
  <c r="N99" i="535" s="1"/>
  <c r="D99" i="528" s="1"/>
  <c r="O99" i="532"/>
  <c r="O99" i="535" s="1"/>
  <c r="D99" i="527" s="1"/>
  <c r="I100" i="532"/>
  <c r="I100" i="535" s="1"/>
  <c r="J100" i="532"/>
  <c r="J100" i="535" s="1"/>
  <c r="K100" i="532"/>
  <c r="K100" i="535" s="1"/>
  <c r="L100" i="532"/>
  <c r="L100" i="535" s="1"/>
  <c r="M100" i="532"/>
  <c r="M100" i="535" s="1"/>
  <c r="N100" i="532"/>
  <c r="N100" i="535" s="1"/>
  <c r="D100" i="528" s="1"/>
  <c r="O100" i="532"/>
  <c r="O100" i="535" s="1"/>
  <c r="D100" i="527" s="1"/>
  <c r="I101" i="532"/>
  <c r="I101" i="535" s="1"/>
  <c r="J101" i="532"/>
  <c r="J101" i="535" s="1"/>
  <c r="K101" i="532"/>
  <c r="H101" i="532" s="1"/>
  <c r="H101" i="535" s="1"/>
  <c r="L101" i="532"/>
  <c r="L101" i="535" s="1"/>
  <c r="M101" i="532"/>
  <c r="M101" i="535" s="1"/>
  <c r="N101" i="532"/>
  <c r="N101" i="535" s="1"/>
  <c r="D101" i="528" s="1"/>
  <c r="O101" i="532"/>
  <c r="O101" i="535" s="1"/>
  <c r="D101" i="527" s="1"/>
  <c r="I102" i="532"/>
  <c r="I102" i="535" s="1"/>
  <c r="J102" i="532"/>
  <c r="J102" i="535" s="1"/>
  <c r="K102" i="532"/>
  <c r="K102" i="535" s="1"/>
  <c r="L102" i="532"/>
  <c r="L102" i="535" s="1"/>
  <c r="M102" i="532"/>
  <c r="M102" i="535" s="1"/>
  <c r="N102" i="532"/>
  <c r="N102" i="535" s="1"/>
  <c r="D102" i="528" s="1"/>
  <c r="O102" i="532"/>
  <c r="O102" i="535" s="1"/>
  <c r="D102" i="527" s="1"/>
  <c r="I103" i="532"/>
  <c r="I103" i="535" s="1"/>
  <c r="J103" i="532"/>
  <c r="J103" i="535" s="1"/>
  <c r="K103" i="532"/>
  <c r="H103" i="532" s="1"/>
  <c r="H103" i="535" s="1"/>
  <c r="L103" i="532"/>
  <c r="L103" i="535" s="1"/>
  <c r="M103" i="532"/>
  <c r="M103" i="535" s="1"/>
  <c r="N103" i="532"/>
  <c r="N103" i="535" s="1"/>
  <c r="D103" i="528" s="1"/>
  <c r="O103" i="532"/>
  <c r="O103" i="535" s="1"/>
  <c r="D103" i="527" s="1"/>
  <c r="I104" i="532"/>
  <c r="I104" i="535" s="1"/>
  <c r="J104" i="532"/>
  <c r="J104" i="535" s="1"/>
  <c r="K104" i="532"/>
  <c r="H104" i="532" s="1"/>
  <c r="H104" i="535" s="1"/>
  <c r="L104" i="532"/>
  <c r="L104" i="535" s="1"/>
  <c r="M104" i="532"/>
  <c r="M104" i="535" s="1"/>
  <c r="N104" i="532"/>
  <c r="N104" i="535" s="1"/>
  <c r="D104" i="528" s="1"/>
  <c r="O104" i="532"/>
  <c r="O104" i="535" s="1"/>
  <c r="D104" i="527" s="1"/>
  <c r="I105" i="532"/>
  <c r="I105" i="535" s="1"/>
  <c r="J105" i="532"/>
  <c r="J105" i="535" s="1"/>
  <c r="K105" i="532"/>
  <c r="L105" i="532"/>
  <c r="L105" i="535" s="1"/>
  <c r="M105" i="532"/>
  <c r="M105" i="535" s="1"/>
  <c r="N105" i="532"/>
  <c r="N105" i="535" s="1"/>
  <c r="D105" i="528" s="1"/>
  <c r="O105" i="532"/>
  <c r="O105" i="535" s="1"/>
  <c r="D105" i="527" s="1"/>
  <c r="I106" i="532"/>
  <c r="I106" i="535" s="1"/>
  <c r="J106" i="532"/>
  <c r="J106" i="535" s="1"/>
  <c r="K106" i="532"/>
  <c r="H106" i="532" s="1"/>
  <c r="H106" i="535" s="1"/>
  <c r="L106" i="532"/>
  <c r="L106" i="535" s="1"/>
  <c r="M106" i="532"/>
  <c r="M106" i="535" s="1"/>
  <c r="N106" i="532"/>
  <c r="N106" i="535" s="1"/>
  <c r="D106" i="528" s="1"/>
  <c r="O106" i="532"/>
  <c r="O106" i="535" s="1"/>
  <c r="D106" i="527" s="1"/>
  <c r="I107" i="532"/>
  <c r="I107" i="535" s="1"/>
  <c r="J107" i="532"/>
  <c r="J107" i="535" s="1"/>
  <c r="K107" i="532"/>
  <c r="L107" i="532"/>
  <c r="L107" i="535" s="1"/>
  <c r="M107" i="532"/>
  <c r="M107" i="535" s="1"/>
  <c r="N107" i="532"/>
  <c r="N107" i="535" s="1"/>
  <c r="D107" i="528" s="1"/>
  <c r="O107" i="532"/>
  <c r="O107" i="535" s="1"/>
  <c r="D107" i="527" s="1"/>
  <c r="I108" i="532"/>
  <c r="I108" i="535" s="1"/>
  <c r="J108" i="532"/>
  <c r="J108" i="535" s="1"/>
  <c r="K108" i="532"/>
  <c r="H108" i="532" s="1"/>
  <c r="H108" i="535" s="1"/>
  <c r="L108" i="532"/>
  <c r="L108" i="535" s="1"/>
  <c r="M108" i="532"/>
  <c r="M108" i="535" s="1"/>
  <c r="N108" i="532"/>
  <c r="N108" i="535" s="1"/>
  <c r="D108" i="528" s="1"/>
  <c r="O108" i="532"/>
  <c r="O108" i="535" s="1"/>
  <c r="D108" i="527" s="1"/>
  <c r="I109" i="532"/>
  <c r="I109" i="535" s="1"/>
  <c r="J109" i="532"/>
  <c r="J109" i="535" s="1"/>
  <c r="K109" i="532"/>
  <c r="L109" i="532"/>
  <c r="L109" i="535" s="1"/>
  <c r="M109" i="532"/>
  <c r="M109" i="535" s="1"/>
  <c r="N109" i="532"/>
  <c r="N109" i="535" s="1"/>
  <c r="D109" i="528" s="1"/>
  <c r="O109" i="532"/>
  <c r="O109" i="535" s="1"/>
  <c r="D109" i="527" s="1"/>
  <c r="I110" i="532"/>
  <c r="I110" i="535" s="1"/>
  <c r="J110" i="532"/>
  <c r="J110" i="535" s="1"/>
  <c r="K110" i="532"/>
  <c r="L110" i="532"/>
  <c r="L110" i="535" s="1"/>
  <c r="M110" i="532"/>
  <c r="M110" i="535" s="1"/>
  <c r="N110" i="532"/>
  <c r="N110" i="535" s="1"/>
  <c r="D110" i="528" s="1"/>
  <c r="O110" i="532"/>
  <c r="O110" i="535" s="1"/>
  <c r="D110" i="527" s="1"/>
  <c r="I111" i="532"/>
  <c r="I111" i="535" s="1"/>
  <c r="J111" i="532"/>
  <c r="J111" i="535" s="1"/>
  <c r="K111" i="532"/>
  <c r="H111" i="532" s="1"/>
  <c r="H111" i="535" s="1"/>
  <c r="L111" i="532"/>
  <c r="L111" i="535" s="1"/>
  <c r="M111" i="532"/>
  <c r="M111" i="535" s="1"/>
  <c r="N111" i="532"/>
  <c r="N111" i="535" s="1"/>
  <c r="D111" i="528" s="1"/>
  <c r="O111" i="532"/>
  <c r="O111" i="535" s="1"/>
  <c r="D111" i="527" s="1"/>
  <c r="I112" i="532"/>
  <c r="I112" i="535" s="1"/>
  <c r="J112" i="532"/>
  <c r="J112" i="535" s="1"/>
  <c r="K112" i="532"/>
  <c r="H112" i="532" s="1"/>
  <c r="H112" i="535" s="1"/>
  <c r="L112" i="532"/>
  <c r="L112" i="535" s="1"/>
  <c r="M112" i="532"/>
  <c r="M112" i="535" s="1"/>
  <c r="N112" i="532"/>
  <c r="N112" i="535" s="1"/>
  <c r="D112" i="528" s="1"/>
  <c r="O112" i="532"/>
  <c r="O112" i="535" s="1"/>
  <c r="D112" i="527" s="1"/>
  <c r="I113" i="532"/>
  <c r="I113" i="535" s="1"/>
  <c r="J113" i="532"/>
  <c r="J113" i="535" s="1"/>
  <c r="K113" i="532"/>
  <c r="K113" i="535" s="1"/>
  <c r="L113" i="532"/>
  <c r="L113" i="535" s="1"/>
  <c r="M113" i="532"/>
  <c r="M113" i="535" s="1"/>
  <c r="N113" i="532"/>
  <c r="N113" i="535" s="1"/>
  <c r="D113" i="528" s="1"/>
  <c r="O113" i="532"/>
  <c r="O113" i="535" s="1"/>
  <c r="D113" i="527" s="1"/>
  <c r="I114" i="532"/>
  <c r="I114" i="535" s="1"/>
  <c r="J114" i="532"/>
  <c r="J114" i="535" s="1"/>
  <c r="K114" i="532"/>
  <c r="L114" i="532"/>
  <c r="L114" i="535" s="1"/>
  <c r="M114" i="532"/>
  <c r="M114" i="535" s="1"/>
  <c r="N114" i="532"/>
  <c r="N114" i="535" s="1"/>
  <c r="D114" i="528" s="1"/>
  <c r="O114" i="532"/>
  <c r="O114" i="535" s="1"/>
  <c r="D114" i="527" s="1"/>
  <c r="I115" i="532"/>
  <c r="I115" i="535" s="1"/>
  <c r="J115" i="532"/>
  <c r="J115" i="535" s="1"/>
  <c r="K115" i="532"/>
  <c r="H115" i="532" s="1"/>
  <c r="H115" i="535" s="1"/>
  <c r="L115" i="532"/>
  <c r="L115" i="535" s="1"/>
  <c r="M115" i="532"/>
  <c r="M115" i="535" s="1"/>
  <c r="N115" i="532"/>
  <c r="N115" i="535" s="1"/>
  <c r="D115" i="528" s="1"/>
  <c r="O115" i="532"/>
  <c r="O115" i="535" s="1"/>
  <c r="D115" i="527" s="1"/>
  <c r="I116" i="532"/>
  <c r="I116" i="535" s="1"/>
  <c r="J116" i="532"/>
  <c r="J116" i="535" s="1"/>
  <c r="K116" i="532"/>
  <c r="L116" i="532"/>
  <c r="L116" i="535" s="1"/>
  <c r="M116" i="532"/>
  <c r="M116" i="535" s="1"/>
  <c r="N116" i="532"/>
  <c r="N116" i="535" s="1"/>
  <c r="D116" i="528" s="1"/>
  <c r="O116" i="532"/>
  <c r="O116" i="535" s="1"/>
  <c r="D116" i="527" s="1"/>
  <c r="I117" i="532"/>
  <c r="I117" i="535" s="1"/>
  <c r="J117" i="532"/>
  <c r="J117" i="535" s="1"/>
  <c r="K117" i="532"/>
  <c r="H117" i="532" s="1"/>
  <c r="H117" i="535" s="1"/>
  <c r="L117" i="532"/>
  <c r="L117" i="535" s="1"/>
  <c r="M117" i="532"/>
  <c r="M117" i="535" s="1"/>
  <c r="N117" i="532"/>
  <c r="N117" i="535" s="1"/>
  <c r="D117" i="528" s="1"/>
  <c r="O117" i="532"/>
  <c r="O117" i="535" s="1"/>
  <c r="D117" i="527" s="1"/>
  <c r="I118" i="532"/>
  <c r="I118" i="535" s="1"/>
  <c r="J118" i="532"/>
  <c r="J118" i="535" s="1"/>
  <c r="K118" i="532"/>
  <c r="L118" i="532"/>
  <c r="L118" i="535" s="1"/>
  <c r="M118" i="532"/>
  <c r="M118" i="535" s="1"/>
  <c r="N118" i="532"/>
  <c r="N118" i="535" s="1"/>
  <c r="D118" i="528" s="1"/>
  <c r="O118" i="532"/>
  <c r="O118" i="535" s="1"/>
  <c r="D118" i="527" s="1"/>
  <c r="I119" i="532"/>
  <c r="I119" i="535" s="1"/>
  <c r="J119" i="532"/>
  <c r="J119" i="535" s="1"/>
  <c r="K119" i="532"/>
  <c r="L119" i="532"/>
  <c r="L119" i="535" s="1"/>
  <c r="M119" i="532"/>
  <c r="M119" i="535" s="1"/>
  <c r="N119" i="532"/>
  <c r="N119" i="535" s="1"/>
  <c r="D119" i="528" s="1"/>
  <c r="O119" i="532"/>
  <c r="O119" i="535" s="1"/>
  <c r="D119" i="527" s="1"/>
  <c r="I120" i="532"/>
  <c r="I120" i="535" s="1"/>
  <c r="J120" i="532"/>
  <c r="J120" i="535" s="1"/>
  <c r="K120" i="532"/>
  <c r="L120" i="532"/>
  <c r="L120" i="535" s="1"/>
  <c r="M120" i="532"/>
  <c r="M120" i="535" s="1"/>
  <c r="N120" i="532"/>
  <c r="N120" i="535" s="1"/>
  <c r="D120" i="528" s="1"/>
  <c r="O120" i="532"/>
  <c r="O120" i="535" s="1"/>
  <c r="D120" i="527" s="1"/>
  <c r="I121" i="532"/>
  <c r="I121" i="535" s="1"/>
  <c r="J121" i="532"/>
  <c r="J121" i="535" s="1"/>
  <c r="K121" i="532"/>
  <c r="L121" i="532"/>
  <c r="L121" i="535" s="1"/>
  <c r="M121" i="532"/>
  <c r="M121" i="535" s="1"/>
  <c r="N121" i="532"/>
  <c r="N121" i="535" s="1"/>
  <c r="D121" i="528" s="1"/>
  <c r="O121" i="532"/>
  <c r="O121" i="535" s="1"/>
  <c r="D121" i="527" s="1"/>
  <c r="I122" i="532"/>
  <c r="I122" i="535" s="1"/>
  <c r="J122" i="532"/>
  <c r="J122" i="535" s="1"/>
  <c r="K122" i="532"/>
  <c r="L122" i="532"/>
  <c r="L122" i="535" s="1"/>
  <c r="M122" i="532"/>
  <c r="M122" i="535" s="1"/>
  <c r="N122" i="532"/>
  <c r="N122" i="535" s="1"/>
  <c r="D122" i="528" s="1"/>
  <c r="O122" i="532"/>
  <c r="O122" i="535" s="1"/>
  <c r="D122" i="527" s="1"/>
  <c r="I123" i="532"/>
  <c r="I123" i="535" s="1"/>
  <c r="J123" i="532"/>
  <c r="J123" i="535" s="1"/>
  <c r="K123" i="532"/>
  <c r="H123" i="532" s="1"/>
  <c r="H123" i="535" s="1"/>
  <c r="L123" i="532"/>
  <c r="L123" i="535" s="1"/>
  <c r="M123" i="532"/>
  <c r="M123" i="535" s="1"/>
  <c r="N123" i="532"/>
  <c r="N123" i="535" s="1"/>
  <c r="D123" i="528" s="1"/>
  <c r="O123" i="532"/>
  <c r="O123" i="535" s="1"/>
  <c r="D123" i="527" s="1"/>
  <c r="I124" i="532"/>
  <c r="I124" i="535" s="1"/>
  <c r="J124" i="532"/>
  <c r="J124" i="535" s="1"/>
  <c r="K124" i="532"/>
  <c r="L124" i="532"/>
  <c r="L124" i="535" s="1"/>
  <c r="M124" i="532"/>
  <c r="M124" i="535" s="1"/>
  <c r="N124" i="532"/>
  <c r="N124" i="535" s="1"/>
  <c r="D124" i="528" s="1"/>
  <c r="O124" i="532"/>
  <c r="O124" i="535" s="1"/>
  <c r="D124" i="527" s="1"/>
  <c r="I125" i="532"/>
  <c r="I125" i="535" s="1"/>
  <c r="J125" i="532"/>
  <c r="J125" i="535" s="1"/>
  <c r="K125" i="532"/>
  <c r="L125" i="532"/>
  <c r="L125" i="535" s="1"/>
  <c r="M125" i="532"/>
  <c r="M125" i="535" s="1"/>
  <c r="N125" i="532"/>
  <c r="N125" i="535" s="1"/>
  <c r="D125" i="528" s="1"/>
  <c r="O125" i="532"/>
  <c r="O125" i="535" s="1"/>
  <c r="D125" i="527" s="1"/>
  <c r="I126" i="532"/>
  <c r="I126" i="535" s="1"/>
  <c r="J126" i="532"/>
  <c r="J126" i="535" s="1"/>
  <c r="K126" i="532"/>
  <c r="H126" i="532" s="1"/>
  <c r="H126" i="535" s="1"/>
  <c r="L126" i="532"/>
  <c r="L126" i="535" s="1"/>
  <c r="M126" i="532"/>
  <c r="M126" i="535" s="1"/>
  <c r="N126" i="532"/>
  <c r="N126" i="535" s="1"/>
  <c r="D126" i="528" s="1"/>
  <c r="O126" i="532"/>
  <c r="O126" i="535" s="1"/>
  <c r="D126" i="527" s="1"/>
  <c r="I127" i="532"/>
  <c r="I127" i="535" s="1"/>
  <c r="J127" i="532"/>
  <c r="J127" i="535" s="1"/>
  <c r="K127" i="532"/>
  <c r="K127" i="535" s="1"/>
  <c r="L127" i="532"/>
  <c r="L127" i="535" s="1"/>
  <c r="M127" i="532"/>
  <c r="M127" i="535" s="1"/>
  <c r="N127" i="532"/>
  <c r="N127" i="535" s="1"/>
  <c r="D127" i="528" s="1"/>
  <c r="O127" i="532"/>
  <c r="O127" i="535" s="1"/>
  <c r="D127" i="527" s="1"/>
  <c r="I128" i="532"/>
  <c r="I128" i="535" s="1"/>
  <c r="J128" i="532"/>
  <c r="J128" i="535" s="1"/>
  <c r="K128" i="532"/>
  <c r="L128" i="532"/>
  <c r="L128" i="535" s="1"/>
  <c r="M128" i="532"/>
  <c r="M128" i="535" s="1"/>
  <c r="N128" i="532"/>
  <c r="N128" i="535" s="1"/>
  <c r="D128" i="528" s="1"/>
  <c r="O128" i="532"/>
  <c r="O128" i="535" s="1"/>
  <c r="D128" i="527" s="1"/>
  <c r="I129" i="532"/>
  <c r="I129" i="535" s="1"/>
  <c r="J129" i="532"/>
  <c r="J129" i="535" s="1"/>
  <c r="K129" i="532"/>
  <c r="H129" i="532" s="1"/>
  <c r="H129" i="535" s="1"/>
  <c r="L129" i="532"/>
  <c r="L129" i="535" s="1"/>
  <c r="M129" i="532"/>
  <c r="M129" i="535" s="1"/>
  <c r="N129" i="532"/>
  <c r="N129" i="535" s="1"/>
  <c r="D129" i="528" s="1"/>
  <c r="O129" i="532"/>
  <c r="O129" i="535" s="1"/>
  <c r="D129" i="527" s="1"/>
  <c r="I130" i="532"/>
  <c r="I130" i="535" s="1"/>
  <c r="J130" i="532"/>
  <c r="J130" i="535" s="1"/>
  <c r="K130" i="532"/>
  <c r="H130" i="532" s="1"/>
  <c r="H130" i="535" s="1"/>
  <c r="L130" i="532"/>
  <c r="L130" i="535" s="1"/>
  <c r="M130" i="532"/>
  <c r="M130" i="535" s="1"/>
  <c r="N130" i="532"/>
  <c r="N130" i="535" s="1"/>
  <c r="D130" i="528" s="1"/>
  <c r="O130" i="532"/>
  <c r="O130" i="535" s="1"/>
  <c r="D130" i="527" s="1"/>
  <c r="H113" i="532" l="1"/>
  <c r="H113" i="535" s="1"/>
  <c r="H100" i="532"/>
  <c r="H100" i="535" s="1"/>
  <c r="H122" i="532"/>
  <c r="H122" i="535" s="1"/>
  <c r="K122" i="535"/>
  <c r="H118" i="532"/>
  <c r="H118" i="535" s="1"/>
  <c r="K118" i="535"/>
  <c r="H114" i="532"/>
  <c r="H114" i="535" s="1"/>
  <c r="K114" i="535"/>
  <c r="H107" i="532"/>
  <c r="H107" i="535" s="1"/>
  <c r="K107" i="535"/>
  <c r="H90" i="532"/>
  <c r="H90" i="535" s="1"/>
  <c r="K90" i="535"/>
  <c r="H86" i="532"/>
  <c r="H86" i="535" s="1"/>
  <c r="K86" i="535"/>
  <c r="H81" i="532"/>
  <c r="H81" i="535" s="1"/>
  <c r="K81" i="535"/>
  <c r="H80" i="532"/>
  <c r="H80" i="535" s="1"/>
  <c r="K80" i="535"/>
  <c r="H74" i="532"/>
  <c r="H74" i="535" s="1"/>
  <c r="K74" i="535"/>
  <c r="H64" i="532"/>
  <c r="H64" i="535" s="1"/>
  <c r="K64" i="535"/>
  <c r="H52" i="532"/>
  <c r="H52" i="535" s="1"/>
  <c r="K93" i="535"/>
  <c r="K130" i="535"/>
  <c r="H68" i="532"/>
  <c r="H68" i="535" s="1"/>
  <c r="K68" i="535"/>
  <c r="H71" i="532"/>
  <c r="H71" i="535" s="1"/>
  <c r="K71" i="535"/>
  <c r="K40" i="535"/>
  <c r="K96" i="535"/>
  <c r="K101" i="535"/>
  <c r="H124" i="532"/>
  <c r="H124" i="535" s="1"/>
  <c r="K124" i="535"/>
  <c r="H120" i="532"/>
  <c r="H120" i="535" s="1"/>
  <c r="K120" i="535"/>
  <c r="H116" i="532"/>
  <c r="H116" i="535" s="1"/>
  <c r="K116" i="535"/>
  <c r="H105" i="532"/>
  <c r="H105" i="535" s="1"/>
  <c r="K105" i="535"/>
  <c r="H99" i="532"/>
  <c r="H99" i="535" s="1"/>
  <c r="K99" i="535"/>
  <c r="H98" i="532"/>
  <c r="H98" i="535" s="1"/>
  <c r="K98" i="535"/>
  <c r="H84" i="532"/>
  <c r="H84" i="535" s="1"/>
  <c r="K84" i="535"/>
  <c r="H41" i="532"/>
  <c r="H41" i="535" s="1"/>
  <c r="K39" i="535"/>
  <c r="K108" i="535"/>
  <c r="K112" i="535"/>
  <c r="K62" i="535"/>
  <c r="K69" i="535"/>
  <c r="K82" i="535"/>
  <c r="K83" i="535"/>
  <c r="K88" i="535"/>
  <c r="K65" i="535"/>
  <c r="K66" i="535"/>
  <c r="K63" i="535"/>
  <c r="H54" i="532"/>
  <c r="H54" i="535" s="1"/>
  <c r="K51" i="535"/>
  <c r="K50" i="535"/>
  <c r="K48" i="535"/>
  <c r="K46" i="535"/>
  <c r="K45" i="535"/>
  <c r="K44" i="535"/>
  <c r="K42" i="535"/>
  <c r="K36" i="535"/>
  <c r="K34" i="535"/>
  <c r="K32" i="535"/>
  <c r="H119" i="532"/>
  <c r="H119" i="535" s="1"/>
  <c r="K119" i="535"/>
  <c r="H61" i="532"/>
  <c r="H61" i="535" s="1"/>
  <c r="K61" i="535"/>
  <c r="H121" i="532"/>
  <c r="H121" i="535" s="1"/>
  <c r="K121" i="535"/>
  <c r="H102" i="532"/>
  <c r="H102" i="535" s="1"/>
  <c r="H59" i="532"/>
  <c r="H59" i="535" s="1"/>
  <c r="K59" i="535"/>
  <c r="H91" i="532"/>
  <c r="H91" i="535" s="1"/>
  <c r="K91" i="535"/>
  <c r="K87" i="535"/>
  <c r="H125" i="532"/>
  <c r="H125" i="535" s="1"/>
  <c r="K125" i="535"/>
  <c r="H89" i="532"/>
  <c r="H89" i="535" s="1"/>
  <c r="K75" i="535"/>
  <c r="H110" i="532"/>
  <c r="H110" i="535" s="1"/>
  <c r="K110" i="535"/>
  <c r="H95" i="532"/>
  <c r="H95" i="535" s="1"/>
  <c r="K95" i="535"/>
  <c r="K57" i="535"/>
  <c r="K60" i="535"/>
  <c r="K78" i="535"/>
  <c r="H76" i="532"/>
  <c r="H76" i="535" s="1"/>
  <c r="K72" i="535"/>
  <c r="H97" i="532"/>
  <c r="H97" i="535" s="1"/>
  <c r="K97" i="535"/>
  <c r="H127" i="532"/>
  <c r="H127" i="535" s="1"/>
  <c r="K33" i="535"/>
  <c r="H43" i="532"/>
  <c r="H43" i="535" s="1"/>
  <c r="K43" i="535"/>
  <c r="K106" i="535"/>
  <c r="K94" i="535"/>
  <c r="K129" i="535"/>
  <c r="H35" i="532"/>
  <c r="H35" i="535" s="1"/>
  <c r="K35" i="535"/>
  <c r="K104" i="535"/>
  <c r="K92" i="535"/>
  <c r="K56" i="535"/>
  <c r="K38" i="535"/>
  <c r="H73" i="532"/>
  <c r="H73" i="535" s="1"/>
  <c r="K73" i="535"/>
  <c r="H109" i="532"/>
  <c r="H109" i="535" s="1"/>
  <c r="K109" i="535"/>
  <c r="H79" i="532"/>
  <c r="H79" i="535" s="1"/>
  <c r="K79" i="535"/>
  <c r="H77" i="532"/>
  <c r="H77" i="535" s="1"/>
  <c r="K77" i="535"/>
  <c r="H128" i="532"/>
  <c r="H128" i="535" s="1"/>
  <c r="K128" i="535"/>
  <c r="H47" i="532"/>
  <c r="H47" i="535" s="1"/>
  <c r="K47" i="535"/>
  <c r="H49" i="532"/>
  <c r="H49" i="535" s="1"/>
  <c r="K49" i="535"/>
  <c r="K126" i="535"/>
  <c r="O55" i="535"/>
  <c r="D55" i="527" s="1"/>
  <c r="K58" i="535"/>
  <c r="K70" i="535"/>
  <c r="K123" i="535"/>
  <c r="H53" i="532"/>
  <c r="H53" i="535" s="1"/>
  <c r="K53" i="535"/>
  <c r="K111" i="535"/>
  <c r="H55" i="532"/>
  <c r="H55" i="535" s="1"/>
  <c r="K55" i="535"/>
  <c r="K117" i="535"/>
  <c r="K37" i="535"/>
  <c r="K67" i="535"/>
  <c r="K85" i="535"/>
  <c r="K103" i="535"/>
  <c r="K115" i="535"/>
  <c r="O31" i="532" l="1"/>
  <c r="N31" i="532"/>
  <c r="N31" i="535" s="1"/>
  <c r="D31" i="528" s="1"/>
  <c r="M31" i="532"/>
  <c r="M31" i="535" s="1"/>
  <c r="L31" i="532"/>
  <c r="L31" i="535" s="1"/>
  <c r="K31" i="532"/>
  <c r="K31" i="535" s="1"/>
  <c r="J31" i="532"/>
  <c r="J31" i="535" s="1"/>
  <c r="I31" i="532"/>
  <c r="I31" i="535" s="1"/>
  <c r="H31" i="532" l="1"/>
  <c r="H31" i="535" s="1"/>
  <c r="O31" i="535"/>
  <c r="D31" i="527" s="1"/>
  <c r="BE39" i="477" l="1" a="1"/>
  <c r="BE39" i="477" s="1"/>
  <c r="BE40" i="477" a="1"/>
  <c r="BE40" i="477" s="1"/>
  <c r="BE41" i="477" a="1"/>
  <c r="BE41" i="477" s="1"/>
  <c r="BE43" i="477" a="1"/>
  <c r="BE43" i="477" s="1"/>
  <c r="BE55" i="477" a="1"/>
  <c r="BE55" i="477" s="1"/>
  <c r="BE59" i="477" a="1"/>
  <c r="BE59" i="477" s="1"/>
  <c r="BE61" i="477" a="1"/>
  <c r="BE61" i="477" s="1"/>
  <c r="BE62" i="477" a="1"/>
  <c r="BE62" i="477" s="1"/>
  <c r="BE64" i="477" a="1"/>
  <c r="BE64" i="477" s="1"/>
  <c r="BE68" i="477" a="1"/>
  <c r="BE68" i="477" s="1"/>
  <c r="BE69" i="477" a="1"/>
  <c r="BE69" i="477" s="1"/>
  <c r="BE71" i="477" a="1"/>
  <c r="BE71" i="477" s="1"/>
  <c r="BE74" i="477" a="1"/>
  <c r="BE74" i="477" s="1"/>
  <c r="BE75" i="477" a="1"/>
  <c r="BE75" i="477" s="1"/>
  <c r="BE77" i="477" a="1"/>
  <c r="BE77" i="477" s="1"/>
  <c r="BE78" i="477" a="1"/>
  <c r="BE78" i="477" s="1"/>
  <c r="BE79" i="477" a="1"/>
  <c r="BE79" i="477" s="1"/>
  <c r="BE82" i="477" a="1"/>
  <c r="BE82" i="477" s="1"/>
  <c r="BE84" i="477" a="1"/>
  <c r="BE84" i="477" s="1"/>
  <c r="BE85" i="477" a="1"/>
  <c r="BE85" i="477" s="1"/>
  <c r="BE86" i="477" a="1"/>
  <c r="BE86" i="477" s="1"/>
  <c r="BE87" i="477" a="1"/>
  <c r="BE87" i="477" s="1"/>
  <c r="BE88" i="477" a="1"/>
  <c r="BE88" i="477" s="1"/>
  <c r="BE89" i="477" a="1"/>
  <c r="BE89" i="477" s="1"/>
  <c r="BE90" i="477" a="1"/>
  <c r="BE90" i="477" s="1"/>
  <c r="BE91" i="477" a="1"/>
  <c r="BE91" i="477" s="1"/>
  <c r="BE92" i="477" a="1"/>
  <c r="BE92" i="477" s="1"/>
  <c r="BE107" i="477" a="1"/>
  <c r="BE107" i="477" s="1"/>
  <c r="BE108" i="477" a="1"/>
  <c r="BE108" i="477" s="1"/>
  <c r="BE109" i="477" a="1"/>
  <c r="BE109" i="477" s="1"/>
  <c r="BE110" i="477" a="1"/>
  <c r="BE110" i="477" s="1"/>
  <c r="BE111" i="477" a="1"/>
  <c r="BE111" i="477" s="1"/>
  <c r="BE112" i="477" a="1"/>
  <c r="BE112" i="477" s="1"/>
  <c r="BE113" i="477" a="1"/>
  <c r="BE113" i="477" s="1"/>
  <c r="BE114" i="477" a="1"/>
  <c r="BE114" i="477" s="1"/>
  <c r="BE115" i="477" a="1"/>
  <c r="BE115" i="477" s="1"/>
  <c r="BE116" i="477" a="1"/>
  <c r="BE116" i="477" s="1"/>
  <c r="BE117" i="477" a="1"/>
  <c r="BE117" i="477" s="1"/>
  <c r="BE118" i="477" a="1"/>
  <c r="BE118" i="477" s="1"/>
  <c r="BE119" i="477" a="1"/>
  <c r="BE119" i="477" s="1"/>
  <c r="BE120" i="477" a="1"/>
  <c r="BE120" i="477" s="1"/>
  <c r="BE121" i="477" a="1"/>
  <c r="BE121" i="477" s="1"/>
  <c r="BE122" i="477" a="1"/>
  <c r="BE122" i="477" s="1"/>
  <c r="BE123" i="477" a="1"/>
  <c r="BE123" i="477" s="1"/>
  <c r="BE124" i="477" a="1"/>
  <c r="BE124" i="477" s="1"/>
  <c r="BE125" i="477" a="1"/>
  <c r="BE125" i="477" s="1"/>
  <c r="BE126" i="477" a="1"/>
  <c r="BE126" i="477" s="1"/>
  <c r="BE127" i="477" a="1"/>
  <c r="BE127" i="477" s="1"/>
  <c r="BE128" i="477" a="1"/>
  <c r="BE128" i="477" s="1"/>
  <c r="BE129" i="477" a="1"/>
  <c r="BE129" i="477" s="1"/>
  <c r="BE130" i="477" a="1"/>
  <c r="BE130" i="477" s="1"/>
  <c r="BE131" i="477" a="1"/>
  <c r="BE131" i="477" s="1"/>
  <c r="K93" i="477" l="1"/>
  <c r="BU28" i="477" l="1"/>
  <c r="BV28" i="477"/>
  <c r="BU29" i="477"/>
  <c r="BV29" i="477"/>
  <c r="BU30" i="477"/>
  <c r="BV30" i="477"/>
  <c r="BU31" i="477"/>
  <c r="BV31" i="477"/>
  <c r="BU32" i="477"/>
  <c r="BV32" i="477"/>
  <c r="BU33" i="477"/>
  <c r="BV33" i="477"/>
  <c r="BU34" i="477"/>
  <c r="BV34" i="477"/>
  <c r="BU35" i="477"/>
  <c r="BV35" i="477"/>
  <c r="BU36" i="477"/>
  <c r="BV36" i="477"/>
  <c r="BU37" i="477"/>
  <c r="BV37" i="477"/>
  <c r="BU38" i="477"/>
  <c r="BV38" i="477"/>
  <c r="BU39" i="477"/>
  <c r="BV39" i="477"/>
  <c r="BU40" i="477"/>
  <c r="BV40" i="477"/>
  <c r="BU41" i="477"/>
  <c r="BV41" i="477"/>
  <c r="BU42" i="477"/>
  <c r="BV42" i="477"/>
  <c r="BU43" i="477"/>
  <c r="BV43" i="477"/>
  <c r="BU44" i="477"/>
  <c r="BV44" i="477"/>
  <c r="BU45" i="477"/>
  <c r="BV45" i="477"/>
  <c r="BU46" i="477"/>
  <c r="BV46" i="477"/>
  <c r="BU47" i="477"/>
  <c r="BV47" i="477"/>
  <c r="BU48" i="477"/>
  <c r="BV48" i="477"/>
  <c r="BU49" i="477"/>
  <c r="BV49" i="477"/>
  <c r="BU50" i="477"/>
  <c r="BV50" i="477"/>
  <c r="BU51" i="477"/>
  <c r="BV51" i="477"/>
  <c r="BU52" i="477"/>
  <c r="BV52" i="477"/>
  <c r="BU53" i="477"/>
  <c r="BV53" i="477"/>
  <c r="BU54" i="477"/>
  <c r="BV54" i="477"/>
  <c r="BU55" i="477"/>
  <c r="BV55" i="477"/>
  <c r="BU56" i="477"/>
  <c r="BV56" i="477"/>
  <c r="BU57" i="477"/>
  <c r="BV57" i="477"/>
  <c r="BU58" i="477"/>
  <c r="BV58" i="477"/>
  <c r="BU59" i="477"/>
  <c r="BV59" i="477"/>
  <c r="BU60" i="477"/>
  <c r="BV60" i="477"/>
  <c r="BU61" i="477"/>
  <c r="BV61" i="477"/>
  <c r="BU62" i="477"/>
  <c r="BV62" i="477"/>
  <c r="BU63" i="477"/>
  <c r="BV63" i="477"/>
  <c r="BU64" i="477"/>
  <c r="BV64" i="477"/>
  <c r="BU65" i="477"/>
  <c r="BV65" i="477"/>
  <c r="BU66" i="477"/>
  <c r="BV66" i="477"/>
  <c r="BU67" i="477"/>
  <c r="BV67" i="477"/>
  <c r="BU68" i="477"/>
  <c r="BV68" i="477"/>
  <c r="BU69" i="477"/>
  <c r="BV69" i="477"/>
  <c r="BU70" i="477"/>
  <c r="BV70" i="477"/>
  <c r="BU71" i="477"/>
  <c r="BV71" i="477"/>
  <c r="BU72" i="477"/>
  <c r="BV72" i="477"/>
  <c r="BU73" i="477"/>
  <c r="BV73" i="477"/>
  <c r="BU74" i="477"/>
  <c r="BV74" i="477"/>
  <c r="BU75" i="477"/>
  <c r="BV75" i="477"/>
  <c r="BU76" i="477"/>
  <c r="BV76" i="477"/>
  <c r="BU77" i="477"/>
  <c r="BV77" i="477"/>
  <c r="BU78" i="477"/>
  <c r="BV78" i="477"/>
  <c r="BU79" i="477"/>
  <c r="BV79" i="477"/>
  <c r="BU80" i="477"/>
  <c r="BV80" i="477"/>
  <c r="BU81" i="477"/>
  <c r="BV81" i="477"/>
  <c r="BU82" i="477"/>
  <c r="BV82" i="477"/>
  <c r="BU83" i="477"/>
  <c r="BV83" i="477"/>
  <c r="BU84" i="477"/>
  <c r="BV84" i="477"/>
  <c r="BU85" i="477"/>
  <c r="BV85" i="477"/>
  <c r="BU86" i="477"/>
  <c r="BV86" i="477"/>
  <c r="BU87" i="477"/>
  <c r="BV87" i="477"/>
  <c r="BU88" i="477"/>
  <c r="BV88" i="477"/>
  <c r="BU89" i="477"/>
  <c r="BV89" i="477"/>
  <c r="BU90" i="477"/>
  <c r="BV90" i="477"/>
  <c r="BU91" i="477"/>
  <c r="BV91" i="477"/>
  <c r="BU92" i="477"/>
  <c r="BV92" i="477"/>
  <c r="BU93" i="477"/>
  <c r="BV93" i="477"/>
  <c r="BU94" i="477"/>
  <c r="BV94" i="477"/>
  <c r="BU95" i="477"/>
  <c r="BV95" i="477"/>
  <c r="BU96" i="477"/>
  <c r="BV96" i="477"/>
  <c r="BU97" i="477"/>
  <c r="BV97" i="477"/>
  <c r="BU98" i="477"/>
  <c r="BV98" i="477"/>
  <c r="BU99" i="477"/>
  <c r="BV99" i="477"/>
  <c r="BU100" i="477"/>
  <c r="BV100" i="477"/>
  <c r="BU101" i="477"/>
  <c r="BV101" i="477"/>
  <c r="BU102" i="477"/>
  <c r="BV102" i="477"/>
  <c r="BU103" i="477"/>
  <c r="BV103" i="477"/>
  <c r="BU104" i="477"/>
  <c r="BV104" i="477"/>
  <c r="BU105" i="477"/>
  <c r="BV105" i="477"/>
  <c r="BU106" i="477"/>
  <c r="BV106" i="477"/>
  <c r="BU107" i="477"/>
  <c r="BV107" i="477"/>
  <c r="BU108" i="477"/>
  <c r="BV108" i="477"/>
  <c r="BU109" i="477"/>
  <c r="BV109" i="477"/>
  <c r="BU110" i="477"/>
  <c r="BV110" i="477"/>
  <c r="BU111" i="477"/>
  <c r="BV111" i="477"/>
  <c r="BU112" i="477"/>
  <c r="BV112" i="477"/>
  <c r="BU113" i="477"/>
  <c r="BV113" i="477"/>
  <c r="BU114" i="477"/>
  <c r="BV114" i="477"/>
  <c r="BU115" i="477"/>
  <c r="BV115" i="477"/>
  <c r="BU116" i="477"/>
  <c r="BV116" i="477"/>
  <c r="BU117" i="477"/>
  <c r="BV117" i="477"/>
  <c r="BU118" i="477"/>
  <c r="BV118" i="477"/>
  <c r="BU119" i="477"/>
  <c r="BV119" i="477"/>
  <c r="BU120" i="477"/>
  <c r="BV120" i="477"/>
  <c r="BU121" i="477"/>
  <c r="BV121" i="477"/>
  <c r="BU122" i="477"/>
  <c r="BV122" i="477"/>
  <c r="BU123" i="477"/>
  <c r="BV123" i="477"/>
  <c r="BU124" i="477"/>
  <c r="BV124" i="477"/>
  <c r="BU125" i="477"/>
  <c r="BV125" i="477"/>
  <c r="BU126" i="477"/>
  <c r="BV126" i="477"/>
  <c r="BU127" i="477"/>
  <c r="BV127" i="477"/>
  <c r="BU128" i="477"/>
  <c r="BV128" i="477"/>
  <c r="BU129" i="477"/>
  <c r="BV129" i="477"/>
  <c r="BU130" i="477"/>
  <c r="BV130" i="477"/>
  <c r="BR28" i="477"/>
  <c r="BR31" i="477" s="1"/>
  <c r="BS28" i="477"/>
  <c r="BR29" i="477"/>
  <c r="BS29" i="477"/>
  <c r="BR30" i="477"/>
  <c r="BS30" i="477"/>
  <c r="BS31" i="477"/>
  <c r="BS32" i="477"/>
  <c r="BS33" i="477"/>
  <c r="BS34" i="477"/>
  <c r="BS35" i="477"/>
  <c r="BS36" i="477"/>
  <c r="BS37" i="477"/>
  <c r="BS38" i="477"/>
  <c r="BR39" i="477"/>
  <c r="BS39" i="477"/>
  <c r="BR40" i="477"/>
  <c r="BS40" i="477"/>
  <c r="BR41" i="477"/>
  <c r="BS41" i="477"/>
  <c r="BS42" i="477"/>
  <c r="BS43" i="477"/>
  <c r="BS44" i="477"/>
  <c r="BR45" i="477"/>
  <c r="BS45" i="477"/>
  <c r="BS46" i="477"/>
  <c r="BS47" i="477"/>
  <c r="BS48" i="477"/>
  <c r="BS49" i="477"/>
  <c r="BS50" i="477"/>
  <c r="BS51" i="477"/>
  <c r="BS52" i="477"/>
  <c r="BS53" i="477"/>
  <c r="BS54" i="477"/>
  <c r="BR55" i="477"/>
  <c r="BS55" i="477"/>
  <c r="BS56" i="477"/>
  <c r="BS57" i="477"/>
  <c r="BS58" i="477"/>
  <c r="BR59" i="477"/>
  <c r="BS59" i="477"/>
  <c r="BS60" i="477"/>
  <c r="BR61" i="477"/>
  <c r="BS61" i="477"/>
  <c r="BR62" i="477"/>
  <c r="BS62" i="477"/>
  <c r="BS63" i="477"/>
  <c r="BR64" i="477"/>
  <c r="BS64" i="477"/>
  <c r="BS65" i="477"/>
  <c r="BS66" i="477"/>
  <c r="BS67" i="477"/>
  <c r="BR68" i="477"/>
  <c r="BS68" i="477"/>
  <c r="BR69" i="477"/>
  <c r="BS69" i="477"/>
  <c r="BS70" i="477"/>
  <c r="BS71" i="477"/>
  <c r="BS72" i="477"/>
  <c r="BS73" i="477"/>
  <c r="BS74" i="477"/>
  <c r="BR75" i="477"/>
  <c r="BS75" i="477"/>
  <c r="BS76" i="477"/>
  <c r="BR77" i="477"/>
  <c r="BS77" i="477"/>
  <c r="BS78" i="477"/>
  <c r="BS79" i="477"/>
  <c r="BS80" i="477"/>
  <c r="BS81" i="477"/>
  <c r="BS82" i="477"/>
  <c r="BS83" i="477"/>
  <c r="BS84" i="477"/>
  <c r="BS85" i="477"/>
  <c r="BS86" i="477"/>
  <c r="BS87" i="477"/>
  <c r="BS88" i="477"/>
  <c r="BS89" i="477"/>
  <c r="BS90" i="477"/>
  <c r="BS91" i="477"/>
  <c r="BS92" i="477"/>
  <c r="BS93" i="477"/>
  <c r="BS94" i="477"/>
  <c r="BS95" i="477"/>
  <c r="BS96" i="477"/>
  <c r="BS97" i="477"/>
  <c r="BR98" i="477"/>
  <c r="BS98" i="477"/>
  <c r="BS99" i="477"/>
  <c r="BS100" i="477"/>
  <c r="BS101" i="477"/>
  <c r="BR102" i="477"/>
  <c r="BS102" i="477"/>
  <c r="BR103" i="477"/>
  <c r="BS103" i="477"/>
  <c r="BR104" i="477"/>
  <c r="BS104" i="477"/>
  <c r="BR105" i="477"/>
  <c r="BS105" i="477"/>
  <c r="BR106" i="477"/>
  <c r="BS106" i="477"/>
  <c r="BR107" i="477"/>
  <c r="BS107" i="477"/>
  <c r="BR108" i="477"/>
  <c r="BS108" i="477"/>
  <c r="BR109" i="477"/>
  <c r="BS109" i="477"/>
  <c r="BR110" i="477"/>
  <c r="BS110" i="477"/>
  <c r="BR111" i="477"/>
  <c r="BS111" i="477"/>
  <c r="BR112" i="477"/>
  <c r="BS112" i="477"/>
  <c r="BR113" i="477"/>
  <c r="BS113" i="477"/>
  <c r="BR114" i="477"/>
  <c r="BS114" i="477"/>
  <c r="BR115" i="477"/>
  <c r="BS115" i="477"/>
  <c r="BR116" i="477"/>
  <c r="BS116" i="477"/>
  <c r="BR117" i="477"/>
  <c r="BS117" i="477"/>
  <c r="BR118" i="477"/>
  <c r="BS118" i="477"/>
  <c r="BR119" i="477"/>
  <c r="BS119" i="477"/>
  <c r="BR120" i="477"/>
  <c r="BS120" i="477"/>
  <c r="BR121" i="477"/>
  <c r="BS121" i="477"/>
  <c r="BR122" i="477"/>
  <c r="BS122" i="477"/>
  <c r="BR123" i="477"/>
  <c r="BS123" i="477"/>
  <c r="BR124" i="477"/>
  <c r="BS124" i="477"/>
  <c r="BR125" i="477"/>
  <c r="BS125" i="477"/>
  <c r="BR126" i="477"/>
  <c r="BS126" i="477"/>
  <c r="BR127" i="477"/>
  <c r="BS127" i="477"/>
  <c r="BR128" i="477"/>
  <c r="BS128" i="477"/>
  <c r="BR129" i="477"/>
  <c r="BS129" i="477"/>
  <c r="BR130" i="477"/>
  <c r="BS130" i="477"/>
  <c r="S32" i="477"/>
  <c r="S33" i="477"/>
  <c r="S34" i="477"/>
  <c r="S35" i="477"/>
  <c r="S36" i="477"/>
  <c r="S37" i="477"/>
  <c r="S38" i="477"/>
  <c r="S39" i="477"/>
  <c r="S40" i="477"/>
  <c r="S41" i="477"/>
  <c r="S42" i="477"/>
  <c r="S43" i="477"/>
  <c r="S44" i="477"/>
  <c r="S45" i="477"/>
  <c r="S46" i="477"/>
  <c r="S47" i="477"/>
  <c r="S48" i="477"/>
  <c r="S49" i="477"/>
  <c r="S50" i="477"/>
  <c r="S51" i="477"/>
  <c r="S52" i="477"/>
  <c r="S53" i="477"/>
  <c r="S54" i="477"/>
  <c r="S55" i="477"/>
  <c r="S56" i="477"/>
  <c r="S57" i="477"/>
  <c r="S58" i="477"/>
  <c r="S59" i="477"/>
  <c r="S60" i="477"/>
  <c r="S61" i="477"/>
  <c r="S63" i="477"/>
  <c r="S64" i="477"/>
  <c r="S65" i="477"/>
  <c r="S66" i="477"/>
  <c r="S67" i="477"/>
  <c r="S68" i="477"/>
  <c r="S69" i="477"/>
  <c r="S70" i="477"/>
  <c r="S72" i="477"/>
  <c r="S73" i="477"/>
  <c r="S74" i="477"/>
  <c r="S75" i="477"/>
  <c r="S76" i="477"/>
  <c r="S77" i="477"/>
  <c r="S80" i="477"/>
  <c r="S81" i="477"/>
  <c r="S83" i="477"/>
  <c r="S84" i="477"/>
  <c r="S85" i="477"/>
  <c r="S86" i="477"/>
  <c r="S87" i="477"/>
  <c r="S88" i="477"/>
  <c r="S89" i="477"/>
  <c r="S90" i="477"/>
  <c r="S91" i="477"/>
  <c r="S92" i="477"/>
  <c r="S93" i="477"/>
  <c r="S94" i="477"/>
  <c r="S95" i="477"/>
  <c r="S96" i="477"/>
  <c r="S97" i="477"/>
  <c r="S98" i="477"/>
  <c r="S99" i="477"/>
  <c r="S100" i="477"/>
  <c r="S102" i="477"/>
  <c r="S103" i="477"/>
  <c r="S104" i="477"/>
  <c r="S105" i="477"/>
  <c r="S106" i="477"/>
  <c r="S107" i="477"/>
  <c r="S108" i="477"/>
  <c r="S109" i="477"/>
  <c r="S110" i="477"/>
  <c r="S111" i="477"/>
  <c r="S112" i="477"/>
  <c r="S113" i="477"/>
  <c r="S114" i="477"/>
  <c r="S115" i="477"/>
  <c r="S116" i="477"/>
  <c r="S117" i="477"/>
  <c r="S118" i="477"/>
  <c r="S119" i="477"/>
  <c r="S120" i="477"/>
  <c r="S121" i="477"/>
  <c r="S122" i="477"/>
  <c r="S123" i="477"/>
  <c r="S124" i="477"/>
  <c r="S125" i="477"/>
  <c r="S126" i="477"/>
  <c r="S127" i="477"/>
  <c r="S128" i="477"/>
  <c r="S129" i="477"/>
  <c r="S130" i="477"/>
  <c r="CB28" i="477"/>
  <c r="CB31" i="477" s="1"/>
  <c r="CC28" i="477"/>
  <c r="CC31" i="477" s="1"/>
  <c r="CD28" i="477"/>
  <c r="CD31" i="477" s="1"/>
  <c r="CB29" i="477"/>
  <c r="CC29" i="477"/>
  <c r="CD29" i="477"/>
  <c r="CB30" i="477"/>
  <c r="CC30" i="477"/>
  <c r="CD30" i="477"/>
  <c r="CC41" i="477"/>
  <c r="CD41" i="477"/>
  <c r="CC55" i="477"/>
  <c r="CB59" i="477"/>
  <c r="CC59" i="477"/>
  <c r="CD59" i="477"/>
  <c r="CB61" i="477"/>
  <c r="CC61" i="477"/>
  <c r="CD61" i="477"/>
  <c r="CC62" i="477"/>
  <c r="CB64" i="477"/>
  <c r="CC64" i="477"/>
  <c r="CD64" i="477"/>
  <c r="CB68" i="477"/>
  <c r="CC68" i="477"/>
  <c r="CD68" i="477"/>
  <c r="CB69" i="477"/>
  <c r="CC69" i="477"/>
  <c r="CD69" i="477"/>
  <c r="CB75" i="477"/>
  <c r="CC75" i="477"/>
  <c r="CD75" i="477"/>
  <c r="CB77" i="477"/>
  <c r="CC77" i="477"/>
  <c r="CD77" i="477"/>
  <c r="CB88" i="477"/>
  <c r="CC89" i="477"/>
  <c r="CB91" i="477"/>
  <c r="CD93" i="477"/>
  <c r="CC99" i="477"/>
  <c r="CB107" i="477"/>
  <c r="CC107" i="477"/>
  <c r="CD107" i="477"/>
  <c r="CB108" i="477"/>
  <c r="CC108" i="477"/>
  <c r="CD108" i="477"/>
  <c r="CB109" i="477"/>
  <c r="CC109" i="477"/>
  <c r="CD109" i="477"/>
  <c r="CB110" i="477"/>
  <c r="CC110" i="477"/>
  <c r="CD110" i="477"/>
  <c r="CB111" i="477"/>
  <c r="CC111" i="477"/>
  <c r="CD111" i="477"/>
  <c r="CB112" i="477"/>
  <c r="CC112" i="477"/>
  <c r="CD112" i="477"/>
  <c r="CB113" i="477"/>
  <c r="CC113" i="477"/>
  <c r="CD113" i="477"/>
  <c r="CB114" i="477"/>
  <c r="CC114" i="477"/>
  <c r="CD114" i="477"/>
  <c r="CB115" i="477"/>
  <c r="CC115" i="477"/>
  <c r="CD115" i="477"/>
  <c r="CB116" i="477"/>
  <c r="CC116" i="477"/>
  <c r="CD116" i="477"/>
  <c r="CB117" i="477"/>
  <c r="CC117" i="477"/>
  <c r="CD117" i="477"/>
  <c r="CB118" i="477"/>
  <c r="CC118" i="477"/>
  <c r="CD118" i="477"/>
  <c r="CB119" i="477"/>
  <c r="CC119" i="477"/>
  <c r="CD119" i="477"/>
  <c r="CB120" i="477"/>
  <c r="CC120" i="477"/>
  <c r="CD120" i="477"/>
  <c r="CB121" i="477"/>
  <c r="CC121" i="477"/>
  <c r="CD121" i="477"/>
  <c r="CB122" i="477"/>
  <c r="CC122" i="477"/>
  <c r="CD122" i="477"/>
  <c r="CB123" i="477"/>
  <c r="CC123" i="477"/>
  <c r="CD123" i="477"/>
  <c r="CB124" i="477"/>
  <c r="CC124" i="477"/>
  <c r="CD124" i="477"/>
  <c r="CB125" i="477"/>
  <c r="CC125" i="477"/>
  <c r="CD125" i="477"/>
  <c r="CB126" i="477"/>
  <c r="CC126" i="477"/>
  <c r="CD126" i="477"/>
  <c r="CB127" i="477"/>
  <c r="CC127" i="477"/>
  <c r="CD127" i="477"/>
  <c r="CB128" i="477"/>
  <c r="CC128" i="477"/>
  <c r="CD128" i="477"/>
  <c r="CB129" i="477"/>
  <c r="CC129" i="477"/>
  <c r="CD129" i="477"/>
  <c r="CB130" i="477"/>
  <c r="CC130" i="477"/>
  <c r="CD130" i="477"/>
  <c r="BK28" i="477"/>
  <c r="BK31" i="477" s="1"/>
  <c r="BL28" i="477"/>
  <c r="BL31" i="477" s="1"/>
  <c r="BM28" i="477"/>
  <c r="BN28" i="477"/>
  <c r="BO28" i="477"/>
  <c r="BO32" i="477" s="1"/>
  <c r="BP28" i="477"/>
  <c r="BP31" i="477" s="1"/>
  <c r="BQ28" i="477"/>
  <c r="BQ32" i="477" s="1"/>
  <c r="BT28" i="477"/>
  <c r="BW28" i="477"/>
  <c r="BW34" i="477" s="1"/>
  <c r="BK29" i="477"/>
  <c r="BL29" i="477"/>
  <c r="BM29" i="477"/>
  <c r="BN29" i="477"/>
  <c r="BO29" i="477"/>
  <c r="BP29" i="477"/>
  <c r="BQ29" i="477"/>
  <c r="BT29" i="477"/>
  <c r="BW29" i="477"/>
  <c r="BK30" i="477"/>
  <c r="BL30" i="477"/>
  <c r="BM30" i="477"/>
  <c r="BN30" i="477"/>
  <c r="BO30" i="477"/>
  <c r="BP30" i="477"/>
  <c r="BQ30" i="477"/>
  <c r="BT30" i="477"/>
  <c r="BW30" i="477"/>
  <c r="BM31" i="477"/>
  <c r="BN31" i="477"/>
  <c r="BT31" i="477"/>
  <c r="BM32" i="477"/>
  <c r="BN32" i="477"/>
  <c r="BT32" i="477"/>
  <c r="BM33" i="477"/>
  <c r="BN33" i="477"/>
  <c r="BT33" i="477"/>
  <c r="BM34" i="477"/>
  <c r="BN34" i="477"/>
  <c r="BT34" i="477"/>
  <c r="BM35" i="477"/>
  <c r="BN35" i="477"/>
  <c r="BT35" i="477"/>
  <c r="BM36" i="477"/>
  <c r="BN36" i="477"/>
  <c r="BT36" i="477"/>
  <c r="BM37" i="477"/>
  <c r="BN37" i="477"/>
  <c r="BT37" i="477"/>
  <c r="BM38" i="477"/>
  <c r="BN38" i="477"/>
  <c r="BT38" i="477"/>
  <c r="BK39" i="477"/>
  <c r="BM39" i="477"/>
  <c r="BN39" i="477"/>
  <c r="BP39" i="477"/>
  <c r="BQ39" i="477"/>
  <c r="BT39" i="477"/>
  <c r="BK40" i="477"/>
  <c r="BM40" i="477"/>
  <c r="BN40" i="477"/>
  <c r="BP40" i="477"/>
  <c r="BQ40" i="477"/>
  <c r="BT40" i="477"/>
  <c r="BK41" i="477"/>
  <c r="BM41" i="477"/>
  <c r="BN41" i="477"/>
  <c r="BP41" i="477"/>
  <c r="BQ41" i="477"/>
  <c r="BT41" i="477"/>
  <c r="BM42" i="477"/>
  <c r="BN42" i="477"/>
  <c r="BT42" i="477"/>
  <c r="BM43" i="477"/>
  <c r="BN43" i="477"/>
  <c r="BT43" i="477"/>
  <c r="BM44" i="477"/>
  <c r="BN44" i="477"/>
  <c r="BT44" i="477"/>
  <c r="BM45" i="477"/>
  <c r="BN45" i="477"/>
  <c r="BT45" i="477"/>
  <c r="BM46" i="477"/>
  <c r="BN46" i="477"/>
  <c r="BT46" i="477"/>
  <c r="BM47" i="477"/>
  <c r="BN47" i="477"/>
  <c r="BT47" i="477"/>
  <c r="BM48" i="477"/>
  <c r="BN48" i="477"/>
  <c r="BT48" i="477"/>
  <c r="BM49" i="477"/>
  <c r="BN49" i="477"/>
  <c r="BT49" i="477"/>
  <c r="BM50" i="477"/>
  <c r="BN50" i="477"/>
  <c r="BT50" i="477"/>
  <c r="BM51" i="477"/>
  <c r="BN51" i="477"/>
  <c r="BT51" i="477"/>
  <c r="BM52" i="477"/>
  <c r="BN52" i="477"/>
  <c r="BT52" i="477"/>
  <c r="BM53" i="477"/>
  <c r="BN53" i="477"/>
  <c r="BT53" i="477"/>
  <c r="BM54" i="477"/>
  <c r="BN54" i="477"/>
  <c r="BT54" i="477"/>
  <c r="BK55" i="477"/>
  <c r="BM55" i="477"/>
  <c r="BN55" i="477"/>
  <c r="BP55" i="477"/>
  <c r="BQ55" i="477"/>
  <c r="BT55" i="477"/>
  <c r="BM56" i="477"/>
  <c r="BN56" i="477"/>
  <c r="BT56" i="477"/>
  <c r="BM57" i="477"/>
  <c r="BN57" i="477"/>
  <c r="BT57" i="477"/>
  <c r="BM58" i="477"/>
  <c r="BN58" i="477"/>
  <c r="BT58" i="477"/>
  <c r="BK59" i="477"/>
  <c r="BL59" i="477"/>
  <c r="BM59" i="477"/>
  <c r="BN59" i="477"/>
  <c r="BO59" i="477"/>
  <c r="BP59" i="477"/>
  <c r="BQ59" i="477"/>
  <c r="BT59" i="477"/>
  <c r="BW59" i="477"/>
  <c r="BM60" i="477"/>
  <c r="BN60" i="477"/>
  <c r="BT60" i="477"/>
  <c r="BK61" i="477"/>
  <c r="BL61" i="477"/>
  <c r="BM61" i="477"/>
  <c r="BN61" i="477"/>
  <c r="BO61" i="477"/>
  <c r="BP61" i="477"/>
  <c r="BQ61" i="477"/>
  <c r="BT61" i="477"/>
  <c r="BW61" i="477"/>
  <c r="BK62" i="477"/>
  <c r="BM62" i="477"/>
  <c r="BN62" i="477"/>
  <c r="BP62" i="477"/>
  <c r="BQ62" i="477"/>
  <c r="BT62" i="477"/>
  <c r="BM63" i="477"/>
  <c r="BN63" i="477"/>
  <c r="BT63" i="477"/>
  <c r="BK64" i="477"/>
  <c r="BL64" i="477"/>
  <c r="BM64" i="477"/>
  <c r="BN64" i="477"/>
  <c r="BO64" i="477"/>
  <c r="BP64" i="477"/>
  <c r="BQ64" i="477"/>
  <c r="BT64" i="477"/>
  <c r="BW64" i="477"/>
  <c r="BM65" i="477"/>
  <c r="BN65" i="477"/>
  <c r="BT65" i="477"/>
  <c r="BM66" i="477"/>
  <c r="BN66" i="477"/>
  <c r="BT66" i="477"/>
  <c r="BM67" i="477"/>
  <c r="BN67" i="477"/>
  <c r="BT67" i="477"/>
  <c r="BK68" i="477"/>
  <c r="BL68" i="477"/>
  <c r="BM68" i="477"/>
  <c r="BN68" i="477"/>
  <c r="BO68" i="477"/>
  <c r="BP68" i="477"/>
  <c r="BQ68" i="477"/>
  <c r="BT68" i="477"/>
  <c r="BW68" i="477"/>
  <c r="BK69" i="477"/>
  <c r="BL69" i="477"/>
  <c r="BM69" i="477"/>
  <c r="BN69" i="477"/>
  <c r="BO69" i="477"/>
  <c r="BP69" i="477"/>
  <c r="BQ69" i="477"/>
  <c r="BT69" i="477"/>
  <c r="BW69" i="477"/>
  <c r="BM70" i="477"/>
  <c r="BN70" i="477"/>
  <c r="BT70" i="477"/>
  <c r="BK71" i="477"/>
  <c r="BM71" i="477"/>
  <c r="BN71" i="477"/>
  <c r="BT71" i="477"/>
  <c r="BM72" i="477"/>
  <c r="BN72" i="477"/>
  <c r="BT72" i="477"/>
  <c r="BM73" i="477"/>
  <c r="BN73" i="477"/>
  <c r="BT73" i="477"/>
  <c r="BM74" i="477"/>
  <c r="BN74" i="477"/>
  <c r="BT74" i="477"/>
  <c r="BK75" i="477"/>
  <c r="BL75" i="477"/>
  <c r="BM75" i="477"/>
  <c r="BN75" i="477"/>
  <c r="BO75" i="477"/>
  <c r="BP75" i="477"/>
  <c r="BQ75" i="477"/>
  <c r="BT75" i="477"/>
  <c r="BW75" i="477"/>
  <c r="BM76" i="477"/>
  <c r="BN76" i="477"/>
  <c r="BT76" i="477"/>
  <c r="BK77" i="477"/>
  <c r="BL77" i="477"/>
  <c r="BM77" i="477"/>
  <c r="BN77" i="477"/>
  <c r="BO77" i="477"/>
  <c r="BP77" i="477"/>
  <c r="BQ77" i="477"/>
  <c r="BT77" i="477"/>
  <c r="BW77" i="477"/>
  <c r="BM78" i="477"/>
  <c r="BN78" i="477"/>
  <c r="BT78" i="477"/>
  <c r="BM79" i="477"/>
  <c r="BN79" i="477"/>
  <c r="BP79" i="477"/>
  <c r="BT79" i="477"/>
  <c r="BM80" i="477"/>
  <c r="BN80" i="477"/>
  <c r="BT80" i="477"/>
  <c r="BM81" i="477"/>
  <c r="BN81" i="477"/>
  <c r="BT81" i="477"/>
  <c r="BM82" i="477"/>
  <c r="BN82" i="477"/>
  <c r="BT82" i="477"/>
  <c r="BM83" i="477"/>
  <c r="BN83" i="477"/>
  <c r="BP83" i="477"/>
  <c r="BT83" i="477"/>
  <c r="BM84" i="477"/>
  <c r="BN84" i="477"/>
  <c r="BT84" i="477"/>
  <c r="BM85" i="477"/>
  <c r="BN85" i="477"/>
  <c r="BT85" i="477"/>
  <c r="BM86" i="477"/>
  <c r="BN86" i="477"/>
  <c r="BT86" i="477"/>
  <c r="BM87" i="477"/>
  <c r="BN87" i="477"/>
  <c r="BT87" i="477"/>
  <c r="BK88" i="477"/>
  <c r="BL88" i="477"/>
  <c r="BM88" i="477"/>
  <c r="BN88" i="477"/>
  <c r="BO88" i="477"/>
  <c r="BP88" i="477"/>
  <c r="BT88" i="477"/>
  <c r="BK89" i="477"/>
  <c r="BM89" i="477"/>
  <c r="BN89" i="477"/>
  <c r="BT89" i="477"/>
  <c r="BL90" i="477"/>
  <c r="BM90" i="477"/>
  <c r="BN90" i="477"/>
  <c r="BP90" i="477"/>
  <c r="BT90" i="477"/>
  <c r="BK91" i="477"/>
  <c r="BL91" i="477"/>
  <c r="BM91" i="477"/>
  <c r="BN91" i="477"/>
  <c r="BO91" i="477"/>
  <c r="BT91" i="477"/>
  <c r="BM92" i="477"/>
  <c r="BN92" i="477"/>
  <c r="BT92" i="477"/>
  <c r="BM93" i="477"/>
  <c r="BN93" i="477"/>
  <c r="BT93" i="477"/>
  <c r="BM94" i="477"/>
  <c r="BN94" i="477"/>
  <c r="BT94" i="477"/>
  <c r="BM95" i="477"/>
  <c r="BN95" i="477"/>
  <c r="BQ95" i="477"/>
  <c r="BT95" i="477"/>
  <c r="BM96" i="477"/>
  <c r="BN96" i="477"/>
  <c r="BT96" i="477"/>
  <c r="BM97" i="477"/>
  <c r="BN97" i="477"/>
  <c r="BT97" i="477"/>
  <c r="BM98" i="477"/>
  <c r="BN98" i="477"/>
  <c r="BT98" i="477"/>
  <c r="BM99" i="477"/>
  <c r="BN99" i="477"/>
  <c r="BT99" i="477"/>
  <c r="BK100" i="477"/>
  <c r="BL100" i="477"/>
  <c r="BM100" i="477"/>
  <c r="BN100" i="477"/>
  <c r="BO100" i="477"/>
  <c r="BP100" i="477"/>
  <c r="BQ100" i="477"/>
  <c r="BT100" i="477"/>
  <c r="BM101" i="477"/>
  <c r="BN101" i="477"/>
  <c r="BP101" i="477"/>
  <c r="BT101" i="477"/>
  <c r="BM102" i="477"/>
  <c r="BN102" i="477"/>
  <c r="BP102" i="477"/>
  <c r="BT102" i="477"/>
  <c r="BW102" i="477"/>
  <c r="BM103" i="477"/>
  <c r="BN103" i="477"/>
  <c r="BP103" i="477"/>
  <c r="BQ103" i="477"/>
  <c r="BT103" i="477"/>
  <c r="BW103" i="477"/>
  <c r="BM104" i="477"/>
  <c r="BN104" i="477"/>
  <c r="BQ104" i="477"/>
  <c r="BT104" i="477"/>
  <c r="BK105" i="477"/>
  <c r="BL105" i="477"/>
  <c r="BM105" i="477"/>
  <c r="BN105" i="477"/>
  <c r="BP105" i="477"/>
  <c r="BQ105" i="477"/>
  <c r="BT105" i="477"/>
  <c r="BW105" i="477"/>
  <c r="BM106" i="477"/>
  <c r="BN106" i="477"/>
  <c r="BP106" i="477"/>
  <c r="BT106" i="477"/>
  <c r="BW106" i="477"/>
  <c r="BK107" i="477"/>
  <c r="BL107" i="477"/>
  <c r="BM107" i="477"/>
  <c r="BN107" i="477"/>
  <c r="BO107" i="477"/>
  <c r="BP107" i="477"/>
  <c r="BQ107" i="477"/>
  <c r="BT107" i="477"/>
  <c r="BW107" i="477"/>
  <c r="BK108" i="477"/>
  <c r="BL108" i="477"/>
  <c r="BM108" i="477"/>
  <c r="BN108" i="477"/>
  <c r="BO108" i="477"/>
  <c r="BP108" i="477"/>
  <c r="BQ108" i="477"/>
  <c r="BT108" i="477"/>
  <c r="BW108" i="477"/>
  <c r="BK109" i="477"/>
  <c r="BL109" i="477"/>
  <c r="BM109" i="477"/>
  <c r="BN109" i="477"/>
  <c r="BO109" i="477"/>
  <c r="BP109" i="477"/>
  <c r="BQ109" i="477"/>
  <c r="BT109" i="477"/>
  <c r="BW109" i="477"/>
  <c r="BK110" i="477"/>
  <c r="BL110" i="477"/>
  <c r="BM110" i="477"/>
  <c r="BN110" i="477"/>
  <c r="BO110" i="477"/>
  <c r="BP110" i="477"/>
  <c r="BQ110" i="477"/>
  <c r="BT110" i="477"/>
  <c r="BW110" i="477"/>
  <c r="BK111" i="477"/>
  <c r="BL111" i="477"/>
  <c r="BM111" i="477"/>
  <c r="BN111" i="477"/>
  <c r="BO111" i="477"/>
  <c r="BP111" i="477"/>
  <c r="BQ111" i="477"/>
  <c r="BT111" i="477"/>
  <c r="BW111" i="477"/>
  <c r="BK112" i="477"/>
  <c r="BL112" i="477"/>
  <c r="BM112" i="477"/>
  <c r="BN112" i="477"/>
  <c r="BO112" i="477"/>
  <c r="BP112" i="477"/>
  <c r="BQ112" i="477"/>
  <c r="BT112" i="477"/>
  <c r="BW112" i="477"/>
  <c r="BK113" i="477"/>
  <c r="BL113" i="477"/>
  <c r="BM113" i="477"/>
  <c r="BN113" i="477"/>
  <c r="BO113" i="477"/>
  <c r="BP113" i="477"/>
  <c r="BQ113" i="477"/>
  <c r="BT113" i="477"/>
  <c r="BW113" i="477"/>
  <c r="BK114" i="477"/>
  <c r="BL114" i="477"/>
  <c r="BM114" i="477"/>
  <c r="BN114" i="477"/>
  <c r="BO114" i="477"/>
  <c r="BP114" i="477"/>
  <c r="BQ114" i="477"/>
  <c r="BT114" i="477"/>
  <c r="BW114" i="477"/>
  <c r="BK115" i="477"/>
  <c r="BL115" i="477"/>
  <c r="BM115" i="477"/>
  <c r="BN115" i="477"/>
  <c r="BO115" i="477"/>
  <c r="BP115" i="477"/>
  <c r="BQ115" i="477"/>
  <c r="BT115" i="477"/>
  <c r="BW115" i="477"/>
  <c r="BK116" i="477"/>
  <c r="BL116" i="477"/>
  <c r="BM116" i="477"/>
  <c r="BN116" i="477"/>
  <c r="BO116" i="477"/>
  <c r="BP116" i="477"/>
  <c r="BQ116" i="477"/>
  <c r="BT116" i="477"/>
  <c r="BW116" i="477"/>
  <c r="BK117" i="477"/>
  <c r="BL117" i="477"/>
  <c r="BM117" i="477"/>
  <c r="BN117" i="477"/>
  <c r="BO117" i="477"/>
  <c r="BP117" i="477"/>
  <c r="BQ117" i="477"/>
  <c r="BT117" i="477"/>
  <c r="BW117" i="477"/>
  <c r="BK118" i="477"/>
  <c r="BL118" i="477"/>
  <c r="BM118" i="477"/>
  <c r="BN118" i="477"/>
  <c r="BO118" i="477"/>
  <c r="BP118" i="477"/>
  <c r="BQ118" i="477"/>
  <c r="BT118" i="477"/>
  <c r="BW118" i="477"/>
  <c r="BK119" i="477"/>
  <c r="BL119" i="477"/>
  <c r="BM119" i="477"/>
  <c r="BN119" i="477"/>
  <c r="BO119" i="477"/>
  <c r="BP119" i="477"/>
  <c r="BQ119" i="477"/>
  <c r="BT119" i="477"/>
  <c r="BW119" i="477"/>
  <c r="BK120" i="477"/>
  <c r="BL120" i="477"/>
  <c r="BM120" i="477"/>
  <c r="BN120" i="477"/>
  <c r="BO120" i="477"/>
  <c r="BP120" i="477"/>
  <c r="BQ120" i="477"/>
  <c r="BT120" i="477"/>
  <c r="BW120" i="477"/>
  <c r="BK121" i="477"/>
  <c r="BL121" i="477"/>
  <c r="BM121" i="477"/>
  <c r="BN121" i="477"/>
  <c r="BO121" i="477"/>
  <c r="BP121" i="477"/>
  <c r="BQ121" i="477"/>
  <c r="BT121" i="477"/>
  <c r="BW121" i="477"/>
  <c r="BK122" i="477"/>
  <c r="BL122" i="477"/>
  <c r="BM122" i="477"/>
  <c r="BN122" i="477"/>
  <c r="BO122" i="477"/>
  <c r="BP122" i="477"/>
  <c r="BQ122" i="477"/>
  <c r="BT122" i="477"/>
  <c r="BW122" i="477"/>
  <c r="BK123" i="477"/>
  <c r="BL123" i="477"/>
  <c r="BM123" i="477"/>
  <c r="BN123" i="477"/>
  <c r="BO123" i="477"/>
  <c r="BP123" i="477"/>
  <c r="BQ123" i="477"/>
  <c r="BT123" i="477"/>
  <c r="BW123" i="477"/>
  <c r="BK124" i="477"/>
  <c r="BL124" i="477"/>
  <c r="BM124" i="477"/>
  <c r="BN124" i="477"/>
  <c r="BO124" i="477"/>
  <c r="BP124" i="477"/>
  <c r="BQ124" i="477"/>
  <c r="BT124" i="477"/>
  <c r="BW124" i="477"/>
  <c r="BK125" i="477"/>
  <c r="BL125" i="477"/>
  <c r="BM125" i="477"/>
  <c r="BN125" i="477"/>
  <c r="BO125" i="477"/>
  <c r="BP125" i="477"/>
  <c r="BQ125" i="477"/>
  <c r="BT125" i="477"/>
  <c r="BW125" i="477"/>
  <c r="BK126" i="477"/>
  <c r="BL126" i="477"/>
  <c r="BM126" i="477"/>
  <c r="BN126" i="477"/>
  <c r="BO126" i="477"/>
  <c r="BP126" i="477"/>
  <c r="BQ126" i="477"/>
  <c r="BT126" i="477"/>
  <c r="BW126" i="477"/>
  <c r="BK127" i="477"/>
  <c r="BL127" i="477"/>
  <c r="BM127" i="477"/>
  <c r="BN127" i="477"/>
  <c r="BO127" i="477"/>
  <c r="BP127" i="477"/>
  <c r="BQ127" i="477"/>
  <c r="BT127" i="477"/>
  <c r="BW127" i="477"/>
  <c r="BK128" i="477"/>
  <c r="BL128" i="477"/>
  <c r="BM128" i="477"/>
  <c r="BN128" i="477"/>
  <c r="BO128" i="477"/>
  <c r="BP128" i="477"/>
  <c r="BQ128" i="477"/>
  <c r="BT128" i="477"/>
  <c r="BW128" i="477"/>
  <c r="BK129" i="477"/>
  <c r="BL129" i="477"/>
  <c r="BM129" i="477"/>
  <c r="BN129" i="477"/>
  <c r="BO129" i="477"/>
  <c r="BP129" i="477"/>
  <c r="BQ129" i="477"/>
  <c r="BT129" i="477"/>
  <c r="BW129" i="477"/>
  <c r="BK130" i="477"/>
  <c r="BL130" i="477"/>
  <c r="BM130" i="477"/>
  <c r="BN130" i="477"/>
  <c r="BO130" i="477"/>
  <c r="BP130" i="477"/>
  <c r="BQ130" i="477"/>
  <c r="BT130" i="477"/>
  <c r="BW130" i="477"/>
  <c r="AT5" i="477"/>
  <c r="CD104" i="477" l="1"/>
  <c r="CD106" i="477"/>
  <c r="CC106" i="477"/>
  <c r="CB106" i="477"/>
  <c r="CD103" i="477"/>
  <c r="CC103" i="477"/>
  <c r="BO103" i="477"/>
  <c r="CD102" i="477"/>
  <c r="BQ106" i="477"/>
  <c r="CC102" i="477"/>
  <c r="CB103" i="477"/>
  <c r="CB102" i="477"/>
  <c r="BO106" i="477"/>
  <c r="BK103" i="477"/>
  <c r="BK106" i="477"/>
  <c r="BQ102" i="477"/>
  <c r="BO102" i="477"/>
  <c r="BR37" i="477"/>
  <c r="CC37" i="477"/>
  <c r="BO105" i="477"/>
  <c r="BK102" i="477"/>
  <c r="CD105" i="477"/>
  <c r="BL104" i="477"/>
  <c r="BL106" i="477"/>
  <c r="BL102" i="477"/>
  <c r="CB105" i="477"/>
  <c r="BP104" i="477"/>
  <c r="CC104" i="477"/>
  <c r="BW104" i="477"/>
  <c r="BO104" i="477"/>
  <c r="BK104" i="477"/>
  <c r="BL103" i="477"/>
  <c r="CC105" i="477"/>
  <c r="CB104" i="477"/>
  <c r="CC96" i="477"/>
  <c r="CB101" i="477"/>
  <c r="BL97" i="477"/>
  <c r="BP95" i="477"/>
  <c r="CD101" i="477"/>
  <c r="CD97" i="477"/>
  <c r="BP97" i="477"/>
  <c r="BL96" i="477"/>
  <c r="BP70" i="477"/>
  <c r="BP96" i="477"/>
  <c r="CD99" i="477"/>
  <c r="CD95" i="477"/>
  <c r="CC98" i="477"/>
  <c r="CC93" i="477"/>
  <c r="CC88" i="477"/>
  <c r="CC100" i="477"/>
  <c r="CC95" i="477"/>
  <c r="CC91" i="477"/>
  <c r="BO94" i="477"/>
  <c r="CC97" i="477"/>
  <c r="CC94" i="477"/>
  <c r="BW92" i="477"/>
  <c r="BW91" i="477"/>
  <c r="BW88" i="477"/>
  <c r="CD100" i="477"/>
  <c r="CD98" i="477"/>
  <c r="CD96" i="477"/>
  <c r="CD94" i="477"/>
  <c r="CD91" i="477"/>
  <c r="CD88" i="477"/>
  <c r="BR100" i="477"/>
  <c r="BO99" i="477"/>
  <c r="BW97" i="477"/>
  <c r="BR93" i="477"/>
  <c r="BW100" i="477"/>
  <c r="BO98" i="477"/>
  <c r="BO93" i="477"/>
  <c r="BO101" i="477"/>
  <c r="BW99" i="477"/>
  <c r="BO96" i="477"/>
  <c r="BK96" i="477"/>
  <c r="BW94" i="477"/>
  <c r="BW101" i="477"/>
  <c r="BW98" i="477"/>
  <c r="BO97" i="477"/>
  <c r="BW96" i="477"/>
  <c r="BW95" i="477"/>
  <c r="BO95" i="477"/>
  <c r="BW93" i="477"/>
  <c r="BK73" i="477"/>
  <c r="BK66" i="477"/>
  <c r="CC84" i="477"/>
  <c r="CC101" i="477"/>
  <c r="CB98" i="477"/>
  <c r="CB93" i="477"/>
  <c r="BP98" i="477"/>
  <c r="BL98" i="477"/>
  <c r="BP76" i="477"/>
  <c r="BP65" i="477"/>
  <c r="CB99" i="477"/>
  <c r="CB96" i="477"/>
  <c r="BR101" i="477"/>
  <c r="BR99" i="477"/>
  <c r="BR94" i="477"/>
  <c r="BR83" i="477"/>
  <c r="BR65" i="477"/>
  <c r="BR63" i="477"/>
  <c r="BP99" i="477"/>
  <c r="BL99" i="477"/>
  <c r="BP94" i="477"/>
  <c r="CB100" i="477"/>
  <c r="BR96" i="477"/>
  <c r="BR91" i="477"/>
  <c r="BR88" i="477"/>
  <c r="BR85" i="477"/>
  <c r="BR67" i="477"/>
  <c r="CB97" i="477"/>
  <c r="CB94" i="477"/>
  <c r="BR97" i="477"/>
  <c r="BR95" i="477"/>
  <c r="BR47" i="477"/>
  <c r="CB95" i="477"/>
  <c r="BR53" i="477"/>
  <c r="BQ91" i="477"/>
  <c r="CB89" i="477"/>
  <c r="BP56" i="477"/>
  <c r="BQ93" i="477"/>
  <c r="BP91" i="477"/>
  <c r="BQ101" i="477"/>
  <c r="BQ99" i="477"/>
  <c r="BQ98" i="477"/>
  <c r="BQ97" i="477"/>
  <c r="BQ96" i="477"/>
  <c r="BQ94" i="477"/>
  <c r="BP93" i="477"/>
  <c r="BQ88" i="477"/>
  <c r="BP87" i="477"/>
  <c r="BQ60" i="477"/>
  <c r="CD51" i="477"/>
  <c r="BP74" i="477"/>
  <c r="BP73" i="477"/>
  <c r="BP71" i="477"/>
  <c r="BP67" i="477"/>
  <c r="BQ66" i="477"/>
  <c r="BP63" i="477"/>
  <c r="BP60" i="477"/>
  <c r="BP54" i="477"/>
  <c r="BQ53" i="477"/>
  <c r="BP51" i="477"/>
  <c r="BP50" i="477"/>
  <c r="BQ49" i="477"/>
  <c r="BP47" i="477"/>
  <c r="BP46" i="477"/>
  <c r="BQ45" i="477"/>
  <c r="BP43" i="477"/>
  <c r="BP42" i="477"/>
  <c r="CC78" i="477"/>
  <c r="CC76" i="477"/>
  <c r="CC74" i="477"/>
  <c r="CC48" i="477"/>
  <c r="BR89" i="477"/>
  <c r="BR87" i="477"/>
  <c r="BR79" i="477"/>
  <c r="BR71" i="477"/>
  <c r="BR57" i="477"/>
  <c r="BR49" i="477"/>
  <c r="BQ63" i="477"/>
  <c r="BL101" i="477"/>
  <c r="BQ87" i="477"/>
  <c r="BP85" i="477"/>
  <c r="BP84" i="477"/>
  <c r="BQ83" i="477"/>
  <c r="BP81" i="477"/>
  <c r="BP80" i="477"/>
  <c r="BQ79" i="477"/>
  <c r="BL76" i="477"/>
  <c r="BQ70" i="477"/>
  <c r="BP66" i="477"/>
  <c r="BP58" i="477"/>
  <c r="BP57" i="477"/>
  <c r="BQ56" i="477"/>
  <c r="BP53" i="477"/>
  <c r="BP49" i="477"/>
  <c r="BP45" i="477"/>
  <c r="BP37" i="477"/>
  <c r="BP36" i="477"/>
  <c r="BP35" i="477"/>
  <c r="BP34" i="477"/>
  <c r="BP33" i="477"/>
  <c r="CC71" i="477"/>
  <c r="BR81" i="477"/>
  <c r="BR73" i="477"/>
  <c r="BR51" i="477"/>
  <c r="BR43" i="477"/>
  <c r="BQ92" i="477"/>
  <c r="BQ89" i="477"/>
  <c r="BQ86" i="477"/>
  <c r="BQ82" i="477"/>
  <c r="BQ78" i="477"/>
  <c r="BQ72" i="477"/>
  <c r="BQ52" i="477"/>
  <c r="BQ48" i="477"/>
  <c r="BQ44" i="477"/>
  <c r="BL95" i="477"/>
  <c r="BL94" i="477"/>
  <c r="BL93" i="477"/>
  <c r="BP92" i="477"/>
  <c r="BP89" i="477"/>
  <c r="BP86" i="477"/>
  <c r="BQ85" i="477"/>
  <c r="BP82" i="477"/>
  <c r="BQ81" i="477"/>
  <c r="BP78" i="477"/>
  <c r="BQ74" i="477"/>
  <c r="BP72" i="477"/>
  <c r="BQ71" i="477"/>
  <c r="BQ65" i="477"/>
  <c r="BQ58" i="477"/>
  <c r="BP52" i="477"/>
  <c r="BQ51" i="477"/>
  <c r="BP48" i="477"/>
  <c r="BQ47" i="477"/>
  <c r="BP44" i="477"/>
  <c r="BQ43" i="477"/>
  <c r="BP38" i="477"/>
  <c r="BQ37" i="477"/>
  <c r="CC81" i="477"/>
  <c r="CC60" i="477"/>
  <c r="CC58" i="477"/>
  <c r="CC44" i="477"/>
  <c r="BR92" i="477"/>
  <c r="BR90" i="477"/>
  <c r="BR86" i="477"/>
  <c r="BR84" i="477"/>
  <c r="BR82" i="477"/>
  <c r="BR80" i="477"/>
  <c r="BR78" i="477"/>
  <c r="BR76" i="477"/>
  <c r="BR74" i="477"/>
  <c r="BR72" i="477"/>
  <c r="BR70" i="477"/>
  <c r="BR66" i="477"/>
  <c r="BR60" i="477"/>
  <c r="BR58" i="477"/>
  <c r="BR56" i="477"/>
  <c r="BR54" i="477"/>
  <c r="BR52" i="477"/>
  <c r="BR50" i="477"/>
  <c r="BR48" i="477"/>
  <c r="BR46" i="477"/>
  <c r="BR44" i="477"/>
  <c r="BR42" i="477"/>
  <c r="BR38" i="477"/>
  <c r="BR36" i="477"/>
  <c r="BQ90" i="477"/>
  <c r="BQ84" i="477"/>
  <c r="BQ80" i="477"/>
  <c r="BQ76" i="477"/>
  <c r="BQ73" i="477"/>
  <c r="BQ67" i="477"/>
  <c r="BQ57" i="477"/>
  <c r="BQ54" i="477"/>
  <c r="BQ50" i="477"/>
  <c r="BQ46" i="477"/>
  <c r="BQ42" i="477"/>
  <c r="BK99" i="477"/>
  <c r="BK95" i="477"/>
  <c r="BK86" i="477"/>
  <c r="BK84" i="477"/>
  <c r="BK82" i="477"/>
  <c r="BK80" i="477"/>
  <c r="BK78" i="477"/>
  <c r="BK63" i="477"/>
  <c r="BK58" i="477"/>
  <c r="BK56" i="477"/>
  <c r="BK54" i="477"/>
  <c r="BK52" i="477"/>
  <c r="BK50" i="477"/>
  <c r="BK48" i="477"/>
  <c r="BK46" i="477"/>
  <c r="BK44" i="477"/>
  <c r="BK42" i="477"/>
  <c r="BQ38" i="477"/>
  <c r="BK38" i="477"/>
  <c r="BQ36" i="477"/>
  <c r="BK36" i="477"/>
  <c r="BQ34" i="477"/>
  <c r="BK34" i="477"/>
  <c r="CD83" i="477"/>
  <c r="CD73" i="477"/>
  <c r="CD67" i="477"/>
  <c r="BK98" i="477"/>
  <c r="BK94" i="477"/>
  <c r="BK92" i="477"/>
  <c r="BK90" i="477"/>
  <c r="BK74" i="477"/>
  <c r="BK72" i="477"/>
  <c r="BK70" i="477"/>
  <c r="BK67" i="477"/>
  <c r="BK65" i="477"/>
  <c r="BK60" i="477"/>
  <c r="CD89" i="477"/>
  <c r="CD57" i="477"/>
  <c r="BK101" i="477"/>
  <c r="BK97" i="477"/>
  <c r="BK93" i="477"/>
  <c r="BK87" i="477"/>
  <c r="BK85" i="477"/>
  <c r="BK83" i="477"/>
  <c r="BK81" i="477"/>
  <c r="BK79" i="477"/>
  <c r="BW76" i="477"/>
  <c r="BO76" i="477"/>
  <c r="BK76" i="477"/>
  <c r="BK57" i="477"/>
  <c r="BK53" i="477"/>
  <c r="BK51" i="477"/>
  <c r="BK49" i="477"/>
  <c r="BK47" i="477"/>
  <c r="BK45" i="477"/>
  <c r="BK43" i="477"/>
  <c r="BK37" i="477"/>
  <c r="BQ35" i="477"/>
  <c r="BK35" i="477"/>
  <c r="BQ33" i="477"/>
  <c r="BK33" i="477"/>
  <c r="CB79" i="477"/>
  <c r="CC33" i="477"/>
  <c r="CC87" i="477"/>
  <c r="CC80" i="477"/>
  <c r="CC70" i="477"/>
  <c r="CC67" i="477"/>
  <c r="CC54" i="477"/>
  <c r="CC51" i="477"/>
  <c r="CC47" i="477"/>
  <c r="CC43" i="477"/>
  <c r="CC40" i="477"/>
  <c r="CC36" i="477"/>
  <c r="CC92" i="477"/>
  <c r="CC90" i="477"/>
  <c r="CC86" i="477"/>
  <c r="CC83" i="477"/>
  <c r="CC79" i="477"/>
  <c r="CC73" i="477"/>
  <c r="CC66" i="477"/>
  <c r="CC57" i="477"/>
  <c r="CC53" i="477"/>
  <c r="CC50" i="477"/>
  <c r="CC46" i="477"/>
  <c r="CC42" i="477"/>
  <c r="CC39" i="477"/>
  <c r="CC35" i="477"/>
  <c r="CC85" i="477"/>
  <c r="CC82" i="477"/>
  <c r="CC72" i="477"/>
  <c r="CC65" i="477"/>
  <c r="CC63" i="477"/>
  <c r="CC56" i="477"/>
  <c r="CC52" i="477"/>
  <c r="CC49" i="477"/>
  <c r="CC45" i="477"/>
  <c r="CC38" i="477"/>
  <c r="CC34" i="477"/>
  <c r="CB63" i="477"/>
  <c r="CB47" i="477"/>
  <c r="CB36" i="477"/>
  <c r="BL86" i="477"/>
  <c r="BL84" i="477"/>
  <c r="BL82" i="477"/>
  <c r="BL80" i="477"/>
  <c r="BL78" i="477"/>
  <c r="BO74" i="477"/>
  <c r="BO72" i="477"/>
  <c r="BO70" i="477"/>
  <c r="BL57" i="477"/>
  <c r="BL55" i="477"/>
  <c r="BL53" i="477"/>
  <c r="BL51" i="477"/>
  <c r="BL49" i="477"/>
  <c r="BL47" i="477"/>
  <c r="BL45" i="477"/>
  <c r="BL43" i="477"/>
  <c r="BL41" i="477"/>
  <c r="BL39" i="477"/>
  <c r="BL37" i="477"/>
  <c r="BL35" i="477"/>
  <c r="BL33" i="477"/>
  <c r="CB84" i="477"/>
  <c r="CD78" i="477"/>
  <c r="CD62" i="477"/>
  <c r="CB52" i="477"/>
  <c r="CD46" i="477"/>
  <c r="CD35" i="477"/>
  <c r="CB78" i="477"/>
  <c r="BL74" i="477"/>
  <c r="BL72" i="477"/>
  <c r="BL70" i="477"/>
  <c r="BO62" i="477"/>
  <c r="CB83" i="477"/>
  <c r="CB67" i="477"/>
  <c r="CB51" i="477"/>
  <c r="CD45" i="477"/>
  <c r="CD34" i="477"/>
  <c r="BO89" i="477"/>
  <c r="BO60" i="477"/>
  <c r="CD82" i="477"/>
  <c r="CB72" i="477"/>
  <c r="CD66" i="477"/>
  <c r="CB56" i="477"/>
  <c r="CD50" i="477"/>
  <c r="CD39" i="477"/>
  <c r="BR35" i="477"/>
  <c r="CD72" i="477"/>
  <c r="BO87" i="477"/>
  <c r="BO85" i="477"/>
  <c r="BO83" i="477"/>
  <c r="BO81" i="477"/>
  <c r="BO79" i="477"/>
  <c r="BL66" i="477"/>
  <c r="BO58" i="477"/>
  <c r="BO56" i="477"/>
  <c r="BO54" i="477"/>
  <c r="BO52" i="477"/>
  <c r="BO50" i="477"/>
  <c r="BO48" i="477"/>
  <c r="BO46" i="477"/>
  <c r="BO44" i="477"/>
  <c r="BO42" i="477"/>
  <c r="BO40" i="477"/>
  <c r="BO38" i="477"/>
  <c r="BO36" i="477"/>
  <c r="BO34" i="477"/>
  <c r="CD87" i="477"/>
  <c r="CD71" i="477"/>
  <c r="CD55" i="477"/>
  <c r="CB45" i="477"/>
  <c r="CB34" i="477"/>
  <c r="CD56" i="477"/>
  <c r="BL62" i="477"/>
  <c r="BO31" i="477"/>
  <c r="CD92" i="477"/>
  <c r="CB82" i="477"/>
  <c r="CD76" i="477"/>
  <c r="CB66" i="477"/>
  <c r="CD60" i="477"/>
  <c r="CB50" i="477"/>
  <c r="CD44" i="477"/>
  <c r="CB39" i="477"/>
  <c r="CD33" i="477"/>
  <c r="BR34" i="477"/>
  <c r="BL89" i="477"/>
  <c r="BL60" i="477"/>
  <c r="CB87" i="477"/>
  <c r="CD81" i="477"/>
  <c r="CB71" i="477"/>
  <c r="CD65" i="477"/>
  <c r="CB55" i="477"/>
  <c r="CD49" i="477"/>
  <c r="CD38" i="477"/>
  <c r="CB46" i="477"/>
  <c r="BL87" i="477"/>
  <c r="BL85" i="477"/>
  <c r="BL83" i="477"/>
  <c r="BL81" i="477"/>
  <c r="BL79" i="477"/>
  <c r="BO73" i="477"/>
  <c r="BO71" i="477"/>
  <c r="BL58" i="477"/>
  <c r="BL56" i="477"/>
  <c r="BL54" i="477"/>
  <c r="BL52" i="477"/>
  <c r="BL50" i="477"/>
  <c r="BL48" i="477"/>
  <c r="BL46" i="477"/>
  <c r="BL44" i="477"/>
  <c r="BL42" i="477"/>
  <c r="BL40" i="477"/>
  <c r="BL38" i="477"/>
  <c r="BL36" i="477"/>
  <c r="BL34" i="477"/>
  <c r="CB92" i="477"/>
  <c r="CD86" i="477"/>
  <c r="CB76" i="477"/>
  <c r="CD70" i="477"/>
  <c r="CB60" i="477"/>
  <c r="CD54" i="477"/>
  <c r="CB44" i="477"/>
  <c r="CB33" i="477"/>
  <c r="BR33" i="477"/>
  <c r="CB73" i="477"/>
  <c r="BO66" i="477"/>
  <c r="CB81" i="477"/>
  <c r="CB65" i="477"/>
  <c r="CB49" i="477"/>
  <c r="CD43" i="477"/>
  <c r="CB38" i="477"/>
  <c r="CB41" i="477"/>
  <c r="BO67" i="477"/>
  <c r="BO65" i="477"/>
  <c r="CB86" i="477"/>
  <c r="CD80" i="477"/>
  <c r="CB70" i="477"/>
  <c r="CB54" i="477"/>
  <c r="CD48" i="477"/>
  <c r="CD37" i="477"/>
  <c r="CB62" i="477"/>
  <c r="BO92" i="477"/>
  <c r="BL73" i="477"/>
  <c r="BL71" i="477"/>
  <c r="BO63" i="477"/>
  <c r="CD85" i="477"/>
  <c r="CD53" i="477"/>
  <c r="CB43" i="477"/>
  <c r="BO90" i="477"/>
  <c r="CD90" i="477"/>
  <c r="CB80" i="477"/>
  <c r="CD74" i="477"/>
  <c r="CD58" i="477"/>
  <c r="CB48" i="477"/>
  <c r="CD42" i="477"/>
  <c r="CB37" i="477"/>
  <c r="CB57" i="477"/>
  <c r="CD40" i="477"/>
  <c r="BO86" i="477"/>
  <c r="BO84" i="477"/>
  <c r="BO82" i="477"/>
  <c r="BO80" i="477"/>
  <c r="BO78" i="477"/>
  <c r="BL67" i="477"/>
  <c r="BL65" i="477"/>
  <c r="BO57" i="477"/>
  <c r="BO55" i="477"/>
  <c r="BO53" i="477"/>
  <c r="BO51" i="477"/>
  <c r="BO49" i="477"/>
  <c r="BO47" i="477"/>
  <c r="BO45" i="477"/>
  <c r="BO43" i="477"/>
  <c r="BO41" i="477"/>
  <c r="BO39" i="477"/>
  <c r="BO37" i="477"/>
  <c r="BO35" i="477"/>
  <c r="BO33" i="477"/>
  <c r="CB85" i="477"/>
  <c r="CD79" i="477"/>
  <c r="CD63" i="477"/>
  <c r="CB53" i="477"/>
  <c r="CD47" i="477"/>
  <c r="CD36" i="477"/>
  <c r="CB35" i="477"/>
  <c r="BL92" i="477"/>
  <c r="BL63" i="477"/>
  <c r="CB90" i="477"/>
  <c r="CD84" i="477"/>
  <c r="CB74" i="477"/>
  <c r="CB58" i="477"/>
  <c r="CD52" i="477"/>
  <c r="CB42" i="477"/>
  <c r="BR32" i="477"/>
  <c r="BW48" i="477"/>
  <c r="BW40" i="477"/>
  <c r="BW80" i="477"/>
  <c r="BW32" i="477"/>
  <c r="BW60" i="477"/>
  <c r="BW72" i="477"/>
  <c r="BW52" i="477"/>
  <c r="BW84" i="477"/>
  <c r="BW36" i="477"/>
  <c r="BW56" i="477"/>
  <c r="BP32" i="477"/>
  <c r="BW44" i="477"/>
  <c r="BL32" i="477"/>
  <c r="BK32" i="477"/>
  <c r="CD32" i="477"/>
  <c r="CC32" i="477"/>
  <c r="BQ31" i="477"/>
  <c r="CB32" i="477"/>
  <c r="BW87" i="477"/>
  <c r="BW83" i="477"/>
  <c r="BW79" i="477"/>
  <c r="BW71" i="477"/>
  <c r="BW67" i="477"/>
  <c r="BW63" i="477"/>
  <c r="BW55" i="477"/>
  <c r="BW51" i="477"/>
  <c r="BW47" i="477"/>
  <c r="BW43" i="477"/>
  <c r="BW39" i="477"/>
  <c r="BW35" i="477"/>
  <c r="BW31" i="477"/>
  <c r="BW89" i="477"/>
  <c r="BW85" i="477"/>
  <c r="BW81" i="477"/>
  <c r="BW73" i="477"/>
  <c r="BW65" i="477"/>
  <c r="BW57" i="477"/>
  <c r="BW53" i="477"/>
  <c r="BW49" i="477"/>
  <c r="BW45" i="477"/>
  <c r="BW41" i="477"/>
  <c r="BW37" i="477"/>
  <c r="BW33" i="477"/>
  <c r="BW90" i="477"/>
  <c r="BW86" i="477"/>
  <c r="BW82" i="477"/>
  <c r="BW78" i="477"/>
  <c r="BW74" i="477"/>
  <c r="BW70" i="477"/>
  <c r="BW66" i="477"/>
  <c r="BW62" i="477"/>
  <c r="BW58" i="477"/>
  <c r="BW54" i="477"/>
  <c r="BW50" i="477"/>
  <c r="BW46" i="477"/>
  <c r="BW42" i="477"/>
  <c r="BW38" i="477"/>
  <c r="K59" i="477"/>
  <c r="K61" i="477"/>
  <c r="K64" i="477"/>
  <c r="K68" i="477"/>
  <c r="K69" i="477"/>
  <c r="K75" i="477"/>
  <c r="K77" i="477"/>
  <c r="K94" i="477"/>
  <c r="K95" i="477"/>
  <c r="K96" i="477"/>
  <c r="K97" i="477"/>
  <c r="K99" i="477"/>
  <c r="K100" i="477"/>
  <c r="K102" i="477"/>
  <c r="K103" i="477"/>
  <c r="K104" i="477"/>
  <c r="K105" i="477"/>
  <c r="K106" i="477"/>
  <c r="K107" i="477"/>
  <c r="K108" i="477"/>
  <c r="K109" i="477"/>
  <c r="K110" i="477"/>
  <c r="K111" i="477"/>
  <c r="K112" i="477"/>
  <c r="K113" i="477"/>
  <c r="K114" i="477"/>
  <c r="K115" i="477"/>
  <c r="K116" i="477"/>
  <c r="K117" i="477"/>
  <c r="K118" i="477"/>
  <c r="K119" i="477"/>
  <c r="K120" i="477"/>
  <c r="K121" i="477"/>
  <c r="K122" i="477"/>
  <c r="K123" i="477"/>
  <c r="K124" i="477"/>
  <c r="K125" i="477"/>
  <c r="K126" i="477"/>
  <c r="K127" i="477"/>
  <c r="K128" i="477"/>
  <c r="K129" i="477"/>
  <c r="K130" i="477"/>
  <c r="AW88" i="477" l="1"/>
  <c r="AW107" i="477"/>
  <c r="AW108" i="477"/>
  <c r="AW109" i="477"/>
  <c r="AW110" i="477"/>
  <c r="AW111" i="477"/>
  <c r="AW112" i="477"/>
  <c r="AW113" i="477"/>
  <c r="AW114" i="477"/>
  <c r="AW115" i="477"/>
  <c r="AW116" i="477"/>
  <c r="AW117" i="477"/>
  <c r="AW118" i="477"/>
  <c r="AW119" i="477"/>
  <c r="AW120" i="477"/>
  <c r="AW121" i="477"/>
  <c r="AW122" i="477"/>
  <c r="AW123" i="477"/>
  <c r="AW124" i="477"/>
  <c r="AW125" i="477"/>
  <c r="AW126" i="477"/>
  <c r="AW127" i="477"/>
  <c r="AW128" i="477"/>
  <c r="AW129" i="477"/>
  <c r="AW130" i="477"/>
  <c r="AW131" i="477"/>
  <c r="AU88" i="477"/>
  <c r="AU107" i="477"/>
  <c r="AU108" i="477"/>
  <c r="AU109" i="477"/>
  <c r="AU110" i="477"/>
  <c r="AU111" i="477"/>
  <c r="AU112" i="477"/>
  <c r="AU113" i="477"/>
  <c r="AU114" i="477"/>
  <c r="AU115" i="477"/>
  <c r="AU116" i="477"/>
  <c r="AU117" i="477"/>
  <c r="AU118" i="477"/>
  <c r="AU119" i="477"/>
  <c r="AU120" i="477"/>
  <c r="AU121" i="477"/>
  <c r="AU122" i="477"/>
  <c r="AU123" i="477"/>
  <c r="AU124" i="477"/>
  <c r="AU125" i="477"/>
  <c r="AU126" i="477"/>
  <c r="AU127" i="477"/>
  <c r="AU128" i="477"/>
  <c r="AU129" i="477"/>
  <c r="AU130" i="477"/>
  <c r="AU131" i="477"/>
  <c r="BA30" i="584"/>
  <c r="BB30" i="584"/>
  <c r="BC30" i="584"/>
  <c r="BD30" i="584"/>
  <c r="G8" i="584"/>
  <c r="F8" i="584"/>
  <c r="BA30" i="473"/>
  <c r="BB30" i="473"/>
  <c r="BC30" i="473"/>
  <c r="BD30" i="473"/>
  <c r="G7" i="584" l="1"/>
  <c r="F7" i="584"/>
  <c r="G6" i="584"/>
  <c r="F6" i="584"/>
  <c r="G5" i="584"/>
  <c r="F5" i="584"/>
  <c r="G4" i="584"/>
  <c r="F4" i="584"/>
  <c r="X131" i="584"/>
  <c r="V131" i="584"/>
  <c r="T131" i="584"/>
  <c r="S131" i="584"/>
  <c r="R131" i="584"/>
  <c r="Q131" i="584"/>
  <c r="P131" i="584"/>
  <c r="O131" i="584"/>
  <c r="N131" i="584"/>
  <c r="M131" i="584"/>
  <c r="L131" i="584"/>
  <c r="K131" i="584"/>
  <c r="J131" i="584"/>
  <c r="I131" i="584"/>
  <c r="H131" i="584"/>
  <c r="G131" i="584"/>
  <c r="AD130" i="584"/>
  <c r="AA130" i="584" s="1"/>
  <c r="AD129" i="584"/>
  <c r="AA129" i="584" s="1"/>
  <c r="AD128" i="584"/>
  <c r="AA128" i="584" s="1"/>
  <c r="AD127" i="584"/>
  <c r="AA127" i="584" s="1"/>
  <c r="AD126" i="584"/>
  <c r="AA126" i="584" s="1"/>
  <c r="AD125" i="584"/>
  <c r="AA125" i="584" s="1"/>
  <c r="AD124" i="584"/>
  <c r="AA124" i="584" s="1"/>
  <c r="AD123" i="584"/>
  <c r="AA123" i="584" s="1"/>
  <c r="AD122" i="584"/>
  <c r="AA122" i="584" s="1"/>
  <c r="AD121" i="584"/>
  <c r="AA121" i="584" s="1"/>
  <c r="AD120" i="584"/>
  <c r="AA120" i="584" s="1"/>
  <c r="AD119" i="584"/>
  <c r="AA119" i="584" s="1"/>
  <c r="AD118" i="584"/>
  <c r="AA118" i="584" s="1"/>
  <c r="AD117" i="584"/>
  <c r="AA117" i="584" s="1"/>
  <c r="AD116" i="584"/>
  <c r="AA116" i="584" s="1"/>
  <c r="AD115" i="584"/>
  <c r="AA115" i="584" s="1"/>
  <c r="AD114" i="584"/>
  <c r="AA114" i="584" s="1"/>
  <c r="AD113" i="584"/>
  <c r="AA113" i="584" s="1"/>
  <c r="AD112" i="584"/>
  <c r="AA112" i="584" s="1"/>
  <c r="AD111" i="584"/>
  <c r="AA111" i="584" s="1"/>
  <c r="AD110" i="584"/>
  <c r="AA110" i="584" s="1"/>
  <c r="AD109" i="584"/>
  <c r="AA109" i="584" s="1"/>
  <c r="AD108" i="584"/>
  <c r="AA108" i="584" s="1"/>
  <c r="AD107" i="584"/>
  <c r="AA107" i="584" s="1"/>
  <c r="AD106" i="584"/>
  <c r="AA106" i="584" s="1"/>
  <c r="AD105" i="584"/>
  <c r="AA105" i="584" s="1"/>
  <c r="AD101" i="584"/>
  <c r="AA101" i="584" s="1"/>
  <c r="AD100" i="584"/>
  <c r="AA100" i="584" s="1"/>
  <c r="AD99" i="584"/>
  <c r="AA99" i="584" s="1"/>
  <c r="AD98" i="584"/>
  <c r="AA98" i="584" s="1"/>
  <c r="AD93" i="584"/>
  <c r="AA93" i="584" s="1"/>
  <c r="AD92" i="584"/>
  <c r="AA92" i="584" s="1"/>
  <c r="AD91" i="584"/>
  <c r="AA91" i="584" s="1"/>
  <c r="AD90" i="584"/>
  <c r="AA90" i="584" s="1"/>
  <c r="AD89" i="584"/>
  <c r="AA89" i="584" s="1"/>
  <c r="AD88" i="584"/>
  <c r="AA88" i="584" s="1"/>
  <c r="AD87" i="584"/>
  <c r="AA87" i="584" s="1"/>
  <c r="AD86" i="584"/>
  <c r="AA86" i="584" s="1"/>
  <c r="AD69" i="584"/>
  <c r="AA69" i="584" s="1"/>
  <c r="AD68" i="584"/>
  <c r="AA68" i="584" s="1"/>
  <c r="AD43" i="584"/>
  <c r="AA43" i="584" s="1"/>
  <c r="AD40" i="584"/>
  <c r="AA40" i="584" s="1"/>
  <c r="AV30" i="584"/>
  <c r="AU30" i="584"/>
  <c r="AT30" i="584"/>
  <c r="AS30" i="584"/>
  <c r="AR30" i="584"/>
  <c r="AQ30" i="584"/>
  <c r="AP30" i="584"/>
  <c r="AO30" i="584"/>
  <c r="AN30" i="584"/>
  <c r="AM30" i="584"/>
  <c r="AL30" i="584"/>
  <c r="AK30" i="584"/>
  <c r="AJ30" i="584"/>
  <c r="AI30" i="584"/>
  <c r="AH30" i="584"/>
  <c r="AG30" i="584"/>
  <c r="AF30" i="584"/>
  <c r="AE30" i="584"/>
  <c r="AD30" i="584"/>
  <c r="AV29" i="584"/>
  <c r="AU29" i="584"/>
  <c r="AT29" i="584"/>
  <c r="AS29" i="584"/>
  <c r="AR29" i="584"/>
  <c r="AQ29" i="584"/>
  <c r="AP29" i="584"/>
  <c r="AM29" i="584"/>
  <c r="AL29" i="584"/>
  <c r="AK29" i="584"/>
  <c r="AJ29" i="584"/>
  <c r="AI29" i="584"/>
  <c r="AH29" i="584"/>
  <c r="AG29" i="584"/>
  <c r="AF29" i="584"/>
  <c r="AE29" i="584"/>
  <c r="AD29" i="584"/>
  <c r="R29" i="584"/>
  <c r="AO29" i="584" s="1"/>
  <c r="Q29" i="584"/>
  <c r="AN29" i="584" s="1"/>
  <c r="E29" i="584"/>
  <c r="D29" i="584"/>
  <c r="C29" i="584"/>
  <c r="AV28" i="584"/>
  <c r="AU28" i="584"/>
  <c r="AT28" i="584"/>
  <c r="AS28" i="584"/>
  <c r="AR28" i="584"/>
  <c r="AQ28" i="584"/>
  <c r="AP28" i="584"/>
  <c r="AO28" i="584"/>
  <c r="AN28" i="584"/>
  <c r="AM28" i="584"/>
  <c r="AL28" i="584"/>
  <c r="AK28" i="584"/>
  <c r="AJ28" i="584"/>
  <c r="AI28" i="584"/>
  <c r="AH28" i="584"/>
  <c r="AG28" i="584"/>
  <c r="AF28" i="584"/>
  <c r="AE28" i="584"/>
  <c r="AD28" i="584"/>
  <c r="AD32" i="584" s="1"/>
  <c r="AA32" i="584" s="1"/>
  <c r="F23" i="584"/>
  <c r="Z3" i="584"/>
  <c r="Y3" i="584"/>
  <c r="W3" i="584"/>
  <c r="U3" i="584"/>
  <c r="AM2" i="584"/>
  <c r="AK2" i="584"/>
  <c r="AJ2" i="584"/>
  <c r="AI2" i="584"/>
  <c r="AH2" i="584"/>
  <c r="AG2" i="584"/>
  <c r="AF2" i="584"/>
  <c r="AE2" i="584"/>
  <c r="Z2" i="584"/>
  <c r="Y2" i="584"/>
  <c r="W2" i="584"/>
  <c r="U2" i="584"/>
  <c r="B1" i="584"/>
  <c r="G23" i="584" s="1"/>
  <c r="AE130" i="476"/>
  <c r="AE129" i="476"/>
  <c r="AE128" i="476"/>
  <c r="AE127" i="476"/>
  <c r="AE126" i="476"/>
  <c r="AE125" i="476"/>
  <c r="AE124" i="476"/>
  <c r="AE123" i="476"/>
  <c r="AE122" i="476"/>
  <c r="AE121" i="476"/>
  <c r="AE120" i="476"/>
  <c r="AE119" i="476"/>
  <c r="AE118" i="476"/>
  <c r="AE117" i="476"/>
  <c r="AE116" i="476"/>
  <c r="AE115" i="476"/>
  <c r="AE114" i="476"/>
  <c r="AE113" i="476"/>
  <c r="AE112" i="476"/>
  <c r="AE111" i="476"/>
  <c r="AE110" i="476"/>
  <c r="AE109" i="476"/>
  <c r="AE108" i="476"/>
  <c r="AE107" i="476"/>
  <c r="AE101" i="476"/>
  <c r="AE100" i="476"/>
  <c r="AE99" i="476"/>
  <c r="AE98" i="476"/>
  <c r="AE93" i="476"/>
  <c r="AE92" i="476"/>
  <c r="AE91" i="476"/>
  <c r="AE90" i="476"/>
  <c r="AE89" i="476"/>
  <c r="AE88" i="476"/>
  <c r="AE87" i="476"/>
  <c r="AE86" i="476"/>
  <c r="AE69" i="476"/>
  <c r="AE68" i="476"/>
  <c r="AE43" i="476"/>
  <c r="AE40" i="476"/>
  <c r="AD130" i="469"/>
  <c r="AD129" i="469"/>
  <c r="AD128" i="469"/>
  <c r="AD127" i="469"/>
  <c r="AD126" i="469"/>
  <c r="AD125" i="469"/>
  <c r="AD124" i="469"/>
  <c r="AD123" i="469"/>
  <c r="AD122" i="469"/>
  <c r="AD121" i="469"/>
  <c r="AD120" i="469"/>
  <c r="AD119" i="469"/>
  <c r="AD118" i="469"/>
  <c r="AD117" i="469"/>
  <c r="AD116" i="469"/>
  <c r="AD115" i="469"/>
  <c r="AD114" i="469"/>
  <c r="AD113" i="469"/>
  <c r="AD112" i="469"/>
  <c r="AD111" i="469"/>
  <c r="AD110" i="469"/>
  <c r="AD109" i="469"/>
  <c r="AD108" i="469"/>
  <c r="AD107" i="469"/>
  <c r="AD101" i="469"/>
  <c r="AD100" i="469"/>
  <c r="AD99" i="469"/>
  <c r="AD98" i="469"/>
  <c r="AD93" i="469"/>
  <c r="AD92" i="469"/>
  <c r="AD91" i="469"/>
  <c r="AD90" i="469"/>
  <c r="AD89" i="469"/>
  <c r="AD88" i="469"/>
  <c r="AD87" i="469"/>
  <c r="AD86" i="469"/>
  <c r="AD69" i="469"/>
  <c r="AD68" i="469"/>
  <c r="AD43" i="469"/>
  <c r="AD40" i="469"/>
  <c r="AE130" i="473"/>
  <c r="AE129" i="473"/>
  <c r="AE128" i="473"/>
  <c r="AE127" i="473"/>
  <c r="AE126" i="473"/>
  <c r="AE125" i="473"/>
  <c r="AE124" i="473"/>
  <c r="AE123" i="473"/>
  <c r="AE122" i="473"/>
  <c r="AE121" i="473"/>
  <c r="AE120" i="473"/>
  <c r="AE119" i="473"/>
  <c r="AE118" i="473"/>
  <c r="AE117" i="473"/>
  <c r="AE116" i="473"/>
  <c r="AE115" i="473"/>
  <c r="AE114" i="473"/>
  <c r="AE113" i="473"/>
  <c r="AE112" i="473"/>
  <c r="AE111" i="473"/>
  <c r="AE110" i="473"/>
  <c r="AE109" i="473"/>
  <c r="AE108" i="473"/>
  <c r="AE107" i="473"/>
  <c r="AE101" i="473"/>
  <c r="AE100" i="473"/>
  <c r="AE99" i="473"/>
  <c r="AE98" i="473"/>
  <c r="AE93" i="473"/>
  <c r="AE92" i="473"/>
  <c r="AE91" i="473"/>
  <c r="AE90" i="473"/>
  <c r="AE89" i="473"/>
  <c r="AE88" i="473"/>
  <c r="AE87" i="473"/>
  <c r="AE86" i="473"/>
  <c r="AE69" i="473"/>
  <c r="AE68" i="473"/>
  <c r="AE43" i="473"/>
  <c r="AE40" i="473"/>
  <c r="AD130" i="473"/>
  <c r="AD129" i="473"/>
  <c r="AD128" i="473"/>
  <c r="AD127" i="473"/>
  <c r="AD126" i="473"/>
  <c r="AD125" i="473"/>
  <c r="AD124" i="473"/>
  <c r="AD123" i="473"/>
  <c r="AD122" i="473"/>
  <c r="AD121" i="473"/>
  <c r="AD120" i="473"/>
  <c r="AD119" i="473"/>
  <c r="AD118" i="473"/>
  <c r="AD117" i="473"/>
  <c r="AD116" i="473"/>
  <c r="AD115" i="473"/>
  <c r="AD114" i="473"/>
  <c r="AD113" i="473"/>
  <c r="AD112" i="473"/>
  <c r="AD111" i="473"/>
  <c r="AD110" i="473"/>
  <c r="AD109" i="473"/>
  <c r="AD108" i="473"/>
  <c r="AD107" i="473"/>
  <c r="AD101" i="473"/>
  <c r="AD100" i="473"/>
  <c r="AD99" i="473"/>
  <c r="AD98" i="473"/>
  <c r="AD93" i="473"/>
  <c r="AD92" i="473"/>
  <c r="AD91" i="473"/>
  <c r="AD90" i="473"/>
  <c r="AD89" i="473"/>
  <c r="AD88" i="473"/>
  <c r="AD87" i="473"/>
  <c r="AD86" i="473"/>
  <c r="AD69" i="473"/>
  <c r="AD68" i="473"/>
  <c r="AD43" i="473"/>
  <c r="AD40" i="473"/>
  <c r="H131" i="370"/>
  <c r="G131" i="476"/>
  <c r="H131" i="476"/>
  <c r="H131" i="475"/>
  <c r="G131" i="475"/>
  <c r="G6" i="475"/>
  <c r="F6" i="475"/>
  <c r="G6" i="476"/>
  <c r="F6" i="476"/>
  <c r="H9" i="473"/>
  <c r="G9" i="473"/>
  <c r="H8" i="473"/>
  <c r="G8" i="473"/>
  <c r="G131" i="469"/>
  <c r="BA30" i="469"/>
  <c r="BB30" i="469"/>
  <c r="BC30" i="469"/>
  <c r="BD30" i="469"/>
  <c r="BE30" i="469"/>
  <c r="G9" i="469"/>
  <c r="F9" i="469"/>
  <c r="G8" i="469"/>
  <c r="F8" i="469"/>
  <c r="G7" i="469"/>
  <c r="F7" i="469"/>
  <c r="G6" i="469"/>
  <c r="F6" i="469"/>
  <c r="X131" i="469"/>
  <c r="V131" i="469"/>
  <c r="X131" i="471"/>
  <c r="V131" i="471"/>
  <c r="X131" i="473"/>
  <c r="V131" i="473"/>
  <c r="X131" i="476"/>
  <c r="V131" i="476"/>
  <c r="DD7" i="477"/>
  <c r="DT37" i="477" s="1"/>
  <c r="DC7" i="477"/>
  <c r="DS45" i="477" s="1"/>
  <c r="DB7" i="477"/>
  <c r="DR33" i="477" s="1"/>
  <c r="AD102" i="584" l="1"/>
  <c r="AA102" i="584" s="1"/>
  <c r="AD103" i="584"/>
  <c r="AA103" i="584" s="1"/>
  <c r="AD104" i="584"/>
  <c r="AA104" i="584" s="1"/>
  <c r="AD73" i="584"/>
  <c r="AA73" i="584" s="1"/>
  <c r="AD95" i="584"/>
  <c r="AA95" i="584" s="1"/>
  <c r="AD97" i="584"/>
  <c r="AA97" i="584" s="1"/>
  <c r="AD94" i="584"/>
  <c r="AA94" i="584" s="1"/>
  <c r="AD96" i="584"/>
  <c r="AA96" i="584" s="1"/>
  <c r="AD44" i="584"/>
  <c r="AA44" i="584" s="1"/>
  <c r="AD70" i="584"/>
  <c r="AA70" i="584" s="1"/>
  <c r="AD72" i="584"/>
  <c r="AA72" i="584" s="1"/>
  <c r="AD47" i="584"/>
  <c r="AA47" i="584" s="1"/>
  <c r="AD74" i="584"/>
  <c r="AA74" i="584" s="1"/>
  <c r="AD79" i="584"/>
  <c r="AA79" i="584" s="1"/>
  <c r="AD83" i="584"/>
  <c r="AA83" i="584" s="1"/>
  <c r="AD67" i="584"/>
  <c r="AA67" i="584" s="1"/>
  <c r="AD71" i="584"/>
  <c r="AA71" i="584" s="1"/>
  <c r="AD75" i="584"/>
  <c r="AA75" i="584" s="1"/>
  <c r="AD80" i="584"/>
  <c r="AA80" i="584" s="1"/>
  <c r="AD84" i="584"/>
  <c r="AA84" i="584" s="1"/>
  <c r="AD76" i="584"/>
  <c r="AA76" i="584" s="1"/>
  <c r="AD81" i="584"/>
  <c r="AA81" i="584" s="1"/>
  <c r="AD85" i="584"/>
  <c r="AA85" i="584" s="1"/>
  <c r="AD78" i="584"/>
  <c r="AA78" i="584" s="1"/>
  <c r="AD82" i="584"/>
  <c r="AA82" i="584" s="1"/>
  <c r="AD77" i="584"/>
  <c r="AA77" i="584" s="1"/>
  <c r="AD53" i="584"/>
  <c r="AA53" i="584" s="1"/>
  <c r="AD64" i="584"/>
  <c r="AA64" i="584" s="1"/>
  <c r="AD65" i="584"/>
  <c r="AA65" i="584" s="1"/>
  <c r="AD66" i="584"/>
  <c r="AA66" i="584" s="1"/>
  <c r="AD59" i="584"/>
  <c r="AA59" i="584" s="1"/>
  <c r="DT62" i="477"/>
  <c r="DT46" i="477"/>
  <c r="AD61" i="584"/>
  <c r="AA61" i="584" s="1"/>
  <c r="DT129" i="477"/>
  <c r="DT112" i="477"/>
  <c r="AD58" i="584"/>
  <c r="AA58" i="584" s="1"/>
  <c r="DR100" i="477"/>
  <c r="DR78" i="477"/>
  <c r="DR119" i="477"/>
  <c r="DR103" i="477"/>
  <c r="DR82" i="477"/>
  <c r="DT65" i="477"/>
  <c r="DR50" i="477"/>
  <c r="DR32" i="477"/>
  <c r="AD50" i="584"/>
  <c r="AA50" i="584" s="1"/>
  <c r="DT126" i="477"/>
  <c r="DR110" i="477"/>
  <c r="DR94" i="477"/>
  <c r="DT74" i="477"/>
  <c r="DT58" i="477"/>
  <c r="DR40" i="477"/>
  <c r="DT122" i="477"/>
  <c r="DT106" i="477"/>
  <c r="DR86" i="477"/>
  <c r="DR70" i="477"/>
  <c r="DR55" i="477"/>
  <c r="DR36" i="477"/>
  <c r="AD36" i="584"/>
  <c r="AA36" i="584" s="1"/>
  <c r="AD41" i="584"/>
  <c r="AA41" i="584" s="1"/>
  <c r="AD45" i="584"/>
  <c r="AA45" i="584" s="1"/>
  <c r="AD49" i="584"/>
  <c r="AA49" i="584" s="1"/>
  <c r="AD62" i="584"/>
  <c r="AA62" i="584" s="1"/>
  <c r="DS89" i="477"/>
  <c r="DT128" i="477"/>
  <c r="DR126" i="477"/>
  <c r="DT121" i="477"/>
  <c r="DR118" i="477"/>
  <c r="DT114" i="477"/>
  <c r="DR112" i="477"/>
  <c r="DT108" i="477"/>
  <c r="DT105" i="477"/>
  <c r="DR102" i="477"/>
  <c r="DT98" i="477"/>
  <c r="DR96" i="477"/>
  <c r="DS91" i="477"/>
  <c r="DT88" i="477"/>
  <c r="DS84" i="477"/>
  <c r="DT81" i="477"/>
  <c r="DS77" i="477"/>
  <c r="DT72" i="477"/>
  <c r="DT69" i="477"/>
  <c r="DT64" i="477"/>
  <c r="DR62" i="477"/>
  <c r="DT57" i="477"/>
  <c r="DR54" i="477"/>
  <c r="DT48" i="477"/>
  <c r="DR46" i="477"/>
  <c r="DR39" i="477"/>
  <c r="DR34" i="477"/>
  <c r="AD37" i="584"/>
  <c r="AA37" i="584" s="1"/>
  <c r="AD42" i="584"/>
  <c r="AA42" i="584" s="1"/>
  <c r="AD46" i="584"/>
  <c r="AA46" i="584" s="1"/>
  <c r="AD54" i="584"/>
  <c r="AA54" i="584" s="1"/>
  <c r="AD63" i="584"/>
  <c r="AA63" i="584" s="1"/>
  <c r="DS115" i="477"/>
  <c r="DR128" i="477"/>
  <c r="DT124" i="477"/>
  <c r="DT120" i="477"/>
  <c r="DT117" i="477"/>
  <c r="DR114" i="477"/>
  <c r="DR111" i="477"/>
  <c r="DS108" i="477"/>
  <c r="DR104" i="477"/>
  <c r="DT101" i="477"/>
  <c r="DR98" i="477"/>
  <c r="DR95" i="477"/>
  <c r="DR91" i="477"/>
  <c r="DR88" i="477"/>
  <c r="DR84" i="477"/>
  <c r="DR80" i="477"/>
  <c r="DT76" i="477"/>
  <c r="DR72" i="477"/>
  <c r="DR68" i="477"/>
  <c r="DR64" i="477"/>
  <c r="DT60" i="477"/>
  <c r="DR56" i="477"/>
  <c r="DS52" i="477"/>
  <c r="DR48" i="477"/>
  <c r="DS43" i="477"/>
  <c r="DR38" i="477"/>
  <c r="DS33" i="477"/>
  <c r="AD38" i="584"/>
  <c r="AA38" i="584" s="1"/>
  <c r="AD51" i="584"/>
  <c r="AA51" i="584" s="1"/>
  <c r="AD55" i="584"/>
  <c r="AA55" i="584" s="1"/>
  <c r="AD60" i="584"/>
  <c r="AA60" i="584" s="1"/>
  <c r="DS96" i="477"/>
  <c r="DR130" i="477"/>
  <c r="DR127" i="477"/>
  <c r="DR123" i="477"/>
  <c r="DR120" i="477"/>
  <c r="DR116" i="477"/>
  <c r="DT113" i="477"/>
  <c r="DT110" i="477"/>
  <c r="DR107" i="477"/>
  <c r="DS103" i="477"/>
  <c r="DS101" i="477"/>
  <c r="DT96" i="477"/>
  <c r="DT94" i="477"/>
  <c r="DT89" i="477"/>
  <c r="DR87" i="477"/>
  <c r="DT82" i="477"/>
  <c r="DR79" i="477"/>
  <c r="DR75" i="477"/>
  <c r="DR71" i="477"/>
  <c r="DR66" i="477"/>
  <c r="DR63" i="477"/>
  <c r="DR59" i="477"/>
  <c r="DS55" i="477"/>
  <c r="DR52" i="477"/>
  <c r="DR47" i="477"/>
  <c r="DR43" i="477"/>
  <c r="AD34" i="584"/>
  <c r="AA34" i="584" s="1"/>
  <c r="AD48" i="584"/>
  <c r="AA48" i="584" s="1"/>
  <c r="AD52" i="584"/>
  <c r="AA52" i="584" s="1"/>
  <c r="AD56" i="584"/>
  <c r="AA56" i="584" s="1"/>
  <c r="DT34" i="477"/>
  <c r="DT33" i="477"/>
  <c r="DT35" i="477"/>
  <c r="DT39" i="477"/>
  <c r="DT43" i="477"/>
  <c r="DT47" i="477"/>
  <c r="DT51" i="477"/>
  <c r="DT55" i="477"/>
  <c r="DT59" i="477"/>
  <c r="DT63" i="477"/>
  <c r="DT67" i="477"/>
  <c r="DT71" i="477"/>
  <c r="DT75" i="477"/>
  <c r="DT79" i="477"/>
  <c r="DT83" i="477"/>
  <c r="DT87" i="477"/>
  <c r="DT91" i="477"/>
  <c r="DT95" i="477"/>
  <c r="DT99" i="477"/>
  <c r="DT103" i="477"/>
  <c r="DT107" i="477"/>
  <c r="DT111" i="477"/>
  <c r="DT115" i="477"/>
  <c r="DT119" i="477"/>
  <c r="DT123" i="477"/>
  <c r="DT127" i="477"/>
  <c r="DT32" i="477"/>
  <c r="DT36" i="477"/>
  <c r="DT38" i="477"/>
  <c r="DT45" i="477"/>
  <c r="DT52" i="477"/>
  <c r="DT54" i="477"/>
  <c r="DT61" i="477"/>
  <c r="DT68" i="477"/>
  <c r="DT70" i="477"/>
  <c r="DT77" i="477"/>
  <c r="DT84" i="477"/>
  <c r="DT86" i="477"/>
  <c r="DT93" i="477"/>
  <c r="DT100" i="477"/>
  <c r="DT102" i="477"/>
  <c r="DT109" i="477"/>
  <c r="DT116" i="477"/>
  <c r="DT118" i="477"/>
  <c r="DT125" i="477"/>
  <c r="DT31" i="477"/>
  <c r="DT40" i="477"/>
  <c r="DT42" i="477"/>
  <c r="DT49" i="477"/>
  <c r="DT56" i="477"/>
  <c r="DT130" i="477"/>
  <c r="DS128" i="477"/>
  <c r="DS123" i="477"/>
  <c r="DS121" i="477"/>
  <c r="DS116" i="477"/>
  <c r="DS109" i="477"/>
  <c r="DT104" i="477"/>
  <c r="DT97" i="477"/>
  <c r="DT92" i="477"/>
  <c r="DT90" i="477"/>
  <c r="DT85" i="477"/>
  <c r="DS83" i="477"/>
  <c r="DT80" i="477"/>
  <c r="DT78" i="477"/>
  <c r="DS76" i="477"/>
  <c r="DT73" i="477"/>
  <c r="DS71" i="477"/>
  <c r="DS69" i="477"/>
  <c r="DT66" i="477"/>
  <c r="DS64" i="477"/>
  <c r="DS59" i="477"/>
  <c r="DS57" i="477"/>
  <c r="DT50" i="477"/>
  <c r="DT41" i="477"/>
  <c r="DS34" i="477"/>
  <c r="DS32" i="477"/>
  <c r="DS38" i="477"/>
  <c r="DS42" i="477"/>
  <c r="DS46" i="477"/>
  <c r="DS50" i="477"/>
  <c r="DS54" i="477"/>
  <c r="DS58" i="477"/>
  <c r="DS62" i="477"/>
  <c r="DS66" i="477"/>
  <c r="DS70" i="477"/>
  <c r="DS74" i="477"/>
  <c r="DS78" i="477"/>
  <c r="DS82" i="477"/>
  <c r="DS86" i="477"/>
  <c r="DS90" i="477"/>
  <c r="DS94" i="477"/>
  <c r="DS98" i="477"/>
  <c r="DS102" i="477"/>
  <c r="DS106" i="477"/>
  <c r="DS110" i="477"/>
  <c r="DS114" i="477"/>
  <c r="DS118" i="477"/>
  <c r="DS122" i="477"/>
  <c r="DS126" i="477"/>
  <c r="DS130" i="477"/>
  <c r="DS40" i="477"/>
  <c r="DS47" i="477"/>
  <c r="DS49" i="477"/>
  <c r="DS56" i="477"/>
  <c r="DS63" i="477"/>
  <c r="DS65" i="477"/>
  <c r="DS72" i="477"/>
  <c r="DS79" i="477"/>
  <c r="DS81" i="477"/>
  <c r="DS88" i="477"/>
  <c r="DS95" i="477"/>
  <c r="DS97" i="477"/>
  <c r="DS104" i="477"/>
  <c r="DS111" i="477"/>
  <c r="DS113" i="477"/>
  <c r="DS120" i="477"/>
  <c r="DS127" i="477"/>
  <c r="DS129" i="477"/>
  <c r="DS35" i="477"/>
  <c r="DS37" i="477"/>
  <c r="DS44" i="477"/>
  <c r="DS51" i="477"/>
  <c r="DS53" i="477"/>
  <c r="DS31" i="477"/>
  <c r="DS124" i="477"/>
  <c r="DS119" i="477"/>
  <c r="DS117" i="477"/>
  <c r="DS112" i="477"/>
  <c r="DS107" i="477"/>
  <c r="DS105" i="477"/>
  <c r="DS100" i="477"/>
  <c r="DS93" i="477"/>
  <c r="DS67" i="477"/>
  <c r="DS60" i="477"/>
  <c r="DS48" i="477"/>
  <c r="DS39" i="477"/>
  <c r="DS36" i="477"/>
  <c r="DC5" i="477"/>
  <c r="DS125" i="477"/>
  <c r="DS99" i="477"/>
  <c r="DS92" i="477"/>
  <c r="DS87" i="477"/>
  <c r="DS85" i="477"/>
  <c r="DS80" i="477"/>
  <c r="DS75" i="477"/>
  <c r="DS73" i="477"/>
  <c r="DS68" i="477"/>
  <c r="DS61" i="477"/>
  <c r="DT53" i="477"/>
  <c r="DT44" i="477"/>
  <c r="DS41" i="477"/>
  <c r="DR37" i="477"/>
  <c r="DR41" i="477"/>
  <c r="DR45" i="477"/>
  <c r="DR49" i="477"/>
  <c r="DR53" i="477"/>
  <c r="DR57" i="477"/>
  <c r="DR61" i="477"/>
  <c r="DR65" i="477"/>
  <c r="DR69" i="477"/>
  <c r="DR73" i="477"/>
  <c r="DR77" i="477"/>
  <c r="DR81" i="477"/>
  <c r="DR85" i="477"/>
  <c r="DR89" i="477"/>
  <c r="DR93" i="477"/>
  <c r="DR97" i="477"/>
  <c r="DR101" i="477"/>
  <c r="DR105" i="477"/>
  <c r="DR109" i="477"/>
  <c r="DR113" i="477"/>
  <c r="DR117" i="477"/>
  <c r="DR121" i="477"/>
  <c r="DR125" i="477"/>
  <c r="DR129" i="477"/>
  <c r="DR31" i="477"/>
  <c r="DR124" i="477"/>
  <c r="DR122" i="477"/>
  <c r="DR115" i="477"/>
  <c r="DR108" i="477"/>
  <c r="DR106" i="477"/>
  <c r="DR99" i="477"/>
  <c r="DR92" i="477"/>
  <c r="DR90" i="477"/>
  <c r="DR83" i="477"/>
  <c r="DR76" i="477"/>
  <c r="DR74" i="477"/>
  <c r="DR67" i="477"/>
  <c r="DR60" i="477"/>
  <c r="DR58" i="477"/>
  <c r="DR51" i="477"/>
  <c r="DR44" i="477"/>
  <c r="DR42" i="477"/>
  <c r="DR35" i="477"/>
  <c r="AD35" i="584"/>
  <c r="AA35" i="584" s="1"/>
  <c r="AD39" i="584"/>
  <c r="AA39" i="584" s="1"/>
  <c r="AD57" i="584"/>
  <c r="AA57" i="584" s="1"/>
  <c r="AD31" i="584"/>
  <c r="AA31" i="584" s="1"/>
  <c r="AD33" i="584"/>
  <c r="AA33" i="584" s="1"/>
  <c r="G29" i="471"/>
  <c r="U3" i="469"/>
  <c r="U2" i="469"/>
  <c r="U3" i="473"/>
  <c r="U2" i="473"/>
  <c r="U3" i="471"/>
  <c r="U2" i="471"/>
  <c r="U3" i="476"/>
  <c r="U2" i="476"/>
  <c r="U3" i="475"/>
  <c r="U2" i="475"/>
  <c r="DX62" i="477" l="1"/>
  <c r="EF62" i="477" s="1"/>
  <c r="DX126" i="477"/>
  <c r="DX110" i="477"/>
  <c r="DX95" i="477"/>
  <c r="EF95" i="477" s="1"/>
  <c r="DX112" i="477"/>
  <c r="DX116" i="477"/>
  <c r="DX52" i="477"/>
  <c r="EF52" i="477" s="1"/>
  <c r="DX74" i="477"/>
  <c r="EF74" i="477" s="1"/>
  <c r="DX106" i="477"/>
  <c r="EF106" i="477" s="1"/>
  <c r="DX84" i="477"/>
  <c r="EF84" i="477" s="1"/>
  <c r="DX89" i="477"/>
  <c r="EF89" i="477" s="1"/>
  <c r="DX91" i="477"/>
  <c r="DX114" i="477"/>
  <c r="DX128" i="477"/>
  <c r="DX103" i="477"/>
  <c r="EF103" i="477" s="1"/>
  <c r="DX55" i="477"/>
  <c r="EF55" i="477" s="1"/>
  <c r="DX46" i="477"/>
  <c r="EF46" i="477" s="1"/>
  <c r="DX34" i="477"/>
  <c r="EF34" i="477" s="1"/>
  <c r="DX64" i="477"/>
  <c r="EF64" i="477" s="1"/>
  <c r="DX81" i="477"/>
  <c r="EF81" i="477" s="1"/>
  <c r="DX65" i="477"/>
  <c r="EF65" i="477" s="1"/>
  <c r="DX121" i="477"/>
  <c r="DX108" i="477"/>
  <c r="DX80" i="477"/>
  <c r="EF80" i="477" s="1"/>
  <c r="DX40" i="477"/>
  <c r="EF40" i="477" s="1"/>
  <c r="DX70" i="477"/>
  <c r="EF70" i="477" s="1"/>
  <c r="DX51" i="477"/>
  <c r="EF51" i="477" s="1"/>
  <c r="DX115" i="477"/>
  <c r="DX129" i="477"/>
  <c r="DX48" i="477"/>
  <c r="EF48" i="477" s="1"/>
  <c r="DX43" i="477"/>
  <c r="EF43" i="477" s="1"/>
  <c r="DX63" i="477"/>
  <c r="EF63" i="477" s="1"/>
  <c r="DX76" i="477"/>
  <c r="EF76" i="477" s="1"/>
  <c r="DX83" i="477"/>
  <c r="EF83" i="477" s="1"/>
  <c r="DX120" i="477"/>
  <c r="DX50" i="477"/>
  <c r="EF50" i="477" s="1"/>
  <c r="DX60" i="477"/>
  <c r="EF60" i="477" s="1"/>
  <c r="DX41" i="477"/>
  <c r="EF41" i="477" s="1"/>
  <c r="DX75" i="477"/>
  <c r="EF75" i="477" s="1"/>
  <c r="DX92" i="477"/>
  <c r="EF92" i="477" s="1"/>
  <c r="DX93" i="477"/>
  <c r="EF93" i="477" s="1"/>
  <c r="DX109" i="477"/>
  <c r="DX77" i="477"/>
  <c r="EF77" i="477" s="1"/>
  <c r="DX36" i="477"/>
  <c r="EF36" i="477" s="1"/>
  <c r="DX56" i="477"/>
  <c r="EF56" i="477" s="1"/>
  <c r="DX32" i="477"/>
  <c r="DX59" i="477"/>
  <c r="EF59" i="477" s="1"/>
  <c r="DX67" i="477"/>
  <c r="EF67" i="477" s="1"/>
  <c r="DX117" i="477"/>
  <c r="DX101" i="477"/>
  <c r="EF101" i="477" s="1"/>
  <c r="DX85" i="477"/>
  <c r="EF85" i="477" s="1"/>
  <c r="DX69" i="477"/>
  <c r="EF69" i="477" s="1"/>
  <c r="DX53" i="477"/>
  <c r="EF53" i="477" s="1"/>
  <c r="DX37" i="477"/>
  <c r="EF37" i="477" s="1"/>
  <c r="DX107" i="477"/>
  <c r="DX44" i="477"/>
  <c r="EF44" i="477" s="1"/>
  <c r="DX97" i="477"/>
  <c r="EF97" i="477" s="1"/>
  <c r="DX104" i="477"/>
  <c r="EF104" i="477" s="1"/>
  <c r="DX105" i="477"/>
  <c r="EF105" i="477" s="1"/>
  <c r="DX113" i="477"/>
  <c r="DX72" i="477"/>
  <c r="EF72" i="477" s="1"/>
  <c r="DX94" i="477"/>
  <c r="EF94" i="477" s="1"/>
  <c r="DX78" i="477"/>
  <c r="EF78" i="477" s="1"/>
  <c r="DX100" i="477"/>
  <c r="DX122" i="477"/>
  <c r="DX39" i="477"/>
  <c r="EF39" i="477" s="1"/>
  <c r="DX88" i="477"/>
  <c r="EF88" i="477" s="1"/>
  <c r="DX73" i="477"/>
  <c r="EF73" i="477" s="1"/>
  <c r="DX127" i="477"/>
  <c r="DX38" i="477"/>
  <c r="EF38" i="477" s="1"/>
  <c r="DX66" i="477"/>
  <c r="EF66" i="477" s="1"/>
  <c r="DX82" i="477"/>
  <c r="EF82" i="477" s="1"/>
  <c r="DX96" i="477"/>
  <c r="EF96" i="477" s="1"/>
  <c r="DX98" i="477"/>
  <c r="EF98" i="477" s="1"/>
  <c r="DX124" i="477"/>
  <c r="DX57" i="477"/>
  <c r="EF57" i="477" s="1"/>
  <c r="DX49" i="477"/>
  <c r="EF49" i="477" s="1"/>
  <c r="DX61" i="477"/>
  <c r="EF61" i="477" s="1"/>
  <c r="DX87" i="477"/>
  <c r="EF87" i="477" s="1"/>
  <c r="DX125" i="477"/>
  <c r="DX119" i="477"/>
  <c r="DX71" i="477"/>
  <c r="EF71" i="477" s="1"/>
  <c r="DX86" i="477"/>
  <c r="EF86" i="477" s="1"/>
  <c r="DX45" i="477"/>
  <c r="EF45" i="477" s="1"/>
  <c r="DX111" i="477"/>
  <c r="DX33" i="477"/>
  <c r="DX68" i="477"/>
  <c r="EF68" i="477" s="1"/>
  <c r="DX123" i="477"/>
  <c r="DX42" i="477"/>
  <c r="EF42" i="477" s="1"/>
  <c r="DX58" i="477"/>
  <c r="EF58" i="477" s="1"/>
  <c r="DX54" i="477"/>
  <c r="EF54" i="477" s="1"/>
  <c r="DX90" i="477"/>
  <c r="EF90" i="477" s="1"/>
  <c r="DX47" i="477"/>
  <c r="EF47" i="477" s="1"/>
  <c r="DX102" i="477"/>
  <c r="EF102" i="477" s="1"/>
  <c r="DX35" i="477"/>
  <c r="EF35" i="477" s="1"/>
  <c r="DX99" i="477"/>
  <c r="EF99" i="477" s="1"/>
  <c r="DX118" i="477"/>
  <c r="DX79" i="477"/>
  <c r="EF79" i="477" s="1"/>
  <c r="DX130" i="477"/>
  <c r="BF2" i="477"/>
  <c r="EG107" i="477"/>
  <c r="EG108" i="477"/>
  <c r="EG109" i="477"/>
  <c r="EG110" i="477"/>
  <c r="EG111" i="477"/>
  <c r="EG112" i="477"/>
  <c r="EG113" i="477"/>
  <c r="EG114" i="477"/>
  <c r="EG115" i="477"/>
  <c r="EG116" i="477"/>
  <c r="EG117" i="477"/>
  <c r="EG118" i="477"/>
  <c r="EG119" i="477"/>
  <c r="EG120" i="477"/>
  <c r="EG121" i="477"/>
  <c r="EG122" i="477"/>
  <c r="EG123" i="477"/>
  <c r="EG124" i="477"/>
  <c r="EG125" i="477"/>
  <c r="EG126" i="477"/>
  <c r="EG127" i="477"/>
  <c r="EG128" i="477"/>
  <c r="EG129" i="477"/>
  <c r="EG130" i="477"/>
  <c r="EF91" i="477"/>
  <c r="EF100" i="477"/>
  <c r="EF107" i="477"/>
  <c r="EF108" i="477"/>
  <c r="EF109" i="477"/>
  <c r="EF110" i="477"/>
  <c r="EF111" i="477"/>
  <c r="EF112" i="477"/>
  <c r="EF113" i="477"/>
  <c r="EF114" i="477"/>
  <c r="EF115" i="477"/>
  <c r="EF116" i="477"/>
  <c r="EF117" i="477"/>
  <c r="EF118" i="477"/>
  <c r="EF119" i="477"/>
  <c r="EF120" i="477"/>
  <c r="EF121" i="477"/>
  <c r="EF122" i="477"/>
  <c r="EF123" i="477"/>
  <c r="EF124" i="477"/>
  <c r="EF125" i="477"/>
  <c r="EF126" i="477"/>
  <c r="EF127" i="477"/>
  <c r="EF128" i="477"/>
  <c r="EF129" i="477"/>
  <c r="EF130" i="477"/>
  <c r="AD130" i="475"/>
  <c r="AD129" i="475"/>
  <c r="AD128" i="475"/>
  <c r="AD127" i="475"/>
  <c r="AD126" i="475"/>
  <c r="AD125" i="475"/>
  <c r="AD124" i="475"/>
  <c r="AD123" i="475"/>
  <c r="AD122" i="475"/>
  <c r="AD121" i="475"/>
  <c r="AD120" i="475"/>
  <c r="AD119" i="475"/>
  <c r="AD118" i="475"/>
  <c r="AD117" i="475"/>
  <c r="AD116" i="475"/>
  <c r="AD115" i="475"/>
  <c r="AD114" i="475"/>
  <c r="AD113" i="475"/>
  <c r="AD112" i="475"/>
  <c r="AD111" i="475"/>
  <c r="AD110" i="475"/>
  <c r="AD109" i="475"/>
  <c r="AD108" i="475"/>
  <c r="AD107" i="475"/>
  <c r="AD101" i="475"/>
  <c r="AD100" i="475"/>
  <c r="AD99" i="475"/>
  <c r="AD98" i="475"/>
  <c r="AD93" i="475"/>
  <c r="AD92" i="475"/>
  <c r="AD91" i="475"/>
  <c r="AD90" i="475"/>
  <c r="AD89" i="475"/>
  <c r="AD88" i="475"/>
  <c r="AD87" i="475"/>
  <c r="AD86" i="475"/>
  <c r="AD69" i="475"/>
  <c r="AD68" i="475"/>
  <c r="AD43" i="475"/>
  <c r="AD40" i="475"/>
  <c r="J131" i="475"/>
  <c r="I131" i="475"/>
  <c r="BK30" i="473"/>
  <c r="BL30" i="473"/>
  <c r="BM30" i="473"/>
  <c r="BN30" i="473"/>
  <c r="BO30" i="473"/>
  <c r="BP30" i="473"/>
  <c r="BQ30" i="473"/>
  <c r="BR30" i="473"/>
  <c r="BS30" i="473"/>
  <c r="BT30" i="473"/>
  <c r="BU30" i="473"/>
  <c r="BV30" i="473"/>
  <c r="BW30" i="473"/>
  <c r="BX30" i="473"/>
  <c r="BY30" i="473"/>
  <c r="BZ30" i="473"/>
  <c r="CA30" i="473"/>
  <c r="CB30" i="473"/>
  <c r="CC30" i="473"/>
  <c r="CD30" i="473"/>
  <c r="CE30" i="473"/>
  <c r="CF30" i="473"/>
  <c r="CG30" i="473"/>
  <c r="CH30" i="473"/>
  <c r="CI30" i="473"/>
  <c r="CJ30" i="473"/>
  <c r="CK30" i="473"/>
  <c r="CL30" i="473"/>
  <c r="CM30" i="473"/>
  <c r="CN30" i="473"/>
  <c r="CO30" i="473"/>
  <c r="CP30" i="473"/>
  <c r="CQ30" i="473"/>
  <c r="CR30" i="473"/>
  <c r="CS30" i="473"/>
  <c r="CT30" i="473"/>
  <c r="CU30" i="473"/>
  <c r="CV30" i="473"/>
  <c r="CW30" i="473"/>
  <c r="CX30" i="473"/>
  <c r="CY30" i="473"/>
  <c r="CZ30" i="473"/>
  <c r="DA30" i="473"/>
  <c r="DB30" i="473"/>
  <c r="DC30" i="473"/>
  <c r="DD30" i="473"/>
  <c r="DE30" i="473"/>
  <c r="DF30" i="473"/>
  <c r="DG30" i="473"/>
  <c r="DH30" i="473"/>
  <c r="DI30" i="473"/>
  <c r="DJ30" i="473"/>
  <c r="DK30" i="473"/>
  <c r="DL30" i="473"/>
  <c r="DM30" i="473"/>
  <c r="DN30" i="473"/>
  <c r="DO30" i="473"/>
  <c r="DP30" i="473"/>
  <c r="DQ30" i="473"/>
  <c r="DR30" i="473"/>
  <c r="DS30" i="473"/>
  <c r="DT30" i="473"/>
  <c r="DU30" i="473"/>
  <c r="DV30" i="473"/>
  <c r="DW30" i="473"/>
  <c r="DX30" i="473"/>
  <c r="DY30" i="473"/>
  <c r="DZ30" i="473"/>
  <c r="EA30" i="473"/>
  <c r="EB30" i="473"/>
  <c r="EC30" i="473"/>
  <c r="ED30" i="473"/>
  <c r="EE30" i="473"/>
  <c r="EF30" i="473"/>
  <c r="EG30" i="473"/>
  <c r="EH30" i="473"/>
  <c r="EI30" i="473"/>
  <c r="EJ30" i="473"/>
  <c r="EK30" i="473"/>
  <c r="EL30" i="473"/>
  <c r="EM30" i="473"/>
  <c r="EN30" i="473"/>
  <c r="EO30" i="473"/>
  <c r="EP30" i="473"/>
  <c r="EQ30" i="473"/>
  <c r="ER30" i="473"/>
  <c r="ES30" i="473"/>
  <c r="ET30" i="473"/>
  <c r="EU30" i="473"/>
  <c r="EV30" i="473"/>
  <c r="CP130" i="477"/>
  <c r="CP129" i="477"/>
  <c r="CP128" i="477"/>
  <c r="CP127" i="477"/>
  <c r="CP126" i="477"/>
  <c r="CP125" i="477"/>
  <c r="CP124" i="477"/>
  <c r="CP123" i="477"/>
  <c r="CP122" i="477"/>
  <c r="CP121" i="477"/>
  <c r="CP120" i="477"/>
  <c r="CP119" i="477"/>
  <c r="CP118" i="477"/>
  <c r="CP117" i="477"/>
  <c r="CP116" i="477"/>
  <c r="CP115" i="477"/>
  <c r="CP114" i="477"/>
  <c r="CP113" i="477"/>
  <c r="CP112" i="477"/>
  <c r="CP111" i="477"/>
  <c r="CP110" i="477"/>
  <c r="CP109" i="477"/>
  <c r="CP108" i="477"/>
  <c r="CP107" i="477"/>
  <c r="CP106" i="477"/>
  <c r="CP105" i="477"/>
  <c r="CP104" i="477"/>
  <c r="CP103" i="477"/>
  <c r="CP102" i="477"/>
  <c r="CP101" i="477"/>
  <c r="CP100" i="477"/>
  <c r="CP99" i="477"/>
  <c r="CP98" i="477"/>
  <c r="CP97" i="477"/>
  <c r="CP96" i="477"/>
  <c r="CP95" i="477"/>
  <c r="CP94" i="477"/>
  <c r="CP93" i="477"/>
  <c r="CP92" i="477"/>
  <c r="CP91" i="477"/>
  <c r="CP90" i="477"/>
  <c r="CP89" i="477"/>
  <c r="CP88" i="477"/>
  <c r="CP87" i="477"/>
  <c r="CP86" i="477"/>
  <c r="CP85" i="477"/>
  <c r="CP84" i="477"/>
  <c r="CP83" i="477"/>
  <c r="CP82" i="477"/>
  <c r="CP81" i="477"/>
  <c r="CP80" i="477"/>
  <c r="CP79" i="477"/>
  <c r="CP78" i="477"/>
  <c r="CP77" i="477"/>
  <c r="CP76" i="477"/>
  <c r="CP75" i="477"/>
  <c r="CP74" i="477"/>
  <c r="CP73" i="477"/>
  <c r="CP72" i="477"/>
  <c r="CP71" i="477"/>
  <c r="CP70" i="477"/>
  <c r="CP69" i="477"/>
  <c r="CP68" i="477"/>
  <c r="CP67" i="477"/>
  <c r="CP66" i="477"/>
  <c r="CP65" i="477"/>
  <c r="CP64" i="477"/>
  <c r="CP63" i="477"/>
  <c r="CP62" i="477"/>
  <c r="CP61" i="477"/>
  <c r="CP60" i="477"/>
  <c r="CP59" i="477"/>
  <c r="CP58" i="477"/>
  <c r="CP57" i="477"/>
  <c r="CP56" i="477"/>
  <c r="CP55" i="477"/>
  <c r="CP54" i="477"/>
  <c r="CP53" i="477"/>
  <c r="CP52" i="477"/>
  <c r="CP51" i="477"/>
  <c r="CP50" i="477"/>
  <c r="CP49" i="477"/>
  <c r="CP48" i="477"/>
  <c r="CP47" i="477"/>
  <c r="CP46" i="477"/>
  <c r="CP45" i="477"/>
  <c r="CP44" i="477"/>
  <c r="CP43" i="477"/>
  <c r="CP42" i="477"/>
  <c r="CP41" i="477"/>
  <c r="CP40" i="477"/>
  <c r="CP39" i="477"/>
  <c r="CP38" i="477"/>
  <c r="CP37" i="477"/>
  <c r="CP36" i="477"/>
  <c r="CP35" i="477"/>
  <c r="CP34" i="477"/>
  <c r="CP33" i="477"/>
  <c r="CP32" i="477"/>
  <c r="CP31" i="477"/>
  <c r="AH29" i="477" l="1"/>
  <c r="AB29" i="477"/>
  <c r="W3" i="471" l="1"/>
  <c r="W2" i="471"/>
  <c r="W3" i="469"/>
  <c r="W2" i="469"/>
  <c r="H131" i="469"/>
  <c r="AE130" i="475" l="1"/>
  <c r="AE129" i="475"/>
  <c r="AE128" i="475"/>
  <c r="AE127" i="475"/>
  <c r="AE126" i="475"/>
  <c r="AE125" i="475"/>
  <c r="AE124" i="475"/>
  <c r="AE123" i="475"/>
  <c r="AE122" i="475"/>
  <c r="AE121" i="475"/>
  <c r="AE120" i="475"/>
  <c r="AE119" i="475"/>
  <c r="AE118" i="475"/>
  <c r="AE117" i="475"/>
  <c r="AE116" i="475"/>
  <c r="AE115" i="475"/>
  <c r="AE114" i="475"/>
  <c r="AE113" i="475"/>
  <c r="AE112" i="475"/>
  <c r="AE111" i="475"/>
  <c r="AE110" i="475"/>
  <c r="AE109" i="475"/>
  <c r="AE108" i="475"/>
  <c r="AE107" i="475"/>
  <c r="AE101" i="475"/>
  <c r="AE100" i="475"/>
  <c r="AE99" i="475"/>
  <c r="AE98" i="475"/>
  <c r="AE93" i="475"/>
  <c r="AE92" i="475"/>
  <c r="AE91" i="475"/>
  <c r="AE90" i="475"/>
  <c r="AE89" i="475"/>
  <c r="AE88" i="475"/>
  <c r="AE87" i="475"/>
  <c r="AE86" i="475"/>
  <c r="AE69" i="475"/>
  <c r="AE68" i="475"/>
  <c r="AE43" i="475"/>
  <c r="AE40" i="475"/>
  <c r="AV28" i="469"/>
  <c r="AU28" i="469"/>
  <c r="AT28" i="469"/>
  <c r="AS28" i="469"/>
  <c r="AR28" i="469"/>
  <c r="AQ28" i="469"/>
  <c r="AP28" i="469"/>
  <c r="AO28" i="469"/>
  <c r="AN28" i="469"/>
  <c r="AM28" i="469"/>
  <c r="AL28" i="469"/>
  <c r="AK28" i="469"/>
  <c r="AJ28" i="469"/>
  <c r="AI28" i="469"/>
  <c r="AH28" i="469"/>
  <c r="AG28" i="469"/>
  <c r="AF28" i="469"/>
  <c r="AE28" i="469"/>
  <c r="AV28" i="471"/>
  <c r="AU28" i="471"/>
  <c r="AT28" i="471"/>
  <c r="AS28" i="471"/>
  <c r="AR28" i="471"/>
  <c r="AQ28" i="471"/>
  <c r="AP28" i="471"/>
  <c r="AO28" i="471"/>
  <c r="AN28" i="471"/>
  <c r="AM28" i="471"/>
  <c r="AL28" i="471"/>
  <c r="AK28" i="471"/>
  <c r="AJ28" i="471"/>
  <c r="AI28" i="471"/>
  <c r="AH28" i="471"/>
  <c r="AG28" i="471"/>
  <c r="AF28" i="471"/>
  <c r="AE28" i="471"/>
  <c r="AV28" i="473"/>
  <c r="AU28" i="473"/>
  <c r="AT28" i="473"/>
  <c r="AS28" i="473"/>
  <c r="AR28" i="473"/>
  <c r="AQ28" i="473"/>
  <c r="AP28" i="473"/>
  <c r="AO28" i="473"/>
  <c r="AN28" i="473"/>
  <c r="AM28" i="473"/>
  <c r="AL28" i="473"/>
  <c r="AK28" i="473"/>
  <c r="AJ28" i="473"/>
  <c r="AI28" i="473"/>
  <c r="AH28" i="473"/>
  <c r="AG28" i="473"/>
  <c r="AF28" i="473"/>
  <c r="AE28" i="473"/>
  <c r="AV28" i="475"/>
  <c r="AU28" i="475"/>
  <c r="AT28" i="475"/>
  <c r="AS28" i="475"/>
  <c r="AR28" i="475"/>
  <c r="AQ28" i="475"/>
  <c r="AP28" i="475"/>
  <c r="AO28" i="475"/>
  <c r="AN28" i="475"/>
  <c r="AM28" i="475"/>
  <c r="AL28" i="475"/>
  <c r="AK28" i="475"/>
  <c r="AJ28" i="475"/>
  <c r="AI28" i="475"/>
  <c r="AH28" i="475"/>
  <c r="AG28" i="475"/>
  <c r="AF28" i="475"/>
  <c r="AE28" i="475"/>
  <c r="AE31" i="475" s="1"/>
  <c r="AV28" i="476"/>
  <c r="AU28" i="476"/>
  <c r="AT28" i="476"/>
  <c r="AS28" i="476"/>
  <c r="AR28" i="476"/>
  <c r="AQ28" i="476"/>
  <c r="AP28" i="476"/>
  <c r="AO28" i="476"/>
  <c r="AN28" i="476"/>
  <c r="AM28" i="476"/>
  <c r="AL28" i="476"/>
  <c r="AK28" i="476"/>
  <c r="AJ28" i="476"/>
  <c r="AI28" i="476"/>
  <c r="AH28" i="476"/>
  <c r="AG28" i="476"/>
  <c r="AF28" i="476"/>
  <c r="AE28" i="476"/>
  <c r="T131" i="476"/>
  <c r="S131" i="476"/>
  <c r="R131" i="476"/>
  <c r="Q131" i="476"/>
  <c r="P131" i="476"/>
  <c r="O131" i="476"/>
  <c r="N131" i="476"/>
  <c r="M131" i="476"/>
  <c r="L131" i="476"/>
  <c r="K131" i="476"/>
  <c r="J131" i="476"/>
  <c r="I131" i="476"/>
  <c r="T29" i="476"/>
  <c r="S29" i="476"/>
  <c r="R29" i="476"/>
  <c r="Q29" i="476"/>
  <c r="E29" i="476"/>
  <c r="D29" i="476"/>
  <c r="C29" i="476"/>
  <c r="H7" i="473"/>
  <c r="G7" i="473"/>
  <c r="H6" i="473"/>
  <c r="G6" i="473"/>
  <c r="B240" i="1"/>
  <c r="B260" i="1"/>
  <c r="B280" i="1"/>
  <c r="B300" i="1"/>
  <c r="B320" i="1"/>
  <c r="AD28" i="471"/>
  <c r="AE106" i="476" l="1"/>
  <c r="AE105" i="476"/>
  <c r="AE104" i="476"/>
  <c r="AE103" i="476"/>
  <c r="AE102" i="476"/>
  <c r="AE104" i="475"/>
  <c r="AE103" i="475"/>
  <c r="AE105" i="475"/>
  <c r="AE102" i="475"/>
  <c r="AE103" i="473"/>
  <c r="AE105" i="473"/>
  <c r="AE102" i="473"/>
  <c r="AE104" i="473"/>
  <c r="AE106" i="473"/>
  <c r="AE106" i="475"/>
  <c r="AE44" i="473"/>
  <c r="AE73" i="473"/>
  <c r="AE73" i="475"/>
  <c r="AE96" i="473"/>
  <c r="AE94" i="473"/>
  <c r="AE97" i="473"/>
  <c r="AE95" i="473"/>
  <c r="AE95" i="475"/>
  <c r="AE97" i="475"/>
  <c r="AE96" i="476"/>
  <c r="AE94" i="476"/>
  <c r="AE97" i="476"/>
  <c r="AE95" i="476"/>
  <c r="AE94" i="475"/>
  <c r="AE96" i="475"/>
  <c r="AE44" i="475"/>
  <c r="AE44" i="476"/>
  <c r="AE73" i="476"/>
  <c r="AE72" i="473"/>
  <c r="AE70" i="473"/>
  <c r="AE72" i="475"/>
  <c r="AE72" i="476"/>
  <c r="AE70" i="476"/>
  <c r="AE70" i="475"/>
  <c r="AE83" i="475"/>
  <c r="AE74" i="475"/>
  <c r="AE47" i="475"/>
  <c r="AE79" i="475"/>
  <c r="AE67" i="475"/>
  <c r="AE71" i="475"/>
  <c r="AE75" i="475"/>
  <c r="AE80" i="475"/>
  <c r="AE84" i="475"/>
  <c r="AE76" i="475"/>
  <c r="AE81" i="475"/>
  <c r="AE85" i="475"/>
  <c r="AE82" i="476"/>
  <c r="AE78" i="476"/>
  <c r="AE71" i="476"/>
  <c r="AE47" i="476"/>
  <c r="AE83" i="476"/>
  <c r="AE79" i="476"/>
  <c r="AE85" i="476"/>
  <c r="AE81" i="476"/>
  <c r="AE74" i="476"/>
  <c r="AE84" i="476"/>
  <c r="AE80" i="476"/>
  <c r="AE82" i="473"/>
  <c r="AE78" i="473"/>
  <c r="AE71" i="473"/>
  <c r="AE47" i="473"/>
  <c r="AE83" i="473"/>
  <c r="AE79" i="473"/>
  <c r="AE85" i="473"/>
  <c r="AE81" i="473"/>
  <c r="AE74" i="473"/>
  <c r="AE84" i="473"/>
  <c r="AE80" i="473"/>
  <c r="AE78" i="475"/>
  <c r="AE82" i="475"/>
  <c r="AE77" i="476"/>
  <c r="AE65" i="476"/>
  <c r="AE76" i="476"/>
  <c r="AE64" i="476"/>
  <c r="AE75" i="476"/>
  <c r="AE67" i="476"/>
  <c r="AE53" i="476"/>
  <c r="AE66" i="476"/>
  <c r="AE53" i="475"/>
  <c r="AE77" i="475"/>
  <c r="AE77" i="473"/>
  <c r="AE53" i="473"/>
  <c r="AE76" i="473"/>
  <c r="AE75" i="473"/>
  <c r="AE67" i="473"/>
  <c r="AE65" i="473"/>
  <c r="AE65" i="475"/>
  <c r="AE64" i="475"/>
  <c r="AE66" i="473"/>
  <c r="AE64" i="473"/>
  <c r="AE66" i="475"/>
  <c r="AE62" i="476"/>
  <c r="AE58" i="476"/>
  <c r="AE54" i="476"/>
  <c r="AE50" i="476"/>
  <c r="AE46" i="476"/>
  <c r="AE42" i="476"/>
  <c r="AE38" i="476"/>
  <c r="AE34" i="476"/>
  <c r="AE63" i="476"/>
  <c r="AE51" i="476"/>
  <c r="AE39" i="476"/>
  <c r="AE61" i="476"/>
  <c r="AE57" i="476"/>
  <c r="AE49" i="476"/>
  <c r="AE45" i="476"/>
  <c r="AE41" i="476"/>
  <c r="AE37" i="476"/>
  <c r="AE33" i="476"/>
  <c r="AE55" i="476"/>
  <c r="AE31" i="476"/>
  <c r="AE60" i="476"/>
  <c r="AE56" i="476"/>
  <c r="AE52" i="476"/>
  <c r="AE48" i="476"/>
  <c r="AE36" i="476"/>
  <c r="AE32" i="476"/>
  <c r="AE59" i="476"/>
  <c r="AE35" i="476"/>
  <c r="AE61" i="475"/>
  <c r="AE58" i="475"/>
  <c r="AE59" i="473"/>
  <c r="AE61" i="473"/>
  <c r="AE58" i="473"/>
  <c r="AE59" i="475"/>
  <c r="AE37" i="475"/>
  <c r="AE34" i="475"/>
  <c r="AE41" i="475"/>
  <c r="AE45" i="475"/>
  <c r="AE63" i="475"/>
  <c r="AE56" i="473"/>
  <c r="AE49" i="473"/>
  <c r="AE34" i="473"/>
  <c r="AE62" i="473"/>
  <c r="AE60" i="473"/>
  <c r="AE54" i="473"/>
  <c r="AE42" i="473"/>
  <c r="AE33" i="473"/>
  <c r="AE63" i="473"/>
  <c r="AE45" i="473"/>
  <c r="AE41" i="473"/>
  <c r="AE32" i="473"/>
  <c r="AE50" i="473"/>
  <c r="AE42" i="475"/>
  <c r="AE54" i="475"/>
  <c r="AE60" i="475"/>
  <c r="AE39" i="475"/>
  <c r="AE49" i="475"/>
  <c r="AE56" i="475"/>
  <c r="AE33" i="475"/>
  <c r="AE50" i="475"/>
  <c r="AE62" i="475"/>
  <c r="AE57" i="473"/>
  <c r="AE37" i="473"/>
  <c r="AE52" i="473"/>
  <c r="AE48" i="473"/>
  <c r="AE35" i="473"/>
  <c r="AE31" i="473"/>
  <c r="AE55" i="473"/>
  <c r="AE51" i="473"/>
  <c r="AE39" i="473"/>
  <c r="AE36" i="473"/>
  <c r="AE38" i="473"/>
  <c r="AE46" i="473"/>
  <c r="AE35" i="475"/>
  <c r="AE51" i="475"/>
  <c r="AE55" i="475"/>
  <c r="AE36" i="475"/>
  <c r="AE48" i="475"/>
  <c r="AE52" i="475"/>
  <c r="AE57" i="475"/>
  <c r="AE38" i="475"/>
  <c r="AE46" i="475"/>
  <c r="AE32" i="475"/>
  <c r="P131" i="475"/>
  <c r="O131" i="475"/>
  <c r="N131" i="475"/>
  <c r="M131" i="475"/>
  <c r="L131" i="475"/>
  <c r="K131" i="475"/>
  <c r="P131" i="473"/>
  <c r="O131" i="473"/>
  <c r="N131" i="473"/>
  <c r="M131" i="473"/>
  <c r="L131" i="473"/>
  <c r="K131" i="473"/>
  <c r="J131" i="473"/>
  <c r="I131" i="473"/>
  <c r="P131" i="471"/>
  <c r="O131" i="471"/>
  <c r="N131" i="471"/>
  <c r="M131" i="471"/>
  <c r="L131" i="471"/>
  <c r="K131" i="471"/>
  <c r="J131" i="471"/>
  <c r="I131" i="471"/>
  <c r="H131" i="471"/>
  <c r="C42" i="532"/>
  <c r="C42" i="535" s="1"/>
  <c r="C43" i="532"/>
  <c r="C44" i="532"/>
  <c r="C44" i="535" s="1"/>
  <c r="C45" i="532"/>
  <c r="C45" i="535" s="1"/>
  <c r="C46" i="532"/>
  <c r="C46" i="535" s="1"/>
  <c r="C47" i="532"/>
  <c r="C47" i="535" s="1"/>
  <c r="C48" i="532"/>
  <c r="C48" i="535" s="1"/>
  <c r="C49" i="532"/>
  <c r="C49" i="535" s="1"/>
  <c r="C50" i="532"/>
  <c r="C50" i="535" s="1"/>
  <c r="C51" i="532"/>
  <c r="C51" i="535" s="1"/>
  <c r="C52" i="532"/>
  <c r="C52" i="535" s="1"/>
  <c r="C53" i="532"/>
  <c r="C53" i="535" s="1"/>
  <c r="C54" i="532"/>
  <c r="C54" i="535" s="1"/>
  <c r="C55" i="532"/>
  <c r="C56" i="532"/>
  <c r="C56" i="535" s="1"/>
  <c r="C57" i="532"/>
  <c r="C57" i="535" s="1"/>
  <c r="C58" i="532"/>
  <c r="C58" i="535" s="1"/>
  <c r="C59" i="532"/>
  <c r="C60" i="532"/>
  <c r="C60" i="535" s="1"/>
  <c r="C61" i="532"/>
  <c r="C62" i="532"/>
  <c r="C63" i="532"/>
  <c r="C63" i="535" s="1"/>
  <c r="C64" i="532"/>
  <c r="C65" i="532"/>
  <c r="C65" i="535" s="1"/>
  <c r="C66" i="532"/>
  <c r="C66" i="535" s="1"/>
  <c r="C67" i="532"/>
  <c r="C67" i="535" s="1"/>
  <c r="C68" i="532"/>
  <c r="C69" i="532"/>
  <c r="C70" i="532"/>
  <c r="C70" i="535" s="1"/>
  <c r="C71" i="532"/>
  <c r="C72" i="532"/>
  <c r="C72" i="535" s="1"/>
  <c r="C73" i="532"/>
  <c r="C73" i="535" s="1"/>
  <c r="C74" i="532"/>
  <c r="C75" i="532"/>
  <c r="C76" i="532"/>
  <c r="C76" i="535" s="1"/>
  <c r="C77" i="532"/>
  <c r="C78" i="532"/>
  <c r="C79" i="532"/>
  <c r="C80" i="532"/>
  <c r="C80" i="535" s="1"/>
  <c r="C81" i="532"/>
  <c r="C81" i="535" s="1"/>
  <c r="C82" i="532"/>
  <c r="C83" i="532"/>
  <c r="C83" i="535" s="1"/>
  <c r="C84" i="532"/>
  <c r="C85" i="532"/>
  <c r="C86" i="532"/>
  <c r="C87" i="532"/>
  <c r="C88" i="532"/>
  <c r="C89" i="532"/>
  <c r="C90" i="532"/>
  <c r="C91" i="532"/>
  <c r="C92" i="532"/>
  <c r="C93" i="532"/>
  <c r="C93" i="535" s="1"/>
  <c r="C94" i="532"/>
  <c r="C94" i="535" s="1"/>
  <c r="C95" i="532"/>
  <c r="C95" i="535" s="1"/>
  <c r="C96" i="532"/>
  <c r="C96" i="535" s="1"/>
  <c r="C97" i="532"/>
  <c r="C97" i="535" s="1"/>
  <c r="C98" i="532"/>
  <c r="C98" i="535" s="1"/>
  <c r="C99" i="532"/>
  <c r="C99" i="535" s="1"/>
  <c r="C100" i="532"/>
  <c r="C101" i="532"/>
  <c r="C101" i="535" s="1"/>
  <c r="C102" i="532"/>
  <c r="C103" i="532"/>
  <c r="C104" i="532"/>
  <c r="C105" i="532"/>
  <c r="C106" i="532"/>
  <c r="C107" i="532"/>
  <c r="C108" i="532"/>
  <c r="C109" i="532"/>
  <c r="C110" i="532"/>
  <c r="C111" i="532"/>
  <c r="C112" i="532"/>
  <c r="C113" i="532"/>
  <c r="C114" i="532"/>
  <c r="C115" i="532"/>
  <c r="C116" i="532"/>
  <c r="C117" i="532"/>
  <c r="C118" i="532"/>
  <c r="C119" i="532"/>
  <c r="C120" i="532"/>
  <c r="C121" i="532"/>
  <c r="C122" i="532"/>
  <c r="C123" i="532"/>
  <c r="C124" i="532"/>
  <c r="C125" i="532"/>
  <c r="C126" i="532"/>
  <c r="C127" i="532"/>
  <c r="C128" i="532"/>
  <c r="C129" i="532"/>
  <c r="C130" i="532"/>
  <c r="G113" i="532" l="1"/>
  <c r="G113" i="535" s="1"/>
  <c r="C113" i="535"/>
  <c r="G69" i="532"/>
  <c r="G69" i="535" s="1"/>
  <c r="C69" i="535"/>
  <c r="G128" i="532"/>
  <c r="G128" i="535" s="1"/>
  <c r="C128" i="535"/>
  <c r="G116" i="532"/>
  <c r="G116" i="535" s="1"/>
  <c r="C116" i="535"/>
  <c r="G100" i="532"/>
  <c r="G100" i="535" s="1"/>
  <c r="C100" i="535"/>
  <c r="G92" i="532"/>
  <c r="G92" i="535" s="1"/>
  <c r="C92" i="535"/>
  <c r="G84" i="532"/>
  <c r="G84" i="535" s="1"/>
  <c r="C84" i="535"/>
  <c r="G130" i="532"/>
  <c r="G130" i="535" s="1"/>
  <c r="C130" i="535"/>
  <c r="G126" i="532"/>
  <c r="G126" i="535" s="1"/>
  <c r="C126" i="535"/>
  <c r="G122" i="532"/>
  <c r="G122" i="535" s="1"/>
  <c r="C122" i="535"/>
  <c r="G118" i="532"/>
  <c r="G118" i="535" s="1"/>
  <c r="C118" i="535"/>
  <c r="G114" i="532"/>
  <c r="G114" i="535" s="1"/>
  <c r="C114" i="535"/>
  <c r="G110" i="532"/>
  <c r="G110" i="535" s="1"/>
  <c r="C110" i="535"/>
  <c r="G90" i="532"/>
  <c r="G90" i="535" s="1"/>
  <c r="C90" i="535"/>
  <c r="G86" i="532"/>
  <c r="G86" i="535" s="1"/>
  <c r="C86" i="535"/>
  <c r="G82" i="532"/>
  <c r="G82" i="535" s="1"/>
  <c r="C82" i="535"/>
  <c r="G78" i="532"/>
  <c r="G78" i="535" s="1"/>
  <c r="C78" i="535"/>
  <c r="G74" i="532"/>
  <c r="G74" i="535" s="1"/>
  <c r="C74" i="535"/>
  <c r="C62" i="535"/>
  <c r="G62" i="532"/>
  <c r="G62" i="535" s="1"/>
  <c r="G121" i="532"/>
  <c r="G121" i="535" s="1"/>
  <c r="C121" i="535"/>
  <c r="G125" i="532"/>
  <c r="G125" i="535" s="1"/>
  <c r="C125" i="535"/>
  <c r="G89" i="532"/>
  <c r="G89" i="535" s="1"/>
  <c r="C89" i="535"/>
  <c r="G61" i="532"/>
  <c r="G61" i="535" s="1"/>
  <c r="C61" i="535"/>
  <c r="G120" i="532"/>
  <c r="G120" i="535" s="1"/>
  <c r="C120" i="535"/>
  <c r="G108" i="532"/>
  <c r="G108" i="535" s="1"/>
  <c r="C108" i="535"/>
  <c r="G129" i="532"/>
  <c r="G129" i="535" s="1"/>
  <c r="C129" i="535"/>
  <c r="G117" i="532"/>
  <c r="G117" i="535" s="1"/>
  <c r="C117" i="535"/>
  <c r="G109" i="532"/>
  <c r="G109" i="535" s="1"/>
  <c r="C109" i="535"/>
  <c r="G85" i="532"/>
  <c r="G85" i="535" s="1"/>
  <c r="C85" i="535"/>
  <c r="C77" i="535"/>
  <c r="G77" i="532"/>
  <c r="G77" i="535" s="1"/>
  <c r="G124" i="532"/>
  <c r="G124" i="535" s="1"/>
  <c r="C124" i="535"/>
  <c r="G112" i="532"/>
  <c r="G112" i="535" s="1"/>
  <c r="C112" i="535"/>
  <c r="G88" i="532"/>
  <c r="G88" i="535" s="1"/>
  <c r="C88" i="535"/>
  <c r="G68" i="532"/>
  <c r="G68" i="535" s="1"/>
  <c r="C68" i="535"/>
  <c r="G127" i="532"/>
  <c r="G127" i="535" s="1"/>
  <c r="C127" i="535"/>
  <c r="G123" i="532"/>
  <c r="G123" i="535" s="1"/>
  <c r="C123" i="535"/>
  <c r="G119" i="532"/>
  <c r="G119" i="535" s="1"/>
  <c r="C119" i="535"/>
  <c r="G115" i="532"/>
  <c r="G115" i="535" s="1"/>
  <c r="C115" i="535"/>
  <c r="G111" i="532"/>
  <c r="G111" i="535" s="1"/>
  <c r="C111" i="535"/>
  <c r="G107" i="532"/>
  <c r="G107" i="535" s="1"/>
  <c r="C107" i="535"/>
  <c r="G91" i="532"/>
  <c r="G91" i="535" s="1"/>
  <c r="C91" i="535"/>
  <c r="G87" i="532"/>
  <c r="G87" i="535" s="1"/>
  <c r="C87" i="535"/>
  <c r="C79" i="535"/>
  <c r="G79" i="532"/>
  <c r="G79" i="535" s="1"/>
  <c r="C75" i="535"/>
  <c r="G75" i="532"/>
  <c r="G75" i="535" s="1"/>
  <c r="G71" i="532"/>
  <c r="G71" i="535" s="1"/>
  <c r="C71" i="535"/>
  <c r="G59" i="532"/>
  <c r="G59" i="535" s="1"/>
  <c r="C59" i="535"/>
  <c r="G55" i="532"/>
  <c r="G55" i="535" s="1"/>
  <c r="C55" i="535"/>
  <c r="G43" i="532"/>
  <c r="G43" i="535" s="1"/>
  <c r="C43" i="535"/>
  <c r="C64" i="535"/>
  <c r="G64" i="532"/>
  <c r="G64" i="535" s="1"/>
  <c r="C106" i="535"/>
  <c r="C105" i="535"/>
  <c r="C104" i="535"/>
  <c r="C103" i="535"/>
  <c r="C102" i="535"/>
  <c r="AE30" i="476"/>
  <c r="AD130" i="476"/>
  <c r="AD129" i="476"/>
  <c r="AD128" i="476"/>
  <c r="AD127" i="476"/>
  <c r="AD126" i="476"/>
  <c r="AD125" i="476"/>
  <c r="AD124" i="476"/>
  <c r="AD123" i="476"/>
  <c r="AD122" i="476"/>
  <c r="AD121" i="476"/>
  <c r="AD120" i="476"/>
  <c r="AD119" i="476"/>
  <c r="AD118" i="476"/>
  <c r="AD117" i="476"/>
  <c r="AD116" i="476"/>
  <c r="AD115" i="476"/>
  <c r="AD114" i="476"/>
  <c r="AD113" i="476"/>
  <c r="AD112" i="476"/>
  <c r="AD111" i="476"/>
  <c r="AD110" i="476"/>
  <c r="AD109" i="476"/>
  <c r="AD108" i="476"/>
  <c r="AD107" i="476"/>
  <c r="AD106" i="476"/>
  <c r="AD105" i="476"/>
  <c r="AD104" i="476"/>
  <c r="AD103" i="476"/>
  <c r="AD102" i="476"/>
  <c r="AD101" i="476"/>
  <c r="AD100" i="476"/>
  <c r="AD99" i="476"/>
  <c r="AD98" i="476"/>
  <c r="AD93" i="476"/>
  <c r="AD92" i="476"/>
  <c r="AD91" i="476"/>
  <c r="AD90" i="476"/>
  <c r="AD89" i="476"/>
  <c r="AD88" i="476"/>
  <c r="AD87" i="476"/>
  <c r="AD86" i="476"/>
  <c r="AD69" i="476"/>
  <c r="AD68" i="476"/>
  <c r="AD43" i="476"/>
  <c r="AD40" i="476"/>
  <c r="AD30" i="476"/>
  <c r="AD29" i="476"/>
  <c r="AD28" i="476"/>
  <c r="AD31" i="476" s="1"/>
  <c r="AE30" i="475"/>
  <c r="AE29" i="475"/>
  <c r="AD30" i="475"/>
  <c r="AD29" i="475"/>
  <c r="AD28" i="475"/>
  <c r="AD30" i="473"/>
  <c r="AD29" i="473"/>
  <c r="AD28" i="473"/>
  <c r="AD30" i="471"/>
  <c r="AD29" i="471"/>
  <c r="AD30" i="469"/>
  <c r="AD29" i="469"/>
  <c r="AD28" i="469"/>
  <c r="C40" i="532"/>
  <c r="C39" i="532"/>
  <c r="C38" i="532"/>
  <c r="C38" i="535" s="1"/>
  <c r="C37" i="532"/>
  <c r="C37" i="535" s="1"/>
  <c r="C36" i="532"/>
  <c r="C36" i="535" s="1"/>
  <c r="C35" i="532"/>
  <c r="C35" i="535" s="1"/>
  <c r="C34" i="532"/>
  <c r="C34" i="535" s="1"/>
  <c r="C33" i="532"/>
  <c r="C33" i="535" s="1"/>
  <c r="C32" i="532"/>
  <c r="C32" i="535" s="1"/>
  <c r="DG130" i="477"/>
  <c r="DF130" i="477"/>
  <c r="DE130" i="477"/>
  <c r="DD130" i="477"/>
  <c r="DC130" i="477"/>
  <c r="DB130" i="477"/>
  <c r="DA130" i="477"/>
  <c r="CZ130" i="477"/>
  <c r="CY130" i="477"/>
  <c r="CX130" i="477"/>
  <c r="CW130" i="477"/>
  <c r="CV130" i="477"/>
  <c r="CU130" i="477"/>
  <c r="CT130" i="477"/>
  <c r="CS130" i="477"/>
  <c r="CR130" i="477"/>
  <c r="CQ130" i="477"/>
  <c r="CO130" i="477"/>
  <c r="CN130" i="477"/>
  <c r="CM130" i="477"/>
  <c r="CL130" i="477"/>
  <c r="CK130" i="477"/>
  <c r="CJ130" i="477"/>
  <c r="CI130" i="477"/>
  <c r="CH130" i="477"/>
  <c r="CG130" i="477"/>
  <c r="CF130" i="477"/>
  <c r="CE130" i="477"/>
  <c r="CA130" i="477"/>
  <c r="BZ130" i="477"/>
  <c r="BY130" i="477"/>
  <c r="BX130" i="477"/>
  <c r="BJ130" i="477"/>
  <c r="DG129" i="477"/>
  <c r="DF129" i="477"/>
  <c r="DE129" i="477"/>
  <c r="DD129" i="477"/>
  <c r="DC129" i="477"/>
  <c r="DB129" i="477"/>
  <c r="DA129" i="477"/>
  <c r="CZ129" i="477"/>
  <c r="CY129" i="477"/>
  <c r="CX129" i="477"/>
  <c r="CW129" i="477"/>
  <c r="CV129" i="477"/>
  <c r="CU129" i="477"/>
  <c r="CT129" i="477"/>
  <c r="CS129" i="477"/>
  <c r="CR129" i="477"/>
  <c r="CQ129" i="477"/>
  <c r="CO129" i="477"/>
  <c r="CN129" i="477"/>
  <c r="CM129" i="477"/>
  <c r="CL129" i="477"/>
  <c r="CK129" i="477"/>
  <c r="CJ129" i="477"/>
  <c r="CI129" i="477"/>
  <c r="CH129" i="477"/>
  <c r="CG129" i="477"/>
  <c r="CF129" i="477"/>
  <c r="CE129" i="477"/>
  <c r="CA129" i="477"/>
  <c r="BZ129" i="477"/>
  <c r="BY129" i="477"/>
  <c r="BX129" i="477"/>
  <c r="BJ129" i="477"/>
  <c r="DG128" i="477"/>
  <c r="DF128" i="477"/>
  <c r="DE128" i="477"/>
  <c r="DD128" i="477"/>
  <c r="DC128" i="477"/>
  <c r="DB128" i="477"/>
  <c r="DA128" i="477"/>
  <c r="CZ128" i="477"/>
  <c r="CY128" i="477"/>
  <c r="CX128" i="477"/>
  <c r="CW128" i="477"/>
  <c r="CV128" i="477"/>
  <c r="CU128" i="477"/>
  <c r="CT128" i="477"/>
  <c r="CS128" i="477"/>
  <c r="CR128" i="477"/>
  <c r="CQ128" i="477"/>
  <c r="CO128" i="477"/>
  <c r="CN128" i="477"/>
  <c r="CM128" i="477"/>
  <c r="CL128" i="477"/>
  <c r="CK128" i="477"/>
  <c r="CJ128" i="477"/>
  <c r="CI128" i="477"/>
  <c r="CH128" i="477"/>
  <c r="CG128" i="477"/>
  <c r="CF128" i="477"/>
  <c r="CE128" i="477"/>
  <c r="CA128" i="477"/>
  <c r="BZ128" i="477"/>
  <c r="BY128" i="477"/>
  <c r="BX128" i="477"/>
  <c r="BJ128" i="477"/>
  <c r="DG127" i="477"/>
  <c r="DF127" i="477"/>
  <c r="DE127" i="477"/>
  <c r="DD127" i="477"/>
  <c r="DC127" i="477"/>
  <c r="DB127" i="477"/>
  <c r="DA127" i="477"/>
  <c r="CZ127" i="477"/>
  <c r="CY127" i="477"/>
  <c r="CX127" i="477"/>
  <c r="CW127" i="477"/>
  <c r="CV127" i="477"/>
  <c r="CU127" i="477"/>
  <c r="CT127" i="477"/>
  <c r="CS127" i="477"/>
  <c r="CR127" i="477"/>
  <c r="CQ127" i="477"/>
  <c r="CO127" i="477"/>
  <c r="CN127" i="477"/>
  <c r="CM127" i="477"/>
  <c r="CL127" i="477"/>
  <c r="CK127" i="477"/>
  <c r="CJ127" i="477"/>
  <c r="CI127" i="477"/>
  <c r="CH127" i="477"/>
  <c r="CG127" i="477"/>
  <c r="CF127" i="477"/>
  <c r="CE127" i="477"/>
  <c r="CA127" i="477"/>
  <c r="BZ127" i="477"/>
  <c r="BY127" i="477"/>
  <c r="BX127" i="477"/>
  <c r="BJ127" i="477"/>
  <c r="DG126" i="477"/>
  <c r="DF126" i="477"/>
  <c r="DE126" i="477"/>
  <c r="DD126" i="477"/>
  <c r="DC126" i="477"/>
  <c r="DB126" i="477"/>
  <c r="DA126" i="477"/>
  <c r="CZ126" i="477"/>
  <c r="CY126" i="477"/>
  <c r="CX126" i="477"/>
  <c r="CW126" i="477"/>
  <c r="CV126" i="477"/>
  <c r="CU126" i="477"/>
  <c r="CT126" i="477"/>
  <c r="CS126" i="477"/>
  <c r="CR126" i="477"/>
  <c r="CQ126" i="477"/>
  <c r="CO126" i="477"/>
  <c r="CN126" i="477"/>
  <c r="CM126" i="477"/>
  <c r="CL126" i="477"/>
  <c r="CK126" i="477"/>
  <c r="CJ126" i="477"/>
  <c r="CI126" i="477"/>
  <c r="CH126" i="477"/>
  <c r="CG126" i="477"/>
  <c r="CF126" i="477"/>
  <c r="CE126" i="477"/>
  <c r="CA126" i="477"/>
  <c r="BZ126" i="477"/>
  <c r="BY126" i="477"/>
  <c r="BX126" i="477"/>
  <c r="BJ126" i="477"/>
  <c r="DG125" i="477"/>
  <c r="DF125" i="477"/>
  <c r="DE125" i="477"/>
  <c r="DD125" i="477"/>
  <c r="DC125" i="477"/>
  <c r="DB125" i="477"/>
  <c r="DA125" i="477"/>
  <c r="CZ125" i="477"/>
  <c r="CY125" i="477"/>
  <c r="CX125" i="477"/>
  <c r="CW125" i="477"/>
  <c r="CV125" i="477"/>
  <c r="CU125" i="477"/>
  <c r="CT125" i="477"/>
  <c r="CS125" i="477"/>
  <c r="CR125" i="477"/>
  <c r="CQ125" i="477"/>
  <c r="CO125" i="477"/>
  <c r="CN125" i="477"/>
  <c r="CM125" i="477"/>
  <c r="CL125" i="477"/>
  <c r="CK125" i="477"/>
  <c r="CJ125" i="477"/>
  <c r="CI125" i="477"/>
  <c r="CH125" i="477"/>
  <c r="CG125" i="477"/>
  <c r="CF125" i="477"/>
  <c r="CE125" i="477"/>
  <c r="CA125" i="477"/>
  <c r="BZ125" i="477"/>
  <c r="BY125" i="477"/>
  <c r="BX125" i="477"/>
  <c r="BJ125" i="477"/>
  <c r="DG124" i="477"/>
  <c r="DF124" i="477"/>
  <c r="DE124" i="477"/>
  <c r="DD124" i="477"/>
  <c r="DC124" i="477"/>
  <c r="DB124" i="477"/>
  <c r="DA124" i="477"/>
  <c r="CZ124" i="477"/>
  <c r="CY124" i="477"/>
  <c r="CX124" i="477"/>
  <c r="CW124" i="477"/>
  <c r="CV124" i="477"/>
  <c r="CU124" i="477"/>
  <c r="CT124" i="477"/>
  <c r="CS124" i="477"/>
  <c r="CR124" i="477"/>
  <c r="CQ124" i="477"/>
  <c r="CO124" i="477"/>
  <c r="CN124" i="477"/>
  <c r="CM124" i="477"/>
  <c r="CL124" i="477"/>
  <c r="CK124" i="477"/>
  <c r="CJ124" i="477"/>
  <c r="CI124" i="477"/>
  <c r="CH124" i="477"/>
  <c r="CG124" i="477"/>
  <c r="CF124" i="477"/>
  <c r="CE124" i="477"/>
  <c r="CA124" i="477"/>
  <c r="BZ124" i="477"/>
  <c r="BY124" i="477"/>
  <c r="BX124" i="477"/>
  <c r="BJ124" i="477"/>
  <c r="DG123" i="477"/>
  <c r="DF123" i="477"/>
  <c r="DE123" i="477"/>
  <c r="DD123" i="477"/>
  <c r="DC123" i="477"/>
  <c r="DB123" i="477"/>
  <c r="DA123" i="477"/>
  <c r="CZ123" i="477"/>
  <c r="CY123" i="477"/>
  <c r="CX123" i="477"/>
  <c r="CW123" i="477"/>
  <c r="CV123" i="477"/>
  <c r="CU123" i="477"/>
  <c r="CT123" i="477"/>
  <c r="CS123" i="477"/>
  <c r="CR123" i="477"/>
  <c r="CQ123" i="477"/>
  <c r="CO123" i="477"/>
  <c r="CN123" i="477"/>
  <c r="CM123" i="477"/>
  <c r="CL123" i="477"/>
  <c r="CK123" i="477"/>
  <c r="CJ123" i="477"/>
  <c r="CI123" i="477"/>
  <c r="CH123" i="477"/>
  <c r="CG123" i="477"/>
  <c r="CF123" i="477"/>
  <c r="CE123" i="477"/>
  <c r="CA123" i="477"/>
  <c r="BZ123" i="477"/>
  <c r="BY123" i="477"/>
  <c r="BX123" i="477"/>
  <c r="BJ123" i="477"/>
  <c r="DG122" i="477"/>
  <c r="DF122" i="477"/>
  <c r="DE122" i="477"/>
  <c r="DD122" i="477"/>
  <c r="DC122" i="477"/>
  <c r="DB122" i="477"/>
  <c r="DA122" i="477"/>
  <c r="CZ122" i="477"/>
  <c r="CY122" i="477"/>
  <c r="CX122" i="477"/>
  <c r="CW122" i="477"/>
  <c r="CV122" i="477"/>
  <c r="CU122" i="477"/>
  <c r="CT122" i="477"/>
  <c r="CS122" i="477"/>
  <c r="CR122" i="477"/>
  <c r="CQ122" i="477"/>
  <c r="CO122" i="477"/>
  <c r="CN122" i="477"/>
  <c r="CM122" i="477"/>
  <c r="CL122" i="477"/>
  <c r="CK122" i="477"/>
  <c r="CJ122" i="477"/>
  <c r="CI122" i="477"/>
  <c r="CH122" i="477"/>
  <c r="CG122" i="477"/>
  <c r="CF122" i="477"/>
  <c r="CE122" i="477"/>
  <c r="CA122" i="477"/>
  <c r="BZ122" i="477"/>
  <c r="BY122" i="477"/>
  <c r="BX122" i="477"/>
  <c r="BJ122" i="477"/>
  <c r="DG121" i="477"/>
  <c r="DF121" i="477"/>
  <c r="DE121" i="477"/>
  <c r="DD121" i="477"/>
  <c r="DC121" i="477"/>
  <c r="DB121" i="477"/>
  <c r="DA121" i="477"/>
  <c r="CZ121" i="477"/>
  <c r="CY121" i="477"/>
  <c r="CX121" i="477"/>
  <c r="CW121" i="477"/>
  <c r="CV121" i="477"/>
  <c r="CU121" i="477"/>
  <c r="CT121" i="477"/>
  <c r="CS121" i="477"/>
  <c r="CR121" i="477"/>
  <c r="CQ121" i="477"/>
  <c r="CO121" i="477"/>
  <c r="CN121" i="477"/>
  <c r="CM121" i="477"/>
  <c r="CL121" i="477"/>
  <c r="CK121" i="477"/>
  <c r="CJ121" i="477"/>
  <c r="CI121" i="477"/>
  <c r="CH121" i="477"/>
  <c r="CG121" i="477"/>
  <c r="CF121" i="477"/>
  <c r="CE121" i="477"/>
  <c r="CA121" i="477"/>
  <c r="BZ121" i="477"/>
  <c r="BY121" i="477"/>
  <c r="BX121" i="477"/>
  <c r="BJ121" i="477"/>
  <c r="DG120" i="477"/>
  <c r="DF120" i="477"/>
  <c r="DE120" i="477"/>
  <c r="DD120" i="477"/>
  <c r="DC120" i="477"/>
  <c r="DB120" i="477"/>
  <c r="DA120" i="477"/>
  <c r="CZ120" i="477"/>
  <c r="CY120" i="477"/>
  <c r="CX120" i="477"/>
  <c r="CW120" i="477"/>
  <c r="CV120" i="477"/>
  <c r="CU120" i="477"/>
  <c r="CT120" i="477"/>
  <c r="CS120" i="477"/>
  <c r="CR120" i="477"/>
  <c r="CQ120" i="477"/>
  <c r="CO120" i="477"/>
  <c r="CN120" i="477"/>
  <c r="CM120" i="477"/>
  <c r="CL120" i="477"/>
  <c r="CK120" i="477"/>
  <c r="CJ120" i="477"/>
  <c r="CI120" i="477"/>
  <c r="CH120" i="477"/>
  <c r="CG120" i="477"/>
  <c r="CF120" i="477"/>
  <c r="CE120" i="477"/>
  <c r="CA120" i="477"/>
  <c r="BZ120" i="477"/>
  <c r="BY120" i="477"/>
  <c r="BX120" i="477"/>
  <c r="BJ120" i="477"/>
  <c r="DG119" i="477"/>
  <c r="DF119" i="477"/>
  <c r="DE119" i="477"/>
  <c r="DD119" i="477"/>
  <c r="DC119" i="477"/>
  <c r="DB119" i="477"/>
  <c r="DA119" i="477"/>
  <c r="CZ119" i="477"/>
  <c r="CY119" i="477"/>
  <c r="CX119" i="477"/>
  <c r="CW119" i="477"/>
  <c r="CV119" i="477"/>
  <c r="CU119" i="477"/>
  <c r="CT119" i="477"/>
  <c r="CS119" i="477"/>
  <c r="CR119" i="477"/>
  <c r="CQ119" i="477"/>
  <c r="CO119" i="477"/>
  <c r="CN119" i="477"/>
  <c r="CM119" i="477"/>
  <c r="CL119" i="477"/>
  <c r="CK119" i="477"/>
  <c r="CJ119" i="477"/>
  <c r="CI119" i="477"/>
  <c r="CH119" i="477"/>
  <c r="CG119" i="477"/>
  <c r="CF119" i="477"/>
  <c r="CE119" i="477"/>
  <c r="CA119" i="477"/>
  <c r="BZ119" i="477"/>
  <c r="BY119" i="477"/>
  <c r="BX119" i="477"/>
  <c r="BJ119" i="477"/>
  <c r="DG118" i="477"/>
  <c r="DF118" i="477"/>
  <c r="DE118" i="477"/>
  <c r="DD118" i="477"/>
  <c r="DC118" i="477"/>
  <c r="DB118" i="477"/>
  <c r="DA118" i="477"/>
  <c r="CZ118" i="477"/>
  <c r="CY118" i="477"/>
  <c r="CX118" i="477"/>
  <c r="CW118" i="477"/>
  <c r="CV118" i="477"/>
  <c r="CU118" i="477"/>
  <c r="CT118" i="477"/>
  <c r="CS118" i="477"/>
  <c r="CR118" i="477"/>
  <c r="CQ118" i="477"/>
  <c r="CO118" i="477"/>
  <c r="CN118" i="477"/>
  <c r="CM118" i="477"/>
  <c r="CL118" i="477"/>
  <c r="CK118" i="477"/>
  <c r="CJ118" i="477"/>
  <c r="CI118" i="477"/>
  <c r="CH118" i="477"/>
  <c r="CG118" i="477"/>
  <c r="CF118" i="477"/>
  <c r="CE118" i="477"/>
  <c r="CA118" i="477"/>
  <c r="BZ118" i="477"/>
  <c r="BY118" i="477"/>
  <c r="BX118" i="477"/>
  <c r="BJ118" i="477"/>
  <c r="DG117" i="477"/>
  <c r="DF117" i="477"/>
  <c r="DE117" i="477"/>
  <c r="DD117" i="477"/>
  <c r="DC117" i="477"/>
  <c r="DB117" i="477"/>
  <c r="DA117" i="477"/>
  <c r="CZ117" i="477"/>
  <c r="CY117" i="477"/>
  <c r="CX117" i="477"/>
  <c r="CW117" i="477"/>
  <c r="CV117" i="477"/>
  <c r="CU117" i="477"/>
  <c r="CT117" i="477"/>
  <c r="CS117" i="477"/>
  <c r="CR117" i="477"/>
  <c r="CQ117" i="477"/>
  <c r="CO117" i="477"/>
  <c r="CN117" i="477"/>
  <c r="CM117" i="477"/>
  <c r="CL117" i="477"/>
  <c r="CK117" i="477"/>
  <c r="CJ117" i="477"/>
  <c r="CI117" i="477"/>
  <c r="CH117" i="477"/>
  <c r="CG117" i="477"/>
  <c r="CF117" i="477"/>
  <c r="CE117" i="477"/>
  <c r="CA117" i="477"/>
  <c r="BZ117" i="477"/>
  <c r="BY117" i="477"/>
  <c r="BX117" i="477"/>
  <c r="BJ117" i="477"/>
  <c r="DG116" i="477"/>
  <c r="DF116" i="477"/>
  <c r="DE116" i="477"/>
  <c r="DD116" i="477"/>
  <c r="DC116" i="477"/>
  <c r="DB116" i="477"/>
  <c r="DA116" i="477"/>
  <c r="CZ116" i="477"/>
  <c r="CY116" i="477"/>
  <c r="CX116" i="477"/>
  <c r="CW116" i="477"/>
  <c r="CV116" i="477"/>
  <c r="CU116" i="477"/>
  <c r="CT116" i="477"/>
  <c r="CS116" i="477"/>
  <c r="CR116" i="477"/>
  <c r="CQ116" i="477"/>
  <c r="CO116" i="477"/>
  <c r="CN116" i="477"/>
  <c r="CM116" i="477"/>
  <c r="CL116" i="477"/>
  <c r="CK116" i="477"/>
  <c r="CJ116" i="477"/>
  <c r="CI116" i="477"/>
  <c r="CH116" i="477"/>
  <c r="CG116" i="477"/>
  <c r="CF116" i="477"/>
  <c r="CE116" i="477"/>
  <c r="CA116" i="477"/>
  <c r="BZ116" i="477"/>
  <c r="BY116" i="477"/>
  <c r="BX116" i="477"/>
  <c r="BJ116" i="477"/>
  <c r="DG115" i="477"/>
  <c r="DF115" i="477"/>
  <c r="DE115" i="477"/>
  <c r="DD115" i="477"/>
  <c r="DC115" i="477"/>
  <c r="DB115" i="477"/>
  <c r="DA115" i="477"/>
  <c r="CZ115" i="477"/>
  <c r="CY115" i="477"/>
  <c r="CX115" i="477"/>
  <c r="CW115" i="477"/>
  <c r="CV115" i="477"/>
  <c r="CU115" i="477"/>
  <c r="CT115" i="477"/>
  <c r="CS115" i="477"/>
  <c r="CR115" i="477"/>
  <c r="CQ115" i="477"/>
  <c r="CO115" i="477"/>
  <c r="CN115" i="477"/>
  <c r="CM115" i="477"/>
  <c r="CL115" i="477"/>
  <c r="CK115" i="477"/>
  <c r="CJ115" i="477"/>
  <c r="CI115" i="477"/>
  <c r="CH115" i="477"/>
  <c r="CG115" i="477"/>
  <c r="CF115" i="477"/>
  <c r="CE115" i="477"/>
  <c r="CA115" i="477"/>
  <c r="BZ115" i="477"/>
  <c r="BY115" i="477"/>
  <c r="BX115" i="477"/>
  <c r="BJ115" i="477"/>
  <c r="DG114" i="477"/>
  <c r="DF114" i="477"/>
  <c r="DE114" i="477"/>
  <c r="DD114" i="477"/>
  <c r="DC114" i="477"/>
  <c r="DB114" i="477"/>
  <c r="DA114" i="477"/>
  <c r="CZ114" i="477"/>
  <c r="CY114" i="477"/>
  <c r="CX114" i="477"/>
  <c r="CW114" i="477"/>
  <c r="CV114" i="477"/>
  <c r="CU114" i="477"/>
  <c r="CT114" i="477"/>
  <c r="CS114" i="477"/>
  <c r="CR114" i="477"/>
  <c r="CQ114" i="477"/>
  <c r="CO114" i="477"/>
  <c r="CN114" i="477"/>
  <c r="CM114" i="477"/>
  <c r="CL114" i="477"/>
  <c r="CK114" i="477"/>
  <c r="CJ114" i="477"/>
  <c r="CI114" i="477"/>
  <c r="CH114" i="477"/>
  <c r="CG114" i="477"/>
  <c r="CF114" i="477"/>
  <c r="CE114" i="477"/>
  <c r="CA114" i="477"/>
  <c r="BZ114" i="477"/>
  <c r="BY114" i="477"/>
  <c r="BX114" i="477"/>
  <c r="BJ114" i="477"/>
  <c r="DG113" i="477"/>
  <c r="DF113" i="477"/>
  <c r="DE113" i="477"/>
  <c r="DD113" i="477"/>
  <c r="DC113" i="477"/>
  <c r="DB113" i="477"/>
  <c r="DA113" i="477"/>
  <c r="CZ113" i="477"/>
  <c r="CY113" i="477"/>
  <c r="CX113" i="477"/>
  <c r="CW113" i="477"/>
  <c r="CV113" i="477"/>
  <c r="CU113" i="477"/>
  <c r="CT113" i="477"/>
  <c r="CS113" i="477"/>
  <c r="CR113" i="477"/>
  <c r="CQ113" i="477"/>
  <c r="CO113" i="477"/>
  <c r="CN113" i="477"/>
  <c r="CM113" i="477"/>
  <c r="CL113" i="477"/>
  <c r="CK113" i="477"/>
  <c r="CJ113" i="477"/>
  <c r="CI113" i="477"/>
  <c r="CH113" i="477"/>
  <c r="CG113" i="477"/>
  <c r="CF113" i="477"/>
  <c r="CE113" i="477"/>
  <c r="CA113" i="477"/>
  <c r="BZ113" i="477"/>
  <c r="BY113" i="477"/>
  <c r="BX113" i="477"/>
  <c r="BJ113" i="477"/>
  <c r="DG112" i="477"/>
  <c r="DF112" i="477"/>
  <c r="DE112" i="477"/>
  <c r="DD112" i="477"/>
  <c r="DC112" i="477"/>
  <c r="DB112" i="477"/>
  <c r="DA112" i="477"/>
  <c r="CZ112" i="477"/>
  <c r="CY112" i="477"/>
  <c r="CX112" i="477"/>
  <c r="CW112" i="477"/>
  <c r="CV112" i="477"/>
  <c r="CU112" i="477"/>
  <c r="CT112" i="477"/>
  <c r="CS112" i="477"/>
  <c r="CR112" i="477"/>
  <c r="CQ112" i="477"/>
  <c r="CO112" i="477"/>
  <c r="CN112" i="477"/>
  <c r="CM112" i="477"/>
  <c r="CL112" i="477"/>
  <c r="CK112" i="477"/>
  <c r="CJ112" i="477"/>
  <c r="CI112" i="477"/>
  <c r="CH112" i="477"/>
  <c r="CG112" i="477"/>
  <c r="CF112" i="477"/>
  <c r="CE112" i="477"/>
  <c r="CA112" i="477"/>
  <c r="BZ112" i="477"/>
  <c r="BY112" i="477"/>
  <c r="BX112" i="477"/>
  <c r="BJ112" i="477"/>
  <c r="DG111" i="477"/>
  <c r="DF111" i="477"/>
  <c r="DE111" i="477"/>
  <c r="DD111" i="477"/>
  <c r="DC111" i="477"/>
  <c r="DB111" i="477"/>
  <c r="DA111" i="477"/>
  <c r="CZ111" i="477"/>
  <c r="CY111" i="477"/>
  <c r="CX111" i="477"/>
  <c r="CW111" i="477"/>
  <c r="CV111" i="477"/>
  <c r="CU111" i="477"/>
  <c r="CT111" i="477"/>
  <c r="CS111" i="477"/>
  <c r="CR111" i="477"/>
  <c r="CQ111" i="477"/>
  <c r="CO111" i="477"/>
  <c r="CN111" i="477"/>
  <c r="CM111" i="477"/>
  <c r="CL111" i="477"/>
  <c r="CK111" i="477"/>
  <c r="CJ111" i="477"/>
  <c r="CI111" i="477"/>
  <c r="CH111" i="477"/>
  <c r="CG111" i="477"/>
  <c r="CF111" i="477"/>
  <c r="CE111" i="477"/>
  <c r="CA111" i="477"/>
  <c r="BZ111" i="477"/>
  <c r="BY111" i="477"/>
  <c r="BX111" i="477"/>
  <c r="BJ111" i="477"/>
  <c r="DG110" i="477"/>
  <c r="DF110" i="477"/>
  <c r="DE110" i="477"/>
  <c r="DD110" i="477"/>
  <c r="DC110" i="477"/>
  <c r="DB110" i="477"/>
  <c r="DA110" i="477"/>
  <c r="CZ110" i="477"/>
  <c r="CY110" i="477"/>
  <c r="CX110" i="477"/>
  <c r="CW110" i="477"/>
  <c r="CV110" i="477"/>
  <c r="CU110" i="477"/>
  <c r="CT110" i="477"/>
  <c r="CS110" i="477"/>
  <c r="CR110" i="477"/>
  <c r="CQ110" i="477"/>
  <c r="CO110" i="477"/>
  <c r="CN110" i="477"/>
  <c r="CM110" i="477"/>
  <c r="CL110" i="477"/>
  <c r="CK110" i="477"/>
  <c r="CJ110" i="477"/>
  <c r="CI110" i="477"/>
  <c r="CH110" i="477"/>
  <c r="CG110" i="477"/>
  <c r="CF110" i="477"/>
  <c r="CE110" i="477"/>
  <c r="CA110" i="477"/>
  <c r="BZ110" i="477"/>
  <c r="BY110" i="477"/>
  <c r="BX110" i="477"/>
  <c r="BJ110" i="477"/>
  <c r="DG109" i="477"/>
  <c r="DF109" i="477"/>
  <c r="DE109" i="477"/>
  <c r="DD109" i="477"/>
  <c r="DC109" i="477"/>
  <c r="DB109" i="477"/>
  <c r="DA109" i="477"/>
  <c r="CZ109" i="477"/>
  <c r="CY109" i="477"/>
  <c r="CX109" i="477"/>
  <c r="CW109" i="477"/>
  <c r="CV109" i="477"/>
  <c r="CU109" i="477"/>
  <c r="CT109" i="477"/>
  <c r="CS109" i="477"/>
  <c r="CR109" i="477"/>
  <c r="CQ109" i="477"/>
  <c r="CO109" i="477"/>
  <c r="CN109" i="477"/>
  <c r="CM109" i="477"/>
  <c r="CL109" i="477"/>
  <c r="CK109" i="477"/>
  <c r="CJ109" i="477"/>
  <c r="CI109" i="477"/>
  <c r="CH109" i="477"/>
  <c r="CG109" i="477"/>
  <c r="CF109" i="477"/>
  <c r="CE109" i="477"/>
  <c r="CA109" i="477"/>
  <c r="BZ109" i="477"/>
  <c r="BY109" i="477"/>
  <c r="BX109" i="477"/>
  <c r="BJ109" i="477"/>
  <c r="DG108" i="477"/>
  <c r="DF108" i="477"/>
  <c r="DE108" i="477"/>
  <c r="DD108" i="477"/>
  <c r="DC108" i="477"/>
  <c r="DB108" i="477"/>
  <c r="DA108" i="477"/>
  <c r="CZ108" i="477"/>
  <c r="CY108" i="477"/>
  <c r="CX108" i="477"/>
  <c r="CW108" i="477"/>
  <c r="CV108" i="477"/>
  <c r="CU108" i="477"/>
  <c r="CT108" i="477"/>
  <c r="CS108" i="477"/>
  <c r="CR108" i="477"/>
  <c r="CQ108" i="477"/>
  <c r="CO108" i="477"/>
  <c r="CN108" i="477"/>
  <c r="CM108" i="477"/>
  <c r="CL108" i="477"/>
  <c r="CK108" i="477"/>
  <c r="CJ108" i="477"/>
  <c r="CI108" i="477"/>
  <c r="CH108" i="477"/>
  <c r="CG108" i="477"/>
  <c r="CF108" i="477"/>
  <c r="CE108" i="477"/>
  <c r="CA108" i="477"/>
  <c r="BZ108" i="477"/>
  <c r="BY108" i="477"/>
  <c r="BX108" i="477"/>
  <c r="BJ108" i="477"/>
  <c r="DG107" i="477"/>
  <c r="DF107" i="477"/>
  <c r="DE107" i="477"/>
  <c r="DD107" i="477"/>
  <c r="DC107" i="477"/>
  <c r="DB107" i="477"/>
  <c r="DA107" i="477"/>
  <c r="CZ107" i="477"/>
  <c r="CY107" i="477"/>
  <c r="CX107" i="477"/>
  <c r="CW107" i="477"/>
  <c r="CV107" i="477"/>
  <c r="CU107" i="477"/>
  <c r="CT107" i="477"/>
  <c r="CS107" i="477"/>
  <c r="CR107" i="477"/>
  <c r="CQ107" i="477"/>
  <c r="CO107" i="477"/>
  <c r="CN107" i="477"/>
  <c r="CM107" i="477"/>
  <c r="CL107" i="477"/>
  <c r="CK107" i="477"/>
  <c r="CJ107" i="477"/>
  <c r="CI107" i="477"/>
  <c r="CH107" i="477"/>
  <c r="CG107" i="477"/>
  <c r="CF107" i="477"/>
  <c r="CE107" i="477"/>
  <c r="CA107" i="477"/>
  <c r="BZ107" i="477"/>
  <c r="BY107" i="477"/>
  <c r="BX107" i="477"/>
  <c r="BJ107" i="477"/>
  <c r="DG106" i="477"/>
  <c r="DF106" i="477"/>
  <c r="DE106" i="477"/>
  <c r="DD106" i="477"/>
  <c r="DC106" i="477"/>
  <c r="CZ106" i="477"/>
  <c r="CY106" i="477"/>
  <c r="CX106" i="477"/>
  <c r="CV106" i="477"/>
  <c r="CU106" i="477"/>
  <c r="CT106" i="477"/>
  <c r="CS106" i="477"/>
  <c r="CR106" i="477"/>
  <c r="CQ106" i="477"/>
  <c r="CO106" i="477"/>
  <c r="CN106" i="477"/>
  <c r="CM106" i="477"/>
  <c r="CL106" i="477"/>
  <c r="CK106" i="477"/>
  <c r="DG105" i="477"/>
  <c r="DF105" i="477"/>
  <c r="DE105" i="477"/>
  <c r="DD105" i="477"/>
  <c r="DC105" i="477"/>
  <c r="CZ105" i="477"/>
  <c r="CY105" i="477"/>
  <c r="CX105" i="477"/>
  <c r="CV105" i="477"/>
  <c r="CU105" i="477"/>
  <c r="CT105" i="477"/>
  <c r="CS105" i="477"/>
  <c r="CR105" i="477"/>
  <c r="CQ105" i="477"/>
  <c r="CO105" i="477"/>
  <c r="CN105" i="477"/>
  <c r="CM105" i="477"/>
  <c r="CL105" i="477"/>
  <c r="CK105" i="477"/>
  <c r="DG104" i="477"/>
  <c r="DF104" i="477"/>
  <c r="DE104" i="477"/>
  <c r="DD104" i="477"/>
  <c r="DC104" i="477"/>
  <c r="CZ104" i="477"/>
  <c r="CY104" i="477"/>
  <c r="CX104" i="477"/>
  <c r="CV104" i="477"/>
  <c r="CU104" i="477"/>
  <c r="CT104" i="477"/>
  <c r="CS104" i="477"/>
  <c r="CR104" i="477"/>
  <c r="CQ104" i="477"/>
  <c r="CO104" i="477"/>
  <c r="CN104" i="477"/>
  <c r="CM104" i="477"/>
  <c r="CL104" i="477"/>
  <c r="CK104" i="477"/>
  <c r="DG103" i="477"/>
  <c r="DF103" i="477"/>
  <c r="DE103" i="477"/>
  <c r="DD103" i="477"/>
  <c r="DC103" i="477"/>
  <c r="CZ103" i="477"/>
  <c r="CY103" i="477"/>
  <c r="CX103" i="477"/>
  <c r="CV103" i="477"/>
  <c r="CU103" i="477"/>
  <c r="CT103" i="477"/>
  <c r="CS103" i="477"/>
  <c r="CR103" i="477"/>
  <c r="CQ103" i="477"/>
  <c r="CO103" i="477"/>
  <c r="CN103" i="477"/>
  <c r="CM103" i="477"/>
  <c r="CL103" i="477"/>
  <c r="CK103" i="477"/>
  <c r="DG102" i="477"/>
  <c r="DF102" i="477"/>
  <c r="DE102" i="477"/>
  <c r="DD102" i="477"/>
  <c r="DC102" i="477"/>
  <c r="CZ102" i="477"/>
  <c r="CY102" i="477"/>
  <c r="CX102" i="477"/>
  <c r="CV102" i="477"/>
  <c r="CU102" i="477"/>
  <c r="CT102" i="477"/>
  <c r="CS102" i="477"/>
  <c r="CR102" i="477"/>
  <c r="CQ102" i="477"/>
  <c r="CO102" i="477"/>
  <c r="CN102" i="477"/>
  <c r="CM102" i="477"/>
  <c r="CL102" i="477"/>
  <c r="CK102" i="477"/>
  <c r="DG101" i="477"/>
  <c r="DF101" i="477"/>
  <c r="DE101" i="477"/>
  <c r="DD101" i="477"/>
  <c r="DC101" i="477"/>
  <c r="CZ101" i="477"/>
  <c r="CY101" i="477"/>
  <c r="CX101" i="477"/>
  <c r="CV101" i="477"/>
  <c r="CU101" i="477"/>
  <c r="CT101" i="477"/>
  <c r="CS101" i="477"/>
  <c r="CR101" i="477"/>
  <c r="CQ101" i="477"/>
  <c r="CO101" i="477"/>
  <c r="CN101" i="477"/>
  <c r="CM101" i="477"/>
  <c r="CL101" i="477"/>
  <c r="CK101" i="477"/>
  <c r="DG100" i="477"/>
  <c r="DF100" i="477"/>
  <c r="DE100" i="477"/>
  <c r="DD100" i="477"/>
  <c r="DC100" i="477"/>
  <c r="CZ100" i="477"/>
  <c r="CY100" i="477"/>
  <c r="CX100" i="477"/>
  <c r="CW100" i="477"/>
  <c r="CV100" i="477"/>
  <c r="CU100" i="477"/>
  <c r="CT100" i="477"/>
  <c r="CS100" i="477"/>
  <c r="CR100" i="477"/>
  <c r="CQ100" i="477"/>
  <c r="CO100" i="477"/>
  <c r="CN100" i="477"/>
  <c r="CM100" i="477"/>
  <c r="CL100" i="477"/>
  <c r="CK100" i="477"/>
  <c r="DG99" i="477"/>
  <c r="DF99" i="477"/>
  <c r="DE99" i="477"/>
  <c r="DD99" i="477"/>
  <c r="DC99" i="477"/>
  <c r="CZ99" i="477"/>
  <c r="CY99" i="477"/>
  <c r="CX99" i="477"/>
  <c r="CV99" i="477"/>
  <c r="CU99" i="477"/>
  <c r="CT99" i="477"/>
  <c r="CS99" i="477"/>
  <c r="CR99" i="477"/>
  <c r="CQ99" i="477"/>
  <c r="CO99" i="477"/>
  <c r="CN99" i="477"/>
  <c r="CM99" i="477"/>
  <c r="CL99" i="477"/>
  <c r="CK99" i="477"/>
  <c r="DG98" i="477"/>
  <c r="DF98" i="477"/>
  <c r="DE98" i="477"/>
  <c r="DD98" i="477"/>
  <c r="DC98" i="477"/>
  <c r="CZ98" i="477"/>
  <c r="CY98" i="477"/>
  <c r="CX98" i="477"/>
  <c r="CV98" i="477"/>
  <c r="CU98" i="477"/>
  <c r="CT98" i="477"/>
  <c r="CS98" i="477"/>
  <c r="CR98" i="477"/>
  <c r="CQ98" i="477"/>
  <c r="CO98" i="477"/>
  <c r="CN98" i="477"/>
  <c r="CM98" i="477"/>
  <c r="CL98" i="477"/>
  <c r="CK98" i="477"/>
  <c r="DG97" i="477"/>
  <c r="DF97" i="477"/>
  <c r="DE97" i="477"/>
  <c r="DD97" i="477"/>
  <c r="DC97" i="477"/>
  <c r="CZ97" i="477"/>
  <c r="CY97" i="477"/>
  <c r="CX97" i="477"/>
  <c r="CV97" i="477"/>
  <c r="CU97" i="477"/>
  <c r="CT97" i="477"/>
  <c r="CS97" i="477"/>
  <c r="CR97" i="477"/>
  <c r="CQ97" i="477"/>
  <c r="CO97" i="477"/>
  <c r="CN97" i="477"/>
  <c r="CM97" i="477"/>
  <c r="CL97" i="477"/>
  <c r="CK97" i="477"/>
  <c r="DG96" i="477"/>
  <c r="DF96" i="477"/>
  <c r="DE96" i="477"/>
  <c r="DD96" i="477"/>
  <c r="DC96" i="477"/>
  <c r="CZ96" i="477"/>
  <c r="CY96" i="477"/>
  <c r="CX96" i="477"/>
  <c r="CV96" i="477"/>
  <c r="CU96" i="477"/>
  <c r="CT96" i="477"/>
  <c r="CS96" i="477"/>
  <c r="CR96" i="477"/>
  <c r="CQ96" i="477"/>
  <c r="CO96" i="477"/>
  <c r="CN96" i="477"/>
  <c r="CM96" i="477"/>
  <c r="CL96" i="477"/>
  <c r="CK96" i="477"/>
  <c r="DG95" i="477"/>
  <c r="DF95" i="477"/>
  <c r="DE95" i="477"/>
  <c r="DD95" i="477"/>
  <c r="DC95" i="477"/>
  <c r="CZ95" i="477"/>
  <c r="CY95" i="477"/>
  <c r="CX95" i="477"/>
  <c r="CV95" i="477"/>
  <c r="CU95" i="477"/>
  <c r="CT95" i="477"/>
  <c r="CS95" i="477"/>
  <c r="CR95" i="477"/>
  <c r="CQ95" i="477"/>
  <c r="CO95" i="477"/>
  <c r="CN95" i="477"/>
  <c r="CM95" i="477"/>
  <c r="CL95" i="477"/>
  <c r="CK95" i="477"/>
  <c r="DG94" i="477"/>
  <c r="DF94" i="477"/>
  <c r="DE94" i="477"/>
  <c r="DD94" i="477"/>
  <c r="DC94" i="477"/>
  <c r="CZ94" i="477"/>
  <c r="CY94" i="477"/>
  <c r="CX94" i="477"/>
  <c r="CV94" i="477"/>
  <c r="CU94" i="477"/>
  <c r="CT94" i="477"/>
  <c r="CS94" i="477"/>
  <c r="CR94" i="477"/>
  <c r="CQ94" i="477"/>
  <c r="CO94" i="477"/>
  <c r="CN94" i="477"/>
  <c r="CM94" i="477"/>
  <c r="CL94" i="477"/>
  <c r="CK94" i="477"/>
  <c r="DG93" i="477"/>
  <c r="DF93" i="477"/>
  <c r="DE93" i="477"/>
  <c r="DD93" i="477"/>
  <c r="DC93" i="477"/>
  <c r="CZ93" i="477"/>
  <c r="CY93" i="477"/>
  <c r="CX93" i="477"/>
  <c r="CV93" i="477"/>
  <c r="CU93" i="477"/>
  <c r="CT93" i="477"/>
  <c r="CS93" i="477"/>
  <c r="CR93" i="477"/>
  <c r="CQ93" i="477"/>
  <c r="CO93" i="477"/>
  <c r="CN93" i="477"/>
  <c r="CM93" i="477"/>
  <c r="CL93" i="477"/>
  <c r="CK93" i="477"/>
  <c r="DG92" i="477"/>
  <c r="DF92" i="477"/>
  <c r="DE92" i="477"/>
  <c r="DD92" i="477"/>
  <c r="DC92" i="477"/>
  <c r="CZ92" i="477"/>
  <c r="CY92" i="477"/>
  <c r="CX92" i="477"/>
  <c r="CV92" i="477"/>
  <c r="CU92" i="477"/>
  <c r="CT92" i="477"/>
  <c r="CS92" i="477"/>
  <c r="CR92" i="477"/>
  <c r="CQ92" i="477"/>
  <c r="CO92" i="477"/>
  <c r="CN92" i="477"/>
  <c r="CM92" i="477"/>
  <c r="CL92" i="477"/>
  <c r="CK92" i="477"/>
  <c r="DG91" i="477"/>
  <c r="DF91" i="477"/>
  <c r="DE91" i="477"/>
  <c r="DD91" i="477"/>
  <c r="DC91" i="477"/>
  <c r="CZ91" i="477"/>
  <c r="CY91" i="477"/>
  <c r="CX91" i="477"/>
  <c r="CV91" i="477"/>
  <c r="CU91" i="477"/>
  <c r="CT91" i="477"/>
  <c r="CS91" i="477"/>
  <c r="CR91" i="477"/>
  <c r="CQ91" i="477"/>
  <c r="CO91" i="477"/>
  <c r="CN91" i="477"/>
  <c r="CM91" i="477"/>
  <c r="CL91" i="477"/>
  <c r="CK91" i="477"/>
  <c r="BJ91" i="477"/>
  <c r="DG90" i="477"/>
  <c r="DF90" i="477"/>
  <c r="DE90" i="477"/>
  <c r="DD90" i="477"/>
  <c r="DC90" i="477"/>
  <c r="CZ90" i="477"/>
  <c r="CY90" i="477"/>
  <c r="CX90" i="477"/>
  <c r="CV90" i="477"/>
  <c r="CU90" i="477"/>
  <c r="CT90" i="477"/>
  <c r="CS90" i="477"/>
  <c r="CR90" i="477"/>
  <c r="CQ90" i="477"/>
  <c r="CO90" i="477"/>
  <c r="CN90" i="477"/>
  <c r="CM90" i="477"/>
  <c r="CL90" i="477"/>
  <c r="CK90" i="477"/>
  <c r="DG89" i="477"/>
  <c r="DF89" i="477"/>
  <c r="DE89" i="477"/>
  <c r="DD89" i="477"/>
  <c r="DC89" i="477"/>
  <c r="CZ89" i="477"/>
  <c r="CY89" i="477"/>
  <c r="CX89" i="477"/>
  <c r="CV89" i="477"/>
  <c r="CU89" i="477"/>
  <c r="CT89" i="477"/>
  <c r="CS89" i="477"/>
  <c r="CR89" i="477"/>
  <c r="CQ89" i="477"/>
  <c r="CO89" i="477"/>
  <c r="CN89" i="477"/>
  <c r="CM89" i="477"/>
  <c r="CL89" i="477"/>
  <c r="CK89" i="477"/>
  <c r="DG88" i="477"/>
  <c r="DF88" i="477"/>
  <c r="DE88" i="477"/>
  <c r="DD88" i="477"/>
  <c r="DC88" i="477"/>
  <c r="CZ88" i="477"/>
  <c r="CY88" i="477"/>
  <c r="CX88" i="477"/>
  <c r="CW88" i="477"/>
  <c r="CV88" i="477"/>
  <c r="CU88" i="477"/>
  <c r="CT88" i="477"/>
  <c r="CS88" i="477"/>
  <c r="CR88" i="477"/>
  <c r="CQ88" i="477"/>
  <c r="CO88" i="477"/>
  <c r="CN88" i="477"/>
  <c r="CM88" i="477"/>
  <c r="CL88" i="477"/>
  <c r="CK88" i="477"/>
  <c r="BJ88" i="477"/>
  <c r="DG87" i="477"/>
  <c r="DF87" i="477"/>
  <c r="DE87" i="477"/>
  <c r="DD87" i="477"/>
  <c r="DC87" i="477"/>
  <c r="CZ87" i="477"/>
  <c r="CY87" i="477"/>
  <c r="CX87" i="477"/>
  <c r="CV87" i="477"/>
  <c r="CU87" i="477"/>
  <c r="CT87" i="477"/>
  <c r="CS87" i="477"/>
  <c r="CR87" i="477"/>
  <c r="CQ87" i="477"/>
  <c r="CO87" i="477"/>
  <c r="CN87" i="477"/>
  <c r="CM87" i="477"/>
  <c r="CL87" i="477"/>
  <c r="CK87" i="477"/>
  <c r="DG86" i="477"/>
  <c r="DF86" i="477"/>
  <c r="DE86" i="477"/>
  <c r="DD86" i="477"/>
  <c r="DC86" i="477"/>
  <c r="CZ86" i="477"/>
  <c r="CY86" i="477"/>
  <c r="CX86" i="477"/>
  <c r="CV86" i="477"/>
  <c r="CU86" i="477"/>
  <c r="CT86" i="477"/>
  <c r="CS86" i="477"/>
  <c r="CR86" i="477"/>
  <c r="CQ86" i="477"/>
  <c r="CO86" i="477"/>
  <c r="CN86" i="477"/>
  <c r="CM86" i="477"/>
  <c r="CL86" i="477"/>
  <c r="CK86" i="477"/>
  <c r="DG85" i="477"/>
  <c r="DF85" i="477"/>
  <c r="DE85" i="477"/>
  <c r="DD85" i="477"/>
  <c r="DC85" i="477"/>
  <c r="CZ85" i="477"/>
  <c r="CY85" i="477"/>
  <c r="CX85" i="477"/>
  <c r="CV85" i="477"/>
  <c r="CU85" i="477"/>
  <c r="CT85" i="477"/>
  <c r="CS85" i="477"/>
  <c r="CR85" i="477"/>
  <c r="CQ85" i="477"/>
  <c r="CO85" i="477"/>
  <c r="CN85" i="477"/>
  <c r="CM85" i="477"/>
  <c r="CL85" i="477"/>
  <c r="CK85" i="477"/>
  <c r="DG84" i="477"/>
  <c r="DF84" i="477"/>
  <c r="DE84" i="477"/>
  <c r="DD84" i="477"/>
  <c r="DC84" i="477"/>
  <c r="CZ84" i="477"/>
  <c r="CY84" i="477"/>
  <c r="CX84" i="477"/>
  <c r="CV84" i="477"/>
  <c r="CU84" i="477"/>
  <c r="CT84" i="477"/>
  <c r="CS84" i="477"/>
  <c r="CR84" i="477"/>
  <c r="CQ84" i="477"/>
  <c r="CO84" i="477"/>
  <c r="CN84" i="477"/>
  <c r="CM84" i="477"/>
  <c r="CL84" i="477"/>
  <c r="CK84" i="477"/>
  <c r="DG83" i="477"/>
  <c r="DF83" i="477"/>
  <c r="DE83" i="477"/>
  <c r="DD83" i="477"/>
  <c r="DC83" i="477"/>
  <c r="CZ83" i="477"/>
  <c r="CY83" i="477"/>
  <c r="CX83" i="477"/>
  <c r="CV83" i="477"/>
  <c r="CU83" i="477"/>
  <c r="CT83" i="477"/>
  <c r="CS83" i="477"/>
  <c r="CR83" i="477"/>
  <c r="CQ83" i="477"/>
  <c r="CO83" i="477"/>
  <c r="CN83" i="477"/>
  <c r="CM83" i="477"/>
  <c r="CL83" i="477"/>
  <c r="CK83" i="477"/>
  <c r="DG82" i="477"/>
  <c r="DF82" i="477"/>
  <c r="DE82" i="477"/>
  <c r="DD82" i="477"/>
  <c r="DC82" i="477"/>
  <c r="CZ82" i="477"/>
  <c r="CY82" i="477"/>
  <c r="CX82" i="477"/>
  <c r="CV82" i="477"/>
  <c r="CU82" i="477"/>
  <c r="CT82" i="477"/>
  <c r="CS82" i="477"/>
  <c r="CR82" i="477"/>
  <c r="CQ82" i="477"/>
  <c r="CO82" i="477"/>
  <c r="CN82" i="477"/>
  <c r="CM82" i="477"/>
  <c r="CL82" i="477"/>
  <c r="CK82" i="477"/>
  <c r="DG81" i="477"/>
  <c r="DF81" i="477"/>
  <c r="DE81" i="477"/>
  <c r="DD81" i="477"/>
  <c r="DC81" i="477"/>
  <c r="CZ81" i="477"/>
  <c r="CY81" i="477"/>
  <c r="CX81" i="477"/>
  <c r="CV81" i="477"/>
  <c r="CU81" i="477"/>
  <c r="CT81" i="477"/>
  <c r="CS81" i="477"/>
  <c r="CR81" i="477"/>
  <c r="CQ81" i="477"/>
  <c r="CO81" i="477"/>
  <c r="CN81" i="477"/>
  <c r="CM81" i="477"/>
  <c r="CL81" i="477"/>
  <c r="CK81" i="477"/>
  <c r="DG80" i="477"/>
  <c r="DF80" i="477"/>
  <c r="DE80" i="477"/>
  <c r="DD80" i="477"/>
  <c r="DC80" i="477"/>
  <c r="CZ80" i="477"/>
  <c r="CY80" i="477"/>
  <c r="CX80" i="477"/>
  <c r="CV80" i="477"/>
  <c r="CU80" i="477"/>
  <c r="CT80" i="477"/>
  <c r="CS80" i="477"/>
  <c r="CR80" i="477"/>
  <c r="CQ80" i="477"/>
  <c r="CO80" i="477"/>
  <c r="CN80" i="477"/>
  <c r="CM80" i="477"/>
  <c r="CL80" i="477"/>
  <c r="CK80" i="477"/>
  <c r="DG79" i="477"/>
  <c r="DF79" i="477"/>
  <c r="DE79" i="477"/>
  <c r="DD79" i="477"/>
  <c r="DC79" i="477"/>
  <c r="CZ79" i="477"/>
  <c r="CY79" i="477"/>
  <c r="CX79" i="477"/>
  <c r="CV79" i="477"/>
  <c r="CU79" i="477"/>
  <c r="CT79" i="477"/>
  <c r="CS79" i="477"/>
  <c r="CR79" i="477"/>
  <c r="CQ79" i="477"/>
  <c r="CO79" i="477"/>
  <c r="CN79" i="477"/>
  <c r="CM79" i="477"/>
  <c r="CL79" i="477"/>
  <c r="CK79" i="477"/>
  <c r="DG78" i="477"/>
  <c r="DF78" i="477"/>
  <c r="DE78" i="477"/>
  <c r="DD78" i="477"/>
  <c r="DC78" i="477"/>
  <c r="CZ78" i="477"/>
  <c r="CY78" i="477"/>
  <c r="CX78" i="477"/>
  <c r="CV78" i="477"/>
  <c r="CU78" i="477"/>
  <c r="CT78" i="477"/>
  <c r="CS78" i="477"/>
  <c r="CR78" i="477"/>
  <c r="CQ78" i="477"/>
  <c r="CO78" i="477"/>
  <c r="CN78" i="477"/>
  <c r="CM78" i="477"/>
  <c r="CL78" i="477"/>
  <c r="CK78" i="477"/>
  <c r="DG77" i="477"/>
  <c r="DF77" i="477"/>
  <c r="DE77" i="477"/>
  <c r="DD77" i="477"/>
  <c r="DC77" i="477"/>
  <c r="CZ77" i="477"/>
  <c r="CY77" i="477"/>
  <c r="CX77" i="477"/>
  <c r="CV77" i="477"/>
  <c r="CU77" i="477"/>
  <c r="CT77" i="477"/>
  <c r="CS77" i="477"/>
  <c r="CR77" i="477"/>
  <c r="CQ77" i="477"/>
  <c r="CO77" i="477"/>
  <c r="CN77" i="477"/>
  <c r="CM77" i="477"/>
  <c r="CL77" i="477"/>
  <c r="CK77" i="477"/>
  <c r="DG76" i="477"/>
  <c r="DF76" i="477"/>
  <c r="DE76" i="477"/>
  <c r="DD76" i="477"/>
  <c r="DC76" i="477"/>
  <c r="CZ76" i="477"/>
  <c r="CY76" i="477"/>
  <c r="CX76" i="477"/>
  <c r="CV76" i="477"/>
  <c r="CU76" i="477"/>
  <c r="CT76" i="477"/>
  <c r="CS76" i="477"/>
  <c r="CR76" i="477"/>
  <c r="CQ76" i="477"/>
  <c r="CO76" i="477"/>
  <c r="CN76" i="477"/>
  <c r="CM76" i="477"/>
  <c r="CL76" i="477"/>
  <c r="CK76" i="477"/>
  <c r="DG75" i="477"/>
  <c r="DF75" i="477"/>
  <c r="DE75" i="477"/>
  <c r="DD75" i="477"/>
  <c r="DC75" i="477"/>
  <c r="CZ75" i="477"/>
  <c r="CY75" i="477"/>
  <c r="CX75" i="477"/>
  <c r="CV75" i="477"/>
  <c r="CU75" i="477"/>
  <c r="CT75" i="477"/>
  <c r="CS75" i="477"/>
  <c r="CR75" i="477"/>
  <c r="CQ75" i="477"/>
  <c r="CO75" i="477"/>
  <c r="CN75" i="477"/>
  <c r="CM75" i="477"/>
  <c r="CL75" i="477"/>
  <c r="CK75" i="477"/>
  <c r="DG74" i="477"/>
  <c r="DF74" i="477"/>
  <c r="DE74" i="477"/>
  <c r="DD74" i="477"/>
  <c r="DC74" i="477"/>
  <c r="CZ74" i="477"/>
  <c r="CY74" i="477"/>
  <c r="CX74" i="477"/>
  <c r="CV74" i="477"/>
  <c r="CU74" i="477"/>
  <c r="CT74" i="477"/>
  <c r="CS74" i="477"/>
  <c r="CR74" i="477"/>
  <c r="CQ74" i="477"/>
  <c r="CO74" i="477"/>
  <c r="CN74" i="477"/>
  <c r="CM74" i="477"/>
  <c r="CL74" i="477"/>
  <c r="CK74" i="477"/>
  <c r="DG73" i="477"/>
  <c r="DF73" i="477"/>
  <c r="DE73" i="477"/>
  <c r="DD73" i="477"/>
  <c r="DC73" i="477"/>
  <c r="CZ73" i="477"/>
  <c r="CY73" i="477"/>
  <c r="CX73" i="477"/>
  <c r="CV73" i="477"/>
  <c r="CU73" i="477"/>
  <c r="CT73" i="477"/>
  <c r="CS73" i="477"/>
  <c r="CR73" i="477"/>
  <c r="CQ73" i="477"/>
  <c r="CO73" i="477"/>
  <c r="CN73" i="477"/>
  <c r="CM73" i="477"/>
  <c r="CL73" i="477"/>
  <c r="CK73" i="477"/>
  <c r="DG72" i="477"/>
  <c r="DF72" i="477"/>
  <c r="DE72" i="477"/>
  <c r="DD72" i="477"/>
  <c r="DC72" i="477"/>
  <c r="CZ72" i="477"/>
  <c r="CY72" i="477"/>
  <c r="CX72" i="477"/>
  <c r="CV72" i="477"/>
  <c r="CU72" i="477"/>
  <c r="CT72" i="477"/>
  <c r="CS72" i="477"/>
  <c r="CR72" i="477"/>
  <c r="CQ72" i="477"/>
  <c r="CO72" i="477"/>
  <c r="CN72" i="477"/>
  <c r="CM72" i="477"/>
  <c r="CL72" i="477"/>
  <c r="CK72" i="477"/>
  <c r="DG71" i="477"/>
  <c r="DF71" i="477"/>
  <c r="DE71" i="477"/>
  <c r="DD71" i="477"/>
  <c r="DC71" i="477"/>
  <c r="CZ71" i="477"/>
  <c r="CY71" i="477"/>
  <c r="CX71" i="477"/>
  <c r="CV71" i="477"/>
  <c r="CU71" i="477"/>
  <c r="CT71" i="477"/>
  <c r="CS71" i="477"/>
  <c r="CR71" i="477"/>
  <c r="CQ71" i="477"/>
  <c r="CO71" i="477"/>
  <c r="CN71" i="477"/>
  <c r="CM71" i="477"/>
  <c r="CL71" i="477"/>
  <c r="CK71" i="477"/>
  <c r="DG70" i="477"/>
  <c r="DF70" i="477"/>
  <c r="DE70" i="477"/>
  <c r="DD70" i="477"/>
  <c r="DC70" i="477"/>
  <c r="CZ70" i="477"/>
  <c r="CY70" i="477"/>
  <c r="CX70" i="477"/>
  <c r="CV70" i="477"/>
  <c r="CU70" i="477"/>
  <c r="CT70" i="477"/>
  <c r="CS70" i="477"/>
  <c r="CR70" i="477"/>
  <c r="CQ70" i="477"/>
  <c r="CO70" i="477"/>
  <c r="CN70" i="477"/>
  <c r="CM70" i="477"/>
  <c r="CL70" i="477"/>
  <c r="CK70" i="477"/>
  <c r="DG69" i="477"/>
  <c r="DF69" i="477"/>
  <c r="DE69" i="477"/>
  <c r="DD69" i="477"/>
  <c r="DC69" i="477"/>
  <c r="CZ69" i="477"/>
  <c r="CY69" i="477"/>
  <c r="CX69" i="477"/>
  <c r="CV69" i="477"/>
  <c r="CU69" i="477"/>
  <c r="CT69" i="477"/>
  <c r="CS69" i="477"/>
  <c r="CR69" i="477"/>
  <c r="CQ69" i="477"/>
  <c r="CO69" i="477"/>
  <c r="CN69" i="477"/>
  <c r="CM69" i="477"/>
  <c r="CL69" i="477"/>
  <c r="CK69" i="477"/>
  <c r="DG68" i="477"/>
  <c r="DF68" i="477"/>
  <c r="DE68" i="477"/>
  <c r="DD68" i="477"/>
  <c r="DC68" i="477"/>
  <c r="CZ68" i="477"/>
  <c r="CY68" i="477"/>
  <c r="CX68" i="477"/>
  <c r="CV68" i="477"/>
  <c r="CU68" i="477"/>
  <c r="CT68" i="477"/>
  <c r="CS68" i="477"/>
  <c r="CR68" i="477"/>
  <c r="CQ68" i="477"/>
  <c r="CO68" i="477"/>
  <c r="CN68" i="477"/>
  <c r="CM68" i="477"/>
  <c r="CL68" i="477"/>
  <c r="CK68" i="477"/>
  <c r="DG67" i="477"/>
  <c r="DF67" i="477"/>
  <c r="DE67" i="477"/>
  <c r="DD67" i="477"/>
  <c r="DC67" i="477"/>
  <c r="CZ67" i="477"/>
  <c r="CY67" i="477"/>
  <c r="CX67" i="477"/>
  <c r="CV67" i="477"/>
  <c r="CU67" i="477"/>
  <c r="CT67" i="477"/>
  <c r="CS67" i="477"/>
  <c r="CR67" i="477"/>
  <c r="CQ67" i="477"/>
  <c r="CO67" i="477"/>
  <c r="CN67" i="477"/>
  <c r="CM67" i="477"/>
  <c r="CL67" i="477"/>
  <c r="CK67" i="477"/>
  <c r="DG66" i="477"/>
  <c r="DF66" i="477"/>
  <c r="DE66" i="477"/>
  <c r="DD66" i="477"/>
  <c r="DC66" i="477"/>
  <c r="CZ66" i="477"/>
  <c r="CY66" i="477"/>
  <c r="CX66" i="477"/>
  <c r="CV66" i="477"/>
  <c r="CU66" i="477"/>
  <c r="CT66" i="477"/>
  <c r="CS66" i="477"/>
  <c r="CR66" i="477"/>
  <c r="CQ66" i="477"/>
  <c r="CO66" i="477"/>
  <c r="CN66" i="477"/>
  <c r="CM66" i="477"/>
  <c r="CL66" i="477"/>
  <c r="CK66" i="477"/>
  <c r="DG65" i="477"/>
  <c r="DF65" i="477"/>
  <c r="DE65" i="477"/>
  <c r="DD65" i="477"/>
  <c r="DC65" i="477"/>
  <c r="CZ65" i="477"/>
  <c r="CY65" i="477"/>
  <c r="CX65" i="477"/>
  <c r="CV65" i="477"/>
  <c r="CU65" i="477"/>
  <c r="CT65" i="477"/>
  <c r="CS65" i="477"/>
  <c r="CR65" i="477"/>
  <c r="CQ65" i="477"/>
  <c r="CO65" i="477"/>
  <c r="CN65" i="477"/>
  <c r="CM65" i="477"/>
  <c r="CL65" i="477"/>
  <c r="CK65" i="477"/>
  <c r="DG64" i="477"/>
  <c r="DF64" i="477"/>
  <c r="DE64" i="477"/>
  <c r="DD64" i="477"/>
  <c r="DC64" i="477"/>
  <c r="CZ64" i="477"/>
  <c r="CY64" i="477"/>
  <c r="CX64" i="477"/>
  <c r="CV64" i="477"/>
  <c r="CU64" i="477"/>
  <c r="CT64" i="477"/>
  <c r="CS64" i="477"/>
  <c r="CR64" i="477"/>
  <c r="CQ64" i="477"/>
  <c r="CO64" i="477"/>
  <c r="CN64" i="477"/>
  <c r="CM64" i="477"/>
  <c r="CL64" i="477"/>
  <c r="CK64" i="477"/>
  <c r="DG63" i="477"/>
  <c r="DF63" i="477"/>
  <c r="DE63" i="477"/>
  <c r="DD63" i="477"/>
  <c r="DC63" i="477"/>
  <c r="CZ63" i="477"/>
  <c r="CY63" i="477"/>
  <c r="CX63" i="477"/>
  <c r="CV63" i="477"/>
  <c r="CU63" i="477"/>
  <c r="CT63" i="477"/>
  <c r="CS63" i="477"/>
  <c r="CR63" i="477"/>
  <c r="CQ63" i="477"/>
  <c r="CO63" i="477"/>
  <c r="CN63" i="477"/>
  <c r="CM63" i="477"/>
  <c r="CL63" i="477"/>
  <c r="CK63" i="477"/>
  <c r="DG62" i="477"/>
  <c r="DF62" i="477"/>
  <c r="DE62" i="477"/>
  <c r="DD62" i="477"/>
  <c r="DC62" i="477"/>
  <c r="CZ62" i="477"/>
  <c r="CY62" i="477"/>
  <c r="CX62" i="477"/>
  <c r="CV62" i="477"/>
  <c r="CU62" i="477"/>
  <c r="CT62" i="477"/>
  <c r="CS62" i="477"/>
  <c r="CR62" i="477"/>
  <c r="CQ62" i="477"/>
  <c r="CO62" i="477"/>
  <c r="CN62" i="477"/>
  <c r="CM62" i="477"/>
  <c r="CL62" i="477"/>
  <c r="CK62" i="477"/>
  <c r="DG61" i="477"/>
  <c r="DF61" i="477"/>
  <c r="DE61" i="477"/>
  <c r="DD61" i="477"/>
  <c r="DC61" i="477"/>
  <c r="CZ61" i="477"/>
  <c r="CY61" i="477"/>
  <c r="CX61" i="477"/>
  <c r="CV61" i="477"/>
  <c r="CU61" i="477"/>
  <c r="CT61" i="477"/>
  <c r="CS61" i="477"/>
  <c r="CR61" i="477"/>
  <c r="CQ61" i="477"/>
  <c r="CO61" i="477"/>
  <c r="CN61" i="477"/>
  <c r="CM61" i="477"/>
  <c r="CL61" i="477"/>
  <c r="CK61" i="477"/>
  <c r="DG60" i="477"/>
  <c r="DF60" i="477"/>
  <c r="DE60" i="477"/>
  <c r="DD60" i="477"/>
  <c r="DC60" i="477"/>
  <c r="CZ60" i="477"/>
  <c r="CY60" i="477"/>
  <c r="CX60" i="477"/>
  <c r="CV60" i="477"/>
  <c r="CU60" i="477"/>
  <c r="CT60" i="477"/>
  <c r="CS60" i="477"/>
  <c r="CR60" i="477"/>
  <c r="CQ60" i="477"/>
  <c r="CO60" i="477"/>
  <c r="CN60" i="477"/>
  <c r="CM60" i="477"/>
  <c r="CL60" i="477"/>
  <c r="CK60" i="477"/>
  <c r="DG59" i="477"/>
  <c r="DF59" i="477"/>
  <c r="DE59" i="477"/>
  <c r="DD59" i="477"/>
  <c r="DC59" i="477"/>
  <c r="CZ59" i="477"/>
  <c r="CY59" i="477"/>
  <c r="CX59" i="477"/>
  <c r="CV59" i="477"/>
  <c r="CU59" i="477"/>
  <c r="CT59" i="477"/>
  <c r="CS59" i="477"/>
  <c r="CR59" i="477"/>
  <c r="CQ59" i="477"/>
  <c r="CO59" i="477"/>
  <c r="CN59" i="477"/>
  <c r="CM59" i="477"/>
  <c r="CL59" i="477"/>
  <c r="CK59" i="477"/>
  <c r="DG58" i="477"/>
  <c r="DF58" i="477"/>
  <c r="DE58" i="477"/>
  <c r="DD58" i="477"/>
  <c r="DC58" i="477"/>
  <c r="CZ58" i="477"/>
  <c r="CY58" i="477"/>
  <c r="CX58" i="477"/>
  <c r="CV58" i="477"/>
  <c r="CU58" i="477"/>
  <c r="CT58" i="477"/>
  <c r="CS58" i="477"/>
  <c r="CR58" i="477"/>
  <c r="CQ58" i="477"/>
  <c r="CO58" i="477"/>
  <c r="CN58" i="477"/>
  <c r="CM58" i="477"/>
  <c r="CL58" i="477"/>
  <c r="CK58" i="477"/>
  <c r="DG57" i="477"/>
  <c r="DF57" i="477"/>
  <c r="DE57" i="477"/>
  <c r="DD57" i="477"/>
  <c r="DC57" i="477"/>
  <c r="CZ57" i="477"/>
  <c r="CY57" i="477"/>
  <c r="CX57" i="477"/>
  <c r="CV57" i="477"/>
  <c r="CU57" i="477"/>
  <c r="CT57" i="477"/>
  <c r="CS57" i="477"/>
  <c r="CR57" i="477"/>
  <c r="CQ57" i="477"/>
  <c r="CO57" i="477"/>
  <c r="CN57" i="477"/>
  <c r="CM57" i="477"/>
  <c r="CL57" i="477"/>
  <c r="CK57" i="477"/>
  <c r="DG56" i="477"/>
  <c r="DF56" i="477"/>
  <c r="DE56" i="477"/>
  <c r="DD56" i="477"/>
  <c r="DC56" i="477"/>
  <c r="CZ56" i="477"/>
  <c r="CY56" i="477"/>
  <c r="CX56" i="477"/>
  <c r="CV56" i="477"/>
  <c r="CU56" i="477"/>
  <c r="CT56" i="477"/>
  <c r="CS56" i="477"/>
  <c r="CR56" i="477"/>
  <c r="CQ56" i="477"/>
  <c r="CO56" i="477"/>
  <c r="CN56" i="477"/>
  <c r="CM56" i="477"/>
  <c r="CL56" i="477"/>
  <c r="CK56" i="477"/>
  <c r="DG55" i="477"/>
  <c r="DF55" i="477"/>
  <c r="DE55" i="477"/>
  <c r="DD55" i="477"/>
  <c r="DC55" i="477"/>
  <c r="CZ55" i="477"/>
  <c r="CY55" i="477"/>
  <c r="CX55" i="477"/>
  <c r="CV55" i="477"/>
  <c r="CU55" i="477"/>
  <c r="CT55" i="477"/>
  <c r="CS55" i="477"/>
  <c r="CR55" i="477"/>
  <c r="CQ55" i="477"/>
  <c r="CO55" i="477"/>
  <c r="CN55" i="477"/>
  <c r="CM55" i="477"/>
  <c r="CL55" i="477"/>
  <c r="CK55" i="477"/>
  <c r="DG54" i="477"/>
  <c r="DF54" i="477"/>
  <c r="DE54" i="477"/>
  <c r="DD54" i="477"/>
  <c r="DC54" i="477"/>
  <c r="CZ54" i="477"/>
  <c r="CY54" i="477"/>
  <c r="CX54" i="477"/>
  <c r="CV54" i="477"/>
  <c r="CU54" i="477"/>
  <c r="CT54" i="477"/>
  <c r="CS54" i="477"/>
  <c r="CR54" i="477"/>
  <c r="CQ54" i="477"/>
  <c r="CO54" i="477"/>
  <c r="CN54" i="477"/>
  <c r="CM54" i="477"/>
  <c r="CL54" i="477"/>
  <c r="CK54" i="477"/>
  <c r="DG53" i="477"/>
  <c r="DF53" i="477"/>
  <c r="DE53" i="477"/>
  <c r="DD53" i="477"/>
  <c r="DC53" i="477"/>
  <c r="CZ53" i="477"/>
  <c r="CY53" i="477"/>
  <c r="CX53" i="477"/>
  <c r="CV53" i="477"/>
  <c r="CU53" i="477"/>
  <c r="CT53" i="477"/>
  <c r="CS53" i="477"/>
  <c r="CR53" i="477"/>
  <c r="CQ53" i="477"/>
  <c r="CO53" i="477"/>
  <c r="CN53" i="477"/>
  <c r="CM53" i="477"/>
  <c r="CL53" i="477"/>
  <c r="CK53" i="477"/>
  <c r="DG52" i="477"/>
  <c r="DF52" i="477"/>
  <c r="DE52" i="477"/>
  <c r="DD52" i="477"/>
  <c r="DC52" i="477"/>
  <c r="CZ52" i="477"/>
  <c r="CY52" i="477"/>
  <c r="CX52" i="477"/>
  <c r="CV52" i="477"/>
  <c r="CU52" i="477"/>
  <c r="CT52" i="477"/>
  <c r="CS52" i="477"/>
  <c r="CR52" i="477"/>
  <c r="CQ52" i="477"/>
  <c r="CO52" i="477"/>
  <c r="CN52" i="477"/>
  <c r="CM52" i="477"/>
  <c r="CL52" i="477"/>
  <c r="CK52" i="477"/>
  <c r="DG51" i="477"/>
  <c r="DF51" i="477"/>
  <c r="DE51" i="477"/>
  <c r="DD51" i="477"/>
  <c r="DC51" i="477"/>
  <c r="CZ51" i="477"/>
  <c r="CY51" i="477"/>
  <c r="CX51" i="477"/>
  <c r="CV51" i="477"/>
  <c r="CU51" i="477"/>
  <c r="CT51" i="477"/>
  <c r="CS51" i="477"/>
  <c r="CR51" i="477"/>
  <c r="CQ51" i="477"/>
  <c r="CO51" i="477"/>
  <c r="CN51" i="477"/>
  <c r="CM51" i="477"/>
  <c r="CL51" i="477"/>
  <c r="CK51" i="477"/>
  <c r="DG50" i="477"/>
  <c r="DF50" i="477"/>
  <c r="DE50" i="477"/>
  <c r="DD50" i="477"/>
  <c r="DC50" i="477"/>
  <c r="CZ50" i="477"/>
  <c r="CY50" i="477"/>
  <c r="CX50" i="477"/>
  <c r="CV50" i="477"/>
  <c r="CU50" i="477"/>
  <c r="CT50" i="477"/>
  <c r="CS50" i="477"/>
  <c r="CR50" i="477"/>
  <c r="CQ50" i="477"/>
  <c r="CO50" i="477"/>
  <c r="CN50" i="477"/>
  <c r="CM50" i="477"/>
  <c r="CL50" i="477"/>
  <c r="CK50" i="477"/>
  <c r="DG49" i="477"/>
  <c r="DF49" i="477"/>
  <c r="DE49" i="477"/>
  <c r="DD49" i="477"/>
  <c r="DC49" i="477"/>
  <c r="CZ49" i="477"/>
  <c r="CY49" i="477"/>
  <c r="CX49" i="477"/>
  <c r="CV49" i="477"/>
  <c r="CU49" i="477"/>
  <c r="CT49" i="477"/>
  <c r="CS49" i="477"/>
  <c r="CR49" i="477"/>
  <c r="CQ49" i="477"/>
  <c r="CO49" i="477"/>
  <c r="CN49" i="477"/>
  <c r="CM49" i="477"/>
  <c r="CL49" i="477"/>
  <c r="CK49" i="477"/>
  <c r="DG48" i="477"/>
  <c r="DF48" i="477"/>
  <c r="DE48" i="477"/>
  <c r="DD48" i="477"/>
  <c r="DC48" i="477"/>
  <c r="CZ48" i="477"/>
  <c r="CY48" i="477"/>
  <c r="CX48" i="477"/>
  <c r="CV48" i="477"/>
  <c r="CU48" i="477"/>
  <c r="CT48" i="477"/>
  <c r="CS48" i="477"/>
  <c r="CR48" i="477"/>
  <c r="CQ48" i="477"/>
  <c r="CO48" i="477"/>
  <c r="CN48" i="477"/>
  <c r="CM48" i="477"/>
  <c r="CL48" i="477"/>
  <c r="CK48" i="477"/>
  <c r="DG47" i="477"/>
  <c r="DF47" i="477"/>
  <c r="DE47" i="477"/>
  <c r="DD47" i="477"/>
  <c r="DC47" i="477"/>
  <c r="CZ47" i="477"/>
  <c r="CY47" i="477"/>
  <c r="CX47" i="477"/>
  <c r="CV47" i="477"/>
  <c r="CU47" i="477"/>
  <c r="CT47" i="477"/>
  <c r="CS47" i="477"/>
  <c r="CR47" i="477"/>
  <c r="CQ47" i="477"/>
  <c r="CO47" i="477"/>
  <c r="CN47" i="477"/>
  <c r="CM47" i="477"/>
  <c r="CL47" i="477"/>
  <c r="CK47" i="477"/>
  <c r="DG46" i="477"/>
  <c r="DF46" i="477"/>
  <c r="DE46" i="477"/>
  <c r="DD46" i="477"/>
  <c r="DC46" i="477"/>
  <c r="CZ46" i="477"/>
  <c r="CY46" i="477"/>
  <c r="CX46" i="477"/>
  <c r="CV46" i="477"/>
  <c r="CU46" i="477"/>
  <c r="CT46" i="477"/>
  <c r="CS46" i="477"/>
  <c r="CR46" i="477"/>
  <c r="CQ46" i="477"/>
  <c r="CO46" i="477"/>
  <c r="CN46" i="477"/>
  <c r="CM46" i="477"/>
  <c r="CL46" i="477"/>
  <c r="CK46" i="477"/>
  <c r="DG45" i="477"/>
  <c r="DF45" i="477"/>
  <c r="DE45" i="477"/>
  <c r="DD45" i="477"/>
  <c r="DC45" i="477"/>
  <c r="CZ45" i="477"/>
  <c r="CY45" i="477"/>
  <c r="CX45" i="477"/>
  <c r="CV45" i="477"/>
  <c r="CU45" i="477"/>
  <c r="CT45" i="477"/>
  <c r="CS45" i="477"/>
  <c r="CR45" i="477"/>
  <c r="CQ45" i="477"/>
  <c r="CO45" i="477"/>
  <c r="CN45" i="477"/>
  <c r="CM45" i="477"/>
  <c r="CL45" i="477"/>
  <c r="CK45" i="477"/>
  <c r="DG44" i="477"/>
  <c r="DF44" i="477"/>
  <c r="DE44" i="477"/>
  <c r="DD44" i="477"/>
  <c r="DC44" i="477"/>
  <c r="CZ44" i="477"/>
  <c r="CY44" i="477"/>
  <c r="CX44" i="477"/>
  <c r="CV44" i="477"/>
  <c r="CU44" i="477"/>
  <c r="CT44" i="477"/>
  <c r="CS44" i="477"/>
  <c r="CR44" i="477"/>
  <c r="CQ44" i="477"/>
  <c r="CO44" i="477"/>
  <c r="CN44" i="477"/>
  <c r="CM44" i="477"/>
  <c r="CL44" i="477"/>
  <c r="CK44" i="477"/>
  <c r="DG43" i="477"/>
  <c r="DF43" i="477"/>
  <c r="DE43" i="477"/>
  <c r="DD43" i="477"/>
  <c r="DC43" i="477"/>
  <c r="CZ43" i="477"/>
  <c r="CY43" i="477"/>
  <c r="CX43" i="477"/>
  <c r="CV43" i="477"/>
  <c r="CU43" i="477"/>
  <c r="CT43" i="477"/>
  <c r="CS43" i="477"/>
  <c r="CR43" i="477"/>
  <c r="CQ43" i="477"/>
  <c r="CO43" i="477"/>
  <c r="CN43" i="477"/>
  <c r="CM43" i="477"/>
  <c r="CL43" i="477"/>
  <c r="CK43" i="477"/>
  <c r="DG42" i="477"/>
  <c r="DF42" i="477"/>
  <c r="DE42" i="477"/>
  <c r="DD42" i="477"/>
  <c r="DC42" i="477"/>
  <c r="CZ42" i="477"/>
  <c r="CY42" i="477"/>
  <c r="CX42" i="477"/>
  <c r="CV42" i="477"/>
  <c r="CU42" i="477"/>
  <c r="CT42" i="477"/>
  <c r="CS42" i="477"/>
  <c r="CR42" i="477"/>
  <c r="CQ42" i="477"/>
  <c r="CO42" i="477"/>
  <c r="CN42" i="477"/>
  <c r="CM42" i="477"/>
  <c r="CL42" i="477"/>
  <c r="CK42" i="477"/>
  <c r="DG41" i="477"/>
  <c r="DF41" i="477"/>
  <c r="DE41" i="477"/>
  <c r="DD41" i="477"/>
  <c r="DC41" i="477"/>
  <c r="CZ41" i="477"/>
  <c r="CY41" i="477"/>
  <c r="CX41" i="477"/>
  <c r="CV41" i="477"/>
  <c r="CU41" i="477"/>
  <c r="CT41" i="477"/>
  <c r="CS41" i="477"/>
  <c r="CR41" i="477"/>
  <c r="CQ41" i="477"/>
  <c r="CO41" i="477"/>
  <c r="CN41" i="477"/>
  <c r="CM41" i="477"/>
  <c r="CL41" i="477"/>
  <c r="CK41" i="477"/>
  <c r="DG40" i="477"/>
  <c r="DF40" i="477"/>
  <c r="DE40" i="477"/>
  <c r="DD40" i="477"/>
  <c r="DC40" i="477"/>
  <c r="CZ40" i="477"/>
  <c r="CY40" i="477"/>
  <c r="CX40" i="477"/>
  <c r="CV40" i="477"/>
  <c r="CU40" i="477"/>
  <c r="CT40" i="477"/>
  <c r="CS40" i="477"/>
  <c r="CR40" i="477"/>
  <c r="CQ40" i="477"/>
  <c r="CO40" i="477"/>
  <c r="CN40" i="477"/>
  <c r="CM40" i="477"/>
  <c r="CL40" i="477"/>
  <c r="CK40" i="477"/>
  <c r="DG39" i="477"/>
  <c r="DF39" i="477"/>
  <c r="DE39" i="477"/>
  <c r="DD39" i="477"/>
  <c r="DC39" i="477"/>
  <c r="CZ39" i="477"/>
  <c r="CY39" i="477"/>
  <c r="CX39" i="477"/>
  <c r="CV39" i="477"/>
  <c r="CU39" i="477"/>
  <c r="CT39" i="477"/>
  <c r="CS39" i="477"/>
  <c r="CR39" i="477"/>
  <c r="CQ39" i="477"/>
  <c r="CO39" i="477"/>
  <c r="CN39" i="477"/>
  <c r="CM39" i="477"/>
  <c r="CL39" i="477"/>
  <c r="CK39" i="477"/>
  <c r="DG38" i="477"/>
  <c r="DF38" i="477"/>
  <c r="DE38" i="477"/>
  <c r="DD38" i="477"/>
  <c r="DC38" i="477"/>
  <c r="CZ38" i="477"/>
  <c r="CY38" i="477"/>
  <c r="CX38" i="477"/>
  <c r="CV38" i="477"/>
  <c r="CU38" i="477"/>
  <c r="CT38" i="477"/>
  <c r="CS38" i="477"/>
  <c r="CR38" i="477"/>
  <c r="CQ38" i="477"/>
  <c r="CO38" i="477"/>
  <c r="CN38" i="477"/>
  <c r="CM38" i="477"/>
  <c r="CL38" i="477"/>
  <c r="CK38" i="477"/>
  <c r="DG37" i="477"/>
  <c r="DF37" i="477"/>
  <c r="DE37" i="477"/>
  <c r="DD37" i="477"/>
  <c r="DC37" i="477"/>
  <c r="CZ37" i="477"/>
  <c r="CY37" i="477"/>
  <c r="CX37" i="477"/>
  <c r="CV37" i="477"/>
  <c r="CU37" i="477"/>
  <c r="CT37" i="477"/>
  <c r="CS37" i="477"/>
  <c r="CR37" i="477"/>
  <c r="CQ37" i="477"/>
  <c r="CO37" i="477"/>
  <c r="CN37" i="477"/>
  <c r="CM37" i="477"/>
  <c r="CL37" i="477"/>
  <c r="CK37" i="477"/>
  <c r="DG36" i="477"/>
  <c r="DF36" i="477"/>
  <c r="DE36" i="477"/>
  <c r="DD36" i="477"/>
  <c r="DC36" i="477"/>
  <c r="CZ36" i="477"/>
  <c r="CY36" i="477"/>
  <c r="CX36" i="477"/>
  <c r="CV36" i="477"/>
  <c r="CU36" i="477"/>
  <c r="CT36" i="477"/>
  <c r="CS36" i="477"/>
  <c r="CR36" i="477"/>
  <c r="CQ36" i="477"/>
  <c r="CO36" i="477"/>
  <c r="CN36" i="477"/>
  <c r="CM36" i="477"/>
  <c r="CL36" i="477"/>
  <c r="CK36" i="477"/>
  <c r="DG35" i="477"/>
  <c r="DF35" i="477"/>
  <c r="DE35" i="477"/>
  <c r="DD35" i="477"/>
  <c r="DC35" i="477"/>
  <c r="CZ35" i="477"/>
  <c r="CY35" i="477"/>
  <c r="CX35" i="477"/>
  <c r="CV35" i="477"/>
  <c r="CU35" i="477"/>
  <c r="CT35" i="477"/>
  <c r="CS35" i="477"/>
  <c r="CR35" i="477"/>
  <c r="CQ35" i="477"/>
  <c r="CO35" i="477"/>
  <c r="CN35" i="477"/>
  <c r="CM35" i="477"/>
  <c r="CL35" i="477"/>
  <c r="CK35" i="477"/>
  <c r="DG34" i="477"/>
  <c r="DF34" i="477"/>
  <c r="DE34" i="477"/>
  <c r="DD34" i="477"/>
  <c r="DC34" i="477"/>
  <c r="CZ34" i="477"/>
  <c r="CY34" i="477"/>
  <c r="CX34" i="477"/>
  <c r="CV34" i="477"/>
  <c r="CU34" i="477"/>
  <c r="CT34" i="477"/>
  <c r="CS34" i="477"/>
  <c r="CR34" i="477"/>
  <c r="CQ34" i="477"/>
  <c r="CO34" i="477"/>
  <c r="CN34" i="477"/>
  <c r="CM34" i="477"/>
  <c r="CL34" i="477"/>
  <c r="CK34" i="477"/>
  <c r="DG33" i="477"/>
  <c r="DF33" i="477"/>
  <c r="DE33" i="477"/>
  <c r="DD33" i="477"/>
  <c r="DC33" i="477"/>
  <c r="CZ33" i="477"/>
  <c r="CY33" i="477"/>
  <c r="CV33" i="477"/>
  <c r="CU33" i="477"/>
  <c r="CT33" i="477"/>
  <c r="CS33" i="477"/>
  <c r="CR33" i="477"/>
  <c r="CQ33" i="477"/>
  <c r="CO33" i="477"/>
  <c r="CN33" i="477"/>
  <c r="CM33" i="477"/>
  <c r="CL33" i="477"/>
  <c r="DG32" i="477"/>
  <c r="DF32" i="477"/>
  <c r="DE32" i="477"/>
  <c r="DD32" i="477"/>
  <c r="DC32" i="477"/>
  <c r="CZ32" i="477"/>
  <c r="CR32" i="477"/>
  <c r="CQ32" i="477"/>
  <c r="DG31" i="477"/>
  <c r="DF31" i="477"/>
  <c r="DE31" i="477"/>
  <c r="DD31" i="477"/>
  <c r="DC31" i="477"/>
  <c r="CR31" i="477"/>
  <c r="CQ31" i="477"/>
  <c r="AD104" i="473" l="1"/>
  <c r="AD103" i="473"/>
  <c r="AD102" i="473"/>
  <c r="AD106" i="473"/>
  <c r="AD105" i="473"/>
  <c r="AD106" i="469"/>
  <c r="AD105" i="469"/>
  <c r="AD104" i="469"/>
  <c r="AD103" i="469"/>
  <c r="AD102" i="469"/>
  <c r="AD73" i="475"/>
  <c r="AD106" i="475"/>
  <c r="AD105" i="475"/>
  <c r="AD104" i="475"/>
  <c r="AD103" i="475"/>
  <c r="AD102" i="475"/>
  <c r="G39" i="532"/>
  <c r="G39" i="535" s="1"/>
  <c r="C39" i="535"/>
  <c r="C40" i="535"/>
  <c r="G40" i="532"/>
  <c r="G40" i="535" s="1"/>
  <c r="AD73" i="473"/>
  <c r="AD44" i="473"/>
  <c r="AD97" i="469"/>
  <c r="AD95" i="469"/>
  <c r="AD96" i="469"/>
  <c r="AD94" i="469"/>
  <c r="AD44" i="475"/>
  <c r="AD96" i="475"/>
  <c r="AD94" i="475"/>
  <c r="AD97" i="475"/>
  <c r="AD95" i="475"/>
  <c r="AD94" i="476"/>
  <c r="AD96" i="476"/>
  <c r="AD97" i="473"/>
  <c r="AD95" i="473"/>
  <c r="AD96" i="473"/>
  <c r="AD94" i="473"/>
  <c r="AD95" i="476"/>
  <c r="AD97" i="476"/>
  <c r="AD73" i="469"/>
  <c r="AD44" i="469"/>
  <c r="AD73" i="476"/>
  <c r="AD44" i="476"/>
  <c r="AD72" i="476"/>
  <c r="AD72" i="469"/>
  <c r="AD70" i="469"/>
  <c r="AD72" i="475"/>
  <c r="AD70" i="475"/>
  <c r="AD72" i="473"/>
  <c r="AD70" i="473"/>
  <c r="AD70" i="476"/>
  <c r="AD84" i="476"/>
  <c r="AD74" i="476"/>
  <c r="AD81" i="476"/>
  <c r="AD85" i="476"/>
  <c r="AD82" i="473"/>
  <c r="AD78" i="473"/>
  <c r="AD71" i="473"/>
  <c r="AD47" i="473"/>
  <c r="AD83" i="473"/>
  <c r="AD79" i="473"/>
  <c r="AD85" i="473"/>
  <c r="AD81" i="473"/>
  <c r="AD74" i="473"/>
  <c r="AD84" i="473"/>
  <c r="AD80" i="473"/>
  <c r="AD47" i="476"/>
  <c r="AD71" i="476"/>
  <c r="AD78" i="476"/>
  <c r="AD82" i="476"/>
  <c r="AD80" i="476"/>
  <c r="AD82" i="469"/>
  <c r="AD78" i="469"/>
  <c r="AD71" i="469"/>
  <c r="AD47" i="469"/>
  <c r="AD83" i="469"/>
  <c r="AD85" i="469"/>
  <c r="AD81" i="469"/>
  <c r="AD74" i="469"/>
  <c r="AD84" i="469"/>
  <c r="AD80" i="469"/>
  <c r="AD79" i="469"/>
  <c r="AD82" i="475"/>
  <c r="AD78" i="475"/>
  <c r="AD71" i="475"/>
  <c r="AD47" i="475"/>
  <c r="AD85" i="475"/>
  <c r="AD81" i="475"/>
  <c r="AD74" i="475"/>
  <c r="AD83" i="475"/>
  <c r="AD84" i="475"/>
  <c r="AD80" i="475"/>
  <c r="AD79" i="475"/>
  <c r="AD79" i="476"/>
  <c r="AD83" i="476"/>
  <c r="AD75" i="473"/>
  <c r="AD67" i="473"/>
  <c r="AD76" i="473"/>
  <c r="AD65" i="473"/>
  <c r="AD77" i="473"/>
  <c r="AD53" i="473"/>
  <c r="AD65" i="476"/>
  <c r="AD77" i="476"/>
  <c r="AD66" i="476"/>
  <c r="AD64" i="476"/>
  <c r="AD76" i="476"/>
  <c r="AD77" i="469"/>
  <c r="AD65" i="469"/>
  <c r="AD76" i="469"/>
  <c r="AD64" i="469"/>
  <c r="AD75" i="469"/>
  <c r="AD67" i="469"/>
  <c r="AD53" i="469"/>
  <c r="AD66" i="469"/>
  <c r="AD77" i="475"/>
  <c r="AD53" i="475"/>
  <c r="AD67" i="475"/>
  <c r="AD76" i="475"/>
  <c r="AD75" i="475"/>
  <c r="AD65" i="475"/>
  <c r="AD53" i="476"/>
  <c r="AD67" i="476"/>
  <c r="AD75" i="476"/>
  <c r="AD66" i="473"/>
  <c r="AD64" i="473"/>
  <c r="AD64" i="475"/>
  <c r="AD66" i="475"/>
  <c r="AD33" i="476"/>
  <c r="AD36" i="476"/>
  <c r="AD48" i="476"/>
  <c r="AD52" i="476"/>
  <c r="AD56" i="476"/>
  <c r="AD60" i="476"/>
  <c r="AD62" i="469"/>
  <c r="AD58" i="469"/>
  <c r="AD54" i="469"/>
  <c r="AD50" i="469"/>
  <c r="AD46" i="469"/>
  <c r="AD42" i="469"/>
  <c r="AD38" i="469"/>
  <c r="AD34" i="469"/>
  <c r="AD55" i="469"/>
  <c r="AD31" i="469"/>
  <c r="AD61" i="469"/>
  <c r="AD57" i="469"/>
  <c r="AD49" i="469"/>
  <c r="AD45" i="469"/>
  <c r="AD41" i="469"/>
  <c r="AD37" i="469"/>
  <c r="AD33" i="469"/>
  <c r="AD59" i="469"/>
  <c r="AD35" i="469"/>
  <c r="AD60" i="469"/>
  <c r="AD56" i="469"/>
  <c r="AD52" i="469"/>
  <c r="AD48" i="469"/>
  <c r="AD36" i="469"/>
  <c r="AD32" i="469"/>
  <c r="AD63" i="469"/>
  <c r="AD51" i="469"/>
  <c r="AD39" i="469"/>
  <c r="AD37" i="475"/>
  <c r="AD61" i="475"/>
  <c r="AD59" i="475"/>
  <c r="AD58" i="475"/>
  <c r="AD37" i="476"/>
  <c r="AD41" i="476"/>
  <c r="AD45" i="476"/>
  <c r="AD49" i="476"/>
  <c r="AD57" i="476"/>
  <c r="AD61" i="476"/>
  <c r="AD58" i="473"/>
  <c r="AD59" i="473"/>
  <c r="AD61" i="473"/>
  <c r="AD34" i="476"/>
  <c r="AD38" i="476"/>
  <c r="AD42" i="476"/>
  <c r="AD46" i="476"/>
  <c r="AD50" i="476"/>
  <c r="AD54" i="476"/>
  <c r="AD58" i="476"/>
  <c r="AD62" i="476"/>
  <c r="AD35" i="476"/>
  <c r="AD39" i="476"/>
  <c r="AD51" i="476"/>
  <c r="AD55" i="476"/>
  <c r="AD59" i="476"/>
  <c r="AD63" i="476"/>
  <c r="AD56" i="475"/>
  <c r="AD49" i="475"/>
  <c r="AD39" i="475"/>
  <c r="AD60" i="475"/>
  <c r="AD54" i="475"/>
  <c r="AD42" i="475"/>
  <c r="AD63" i="475"/>
  <c r="AD45" i="475"/>
  <c r="AD41" i="475"/>
  <c r="AD34" i="475"/>
  <c r="AD62" i="475"/>
  <c r="AD50" i="475"/>
  <c r="AD33" i="475"/>
  <c r="AD56" i="473"/>
  <c r="AD49" i="473"/>
  <c r="AD34" i="473"/>
  <c r="AD62" i="473"/>
  <c r="AD60" i="473"/>
  <c r="AD54" i="473"/>
  <c r="AD42" i="473"/>
  <c r="AD33" i="473"/>
  <c r="AD63" i="473"/>
  <c r="AD45" i="473"/>
  <c r="AD41" i="473"/>
  <c r="AD32" i="473"/>
  <c r="AD50" i="473"/>
  <c r="AD46" i="475"/>
  <c r="AD38" i="475"/>
  <c r="AD48" i="475"/>
  <c r="AD51" i="475"/>
  <c r="AD35" i="475"/>
  <c r="AD57" i="475"/>
  <c r="AD55" i="475"/>
  <c r="AD52" i="475"/>
  <c r="AD36" i="475"/>
  <c r="AD57" i="473"/>
  <c r="AD37" i="473"/>
  <c r="AD46" i="473"/>
  <c r="AD38" i="473"/>
  <c r="AD36" i="473"/>
  <c r="AD55" i="473"/>
  <c r="AD51" i="473"/>
  <c r="AD35" i="473"/>
  <c r="AD31" i="473"/>
  <c r="AD48" i="473"/>
  <c r="AD39" i="473"/>
  <c r="AD52" i="473"/>
  <c r="AD32" i="475"/>
  <c r="AD31" i="475"/>
  <c r="AD32" i="476"/>
  <c r="BZ28" i="477"/>
  <c r="DG30" i="477"/>
  <c r="DF30" i="477"/>
  <c r="DE30" i="477"/>
  <c r="DD30" i="477"/>
  <c r="DC30" i="477"/>
  <c r="DB30" i="477"/>
  <c r="DA30" i="477"/>
  <c r="CZ30" i="477"/>
  <c r="CY30" i="477"/>
  <c r="CX30" i="477"/>
  <c r="CW30" i="477"/>
  <c r="CV30" i="477"/>
  <c r="CU30" i="477"/>
  <c r="CT30" i="477"/>
  <c r="CS30" i="477"/>
  <c r="CR30" i="477"/>
  <c r="CQ30" i="477"/>
  <c r="CP30" i="477"/>
  <c r="CO30" i="477"/>
  <c r="CN30" i="477"/>
  <c r="CM30" i="477"/>
  <c r="CL30" i="477"/>
  <c r="CK30" i="477"/>
  <c r="CJ30" i="477"/>
  <c r="CI30" i="477"/>
  <c r="CH30" i="477"/>
  <c r="CG30" i="477"/>
  <c r="CF30" i="477"/>
  <c r="CE30" i="477"/>
  <c r="CA30" i="477"/>
  <c r="BZ30" i="477"/>
  <c r="BY30" i="477"/>
  <c r="BX30" i="477"/>
  <c r="DG29" i="477"/>
  <c r="DF29" i="477"/>
  <c r="DE29" i="477"/>
  <c r="DD29" i="477"/>
  <c r="DC29" i="477"/>
  <c r="DA29" i="477"/>
  <c r="CZ29" i="477"/>
  <c r="CY29" i="477"/>
  <c r="CX29" i="477"/>
  <c r="CW29" i="477"/>
  <c r="CV29" i="477"/>
  <c r="CU29" i="477"/>
  <c r="CT29" i="477"/>
  <c r="CS29" i="477"/>
  <c r="CR29" i="477"/>
  <c r="CQ29" i="477"/>
  <c r="CP29" i="477"/>
  <c r="CO29" i="477"/>
  <c r="CN29" i="477"/>
  <c r="CM29" i="477"/>
  <c r="CL29" i="477"/>
  <c r="CK29" i="477"/>
  <c r="CJ29" i="477"/>
  <c r="CI29" i="477"/>
  <c r="CH29" i="477"/>
  <c r="CG29" i="477"/>
  <c r="CF29" i="477"/>
  <c r="CA29" i="477"/>
  <c r="BZ29" i="477"/>
  <c r="BY29" i="477"/>
  <c r="BX29" i="477"/>
  <c r="DG28" i="477"/>
  <c r="DF28" i="477"/>
  <c r="DE28" i="477"/>
  <c r="DD28" i="477"/>
  <c r="DC28" i="477"/>
  <c r="DB28" i="477"/>
  <c r="DA28" i="477"/>
  <c r="CZ28" i="477"/>
  <c r="CY28" i="477"/>
  <c r="CX28" i="477"/>
  <c r="CW28" i="477"/>
  <c r="CV28" i="477"/>
  <c r="CU28" i="477"/>
  <c r="CT28" i="477"/>
  <c r="CS28" i="477"/>
  <c r="CR28" i="477"/>
  <c r="CQ28" i="477"/>
  <c r="CP28" i="477"/>
  <c r="CO28" i="477"/>
  <c r="CN28" i="477"/>
  <c r="CM28" i="477"/>
  <c r="CL28" i="477"/>
  <c r="CK28" i="477"/>
  <c r="CJ28" i="477"/>
  <c r="CI28" i="477"/>
  <c r="CH28" i="477"/>
  <c r="CG28" i="477"/>
  <c r="CF28" i="477"/>
  <c r="CE28" i="477"/>
  <c r="CA28" i="477"/>
  <c r="BY28" i="477"/>
  <c r="BX28" i="477"/>
  <c r="BJ28" i="477"/>
  <c r="CE103" i="477" l="1"/>
  <c r="CE106" i="477"/>
  <c r="CE102" i="477"/>
  <c r="DB102" i="477"/>
  <c r="DB106" i="477"/>
  <c r="DB103" i="477"/>
  <c r="DB104" i="477"/>
  <c r="DB105" i="477"/>
  <c r="DA105" i="477"/>
  <c r="DA102" i="477"/>
  <c r="DA106" i="477"/>
  <c r="DA103" i="477"/>
  <c r="DA104" i="477"/>
  <c r="BY106" i="477"/>
  <c r="BY102" i="477"/>
  <c r="BY103" i="477"/>
  <c r="CA103" i="477"/>
  <c r="CA106" i="477"/>
  <c r="CA102" i="477"/>
  <c r="CF103" i="477"/>
  <c r="CF106" i="477"/>
  <c r="CF102" i="477"/>
  <c r="BZ106" i="477"/>
  <c r="BZ103" i="477"/>
  <c r="BZ102" i="477"/>
  <c r="CG106" i="477"/>
  <c r="CG103" i="477"/>
  <c r="CG102" i="477"/>
  <c r="CH105" i="477"/>
  <c r="CH106" i="477"/>
  <c r="CH104" i="477"/>
  <c r="CH103" i="477"/>
  <c r="CH102" i="477"/>
  <c r="CJ106" i="477"/>
  <c r="CJ103" i="477"/>
  <c r="CJ102" i="477"/>
  <c r="BX106" i="477"/>
  <c r="BX103" i="477"/>
  <c r="BX102" i="477"/>
  <c r="CW105" i="477"/>
  <c r="CW103" i="477"/>
  <c r="CW102" i="477"/>
  <c r="CW106" i="477"/>
  <c r="BJ105" i="477"/>
  <c r="BJ102" i="477"/>
  <c r="BJ106" i="477"/>
  <c r="BJ104" i="477"/>
  <c r="BJ103" i="477"/>
  <c r="BX104" i="477"/>
  <c r="BX105" i="477"/>
  <c r="CF104" i="477"/>
  <c r="CF105" i="477"/>
  <c r="BY104" i="477"/>
  <c r="BY105" i="477"/>
  <c r="CE104" i="477"/>
  <c r="CE105" i="477"/>
  <c r="BZ104" i="477"/>
  <c r="BZ105" i="477"/>
  <c r="CJ104" i="477"/>
  <c r="CJ105" i="477"/>
  <c r="CG104" i="477"/>
  <c r="CG105" i="477"/>
  <c r="CA104" i="477"/>
  <c r="CA105" i="477"/>
  <c r="CI104" i="477"/>
  <c r="CI103" i="477"/>
  <c r="CI106" i="477"/>
  <c r="CI102" i="477"/>
  <c r="CI105" i="477"/>
  <c r="CW101" i="477"/>
  <c r="CW104" i="477"/>
  <c r="BX99" i="477"/>
  <c r="BX93" i="477"/>
  <c r="BX91" i="477"/>
  <c r="BX101" i="477"/>
  <c r="BX98" i="477"/>
  <c r="BX88" i="477"/>
  <c r="BX100" i="477"/>
  <c r="CJ88" i="477"/>
  <c r="CJ91" i="477"/>
  <c r="BZ100" i="477"/>
  <c r="BZ99" i="477"/>
  <c r="BZ93" i="477"/>
  <c r="BZ91" i="477"/>
  <c r="BZ101" i="477"/>
  <c r="BZ98" i="477"/>
  <c r="BZ88" i="477"/>
  <c r="CF101" i="477"/>
  <c r="CF98" i="477"/>
  <c r="CF88" i="477"/>
  <c r="CF100" i="477"/>
  <c r="CF99" i="477"/>
  <c r="CF93" i="477"/>
  <c r="CF91" i="477"/>
  <c r="BY101" i="477"/>
  <c r="BY98" i="477"/>
  <c r="BY88" i="477"/>
  <c r="BY100" i="477"/>
  <c r="BY99" i="477"/>
  <c r="BY93" i="477"/>
  <c r="BY91" i="477"/>
  <c r="CG100" i="477"/>
  <c r="CG99" i="477"/>
  <c r="CG93" i="477"/>
  <c r="CG91" i="477"/>
  <c r="CG101" i="477"/>
  <c r="CG98" i="477"/>
  <c r="CG88" i="477"/>
  <c r="DA100" i="477"/>
  <c r="DA101" i="477"/>
  <c r="DA99" i="477"/>
  <c r="DA98" i="477"/>
  <c r="CA100" i="477"/>
  <c r="CA99" i="477"/>
  <c r="CA93" i="477"/>
  <c r="CA91" i="477"/>
  <c r="CA101" i="477"/>
  <c r="CA98" i="477"/>
  <c r="CA88" i="477"/>
  <c r="CH100" i="477"/>
  <c r="CH99" i="477"/>
  <c r="CH93" i="477"/>
  <c r="CH91" i="477"/>
  <c r="CH101" i="477"/>
  <c r="CH98" i="477"/>
  <c r="CH88" i="477"/>
  <c r="DB101" i="477"/>
  <c r="DB99" i="477"/>
  <c r="DB98" i="477"/>
  <c r="DB100" i="477"/>
  <c r="CE99" i="477"/>
  <c r="CE93" i="477"/>
  <c r="CE91" i="477"/>
  <c r="CE101" i="477"/>
  <c r="CE98" i="477"/>
  <c r="CE88" i="477"/>
  <c r="CE100" i="477"/>
  <c r="CI91" i="477"/>
  <c r="CI88" i="477"/>
  <c r="CE97" i="477"/>
  <c r="CE96" i="477"/>
  <c r="CE95" i="477"/>
  <c r="CE94" i="477"/>
  <c r="BX97" i="477"/>
  <c r="BX96" i="477"/>
  <c r="BX95" i="477"/>
  <c r="BX94" i="477"/>
  <c r="CF96" i="477"/>
  <c r="CF95" i="477"/>
  <c r="CF94" i="477"/>
  <c r="CF97" i="477"/>
  <c r="BZ95" i="477"/>
  <c r="BZ94" i="477"/>
  <c r="BZ97" i="477"/>
  <c r="BZ96" i="477"/>
  <c r="CH94" i="477"/>
  <c r="CH97" i="477"/>
  <c r="CH96" i="477"/>
  <c r="CH95" i="477"/>
  <c r="BY96" i="477"/>
  <c r="BY95" i="477"/>
  <c r="BY94" i="477"/>
  <c r="BY97" i="477"/>
  <c r="CG95" i="477"/>
  <c r="CG94" i="477"/>
  <c r="CG97" i="477"/>
  <c r="CG96" i="477"/>
  <c r="CW98" i="477"/>
  <c r="CW99" i="477"/>
  <c r="CW93" i="477"/>
  <c r="DA95" i="477"/>
  <c r="DA94" i="477"/>
  <c r="DA88" i="477"/>
  <c r="DA97" i="477"/>
  <c r="DA93" i="477"/>
  <c r="DA96" i="477"/>
  <c r="DA91" i="477"/>
  <c r="CA94" i="477"/>
  <c r="CA97" i="477"/>
  <c r="CA96" i="477"/>
  <c r="CA95" i="477"/>
  <c r="DB94" i="477"/>
  <c r="DB88" i="477"/>
  <c r="DB97" i="477"/>
  <c r="DB93" i="477"/>
  <c r="DB96" i="477"/>
  <c r="DB91" i="477"/>
  <c r="DB95" i="477"/>
  <c r="CW96" i="477"/>
  <c r="CW94" i="477"/>
  <c r="CW97" i="477"/>
  <c r="CW95" i="477"/>
  <c r="CJ101" i="477"/>
  <c r="CJ97" i="477"/>
  <c r="CJ93" i="477"/>
  <c r="CJ100" i="477"/>
  <c r="CJ96" i="477"/>
  <c r="CJ98" i="477"/>
  <c r="CJ99" i="477"/>
  <c r="CJ95" i="477"/>
  <c r="CJ94" i="477"/>
  <c r="BJ99" i="477"/>
  <c r="BJ95" i="477"/>
  <c r="BJ96" i="477"/>
  <c r="BJ98" i="477"/>
  <c r="BJ94" i="477"/>
  <c r="BJ100" i="477"/>
  <c r="BJ101" i="477"/>
  <c r="BJ97" i="477"/>
  <c r="BJ93" i="477"/>
  <c r="CI98" i="477"/>
  <c r="CI94" i="477"/>
  <c r="CI101" i="477"/>
  <c r="CI97" i="477"/>
  <c r="CI93" i="477"/>
  <c r="CI95" i="477"/>
  <c r="CI100" i="477"/>
  <c r="CI96" i="477"/>
  <c r="CI99" i="477"/>
  <c r="CA92" i="477"/>
  <c r="CA90" i="477"/>
  <c r="CI92" i="477"/>
  <c r="CI90" i="477"/>
  <c r="CF92" i="477"/>
  <c r="CF90" i="477"/>
  <c r="CJ92" i="477"/>
  <c r="CJ90" i="477"/>
  <c r="BZ92" i="477"/>
  <c r="BZ90" i="477"/>
  <c r="CE92" i="477"/>
  <c r="CE90" i="477"/>
  <c r="BX92" i="477"/>
  <c r="BX90" i="477"/>
  <c r="BY92" i="477"/>
  <c r="BY90" i="477"/>
  <c r="CG92" i="477"/>
  <c r="CG90" i="477"/>
  <c r="DA92" i="477"/>
  <c r="DA90" i="477"/>
  <c r="CH92" i="477"/>
  <c r="CH90" i="477"/>
  <c r="DB92" i="477"/>
  <c r="DB90" i="477"/>
  <c r="BJ92" i="477"/>
  <c r="BJ90" i="477"/>
  <c r="CW91" i="477"/>
  <c r="CW92" i="477"/>
  <c r="CW90" i="477"/>
  <c r="CF89" i="477"/>
  <c r="CF87" i="477"/>
  <c r="CF86" i="477"/>
  <c r="BX89" i="477"/>
  <c r="BX86" i="477"/>
  <c r="BX87" i="477"/>
  <c r="CJ89" i="477"/>
  <c r="CJ87" i="477"/>
  <c r="CJ86" i="477"/>
  <c r="BZ89" i="477"/>
  <c r="BZ87" i="477"/>
  <c r="BZ86" i="477"/>
  <c r="BY89" i="477"/>
  <c r="BY87" i="477"/>
  <c r="BY86" i="477"/>
  <c r="CG89" i="477"/>
  <c r="CG87" i="477"/>
  <c r="CG86" i="477"/>
  <c r="DA89" i="477"/>
  <c r="DA87" i="477"/>
  <c r="DA86" i="477"/>
  <c r="DB89" i="477"/>
  <c r="DB87" i="477"/>
  <c r="DB86" i="477"/>
  <c r="CW89" i="477"/>
  <c r="CW87" i="477"/>
  <c r="CW86" i="477"/>
  <c r="CA89" i="477"/>
  <c r="CA87" i="477"/>
  <c r="CA86" i="477"/>
  <c r="CH89" i="477"/>
  <c r="CH87" i="477"/>
  <c r="CH86" i="477"/>
  <c r="BJ89" i="477"/>
  <c r="BJ87" i="477"/>
  <c r="BJ86" i="477"/>
  <c r="CE89" i="477"/>
  <c r="CE86" i="477"/>
  <c r="CE87" i="477"/>
  <c r="CI89" i="477"/>
  <c r="CI86" i="477"/>
  <c r="CI87" i="477"/>
  <c r="BJ84" i="477"/>
  <c r="BJ80" i="477"/>
  <c r="BJ85" i="477"/>
  <c r="BJ83" i="477"/>
  <c r="BJ79" i="477"/>
  <c r="BJ81" i="477"/>
  <c r="BJ82" i="477"/>
  <c r="BJ78" i="477"/>
  <c r="CI83" i="477"/>
  <c r="CI79" i="477"/>
  <c r="CI84" i="477"/>
  <c r="CI82" i="477"/>
  <c r="CI78" i="477"/>
  <c r="CI80" i="477"/>
  <c r="CI85" i="477"/>
  <c r="CI81" i="477"/>
  <c r="BZ85" i="477"/>
  <c r="BZ81" i="477"/>
  <c r="BZ84" i="477"/>
  <c r="BZ80" i="477"/>
  <c r="BZ82" i="477"/>
  <c r="BZ78" i="477"/>
  <c r="BZ83" i="477"/>
  <c r="BZ79" i="477"/>
  <c r="BY82" i="477"/>
  <c r="BY78" i="477"/>
  <c r="BY79" i="477"/>
  <c r="BY85" i="477"/>
  <c r="BY81" i="477"/>
  <c r="BY84" i="477"/>
  <c r="BY80" i="477"/>
  <c r="BY83" i="477"/>
  <c r="CG85" i="477"/>
  <c r="CG81" i="477"/>
  <c r="CG82" i="477"/>
  <c r="CG84" i="477"/>
  <c r="CG80" i="477"/>
  <c r="CG83" i="477"/>
  <c r="CG79" i="477"/>
  <c r="CG78" i="477"/>
  <c r="CW77" i="477"/>
  <c r="CW82" i="477"/>
  <c r="CW78" i="477"/>
  <c r="CW85" i="477"/>
  <c r="CW81" i="477"/>
  <c r="CW83" i="477"/>
  <c r="CW84" i="477"/>
  <c r="CW80" i="477"/>
  <c r="CW79" i="477"/>
  <c r="DA77" i="477"/>
  <c r="DA82" i="477"/>
  <c r="DA78" i="477"/>
  <c r="DA79" i="477"/>
  <c r="DA85" i="477"/>
  <c r="DA81" i="477"/>
  <c r="DA84" i="477"/>
  <c r="DA80" i="477"/>
  <c r="DA83" i="477"/>
  <c r="CE83" i="477"/>
  <c r="CE79" i="477"/>
  <c r="CE80" i="477"/>
  <c r="CE82" i="477"/>
  <c r="CE78" i="477"/>
  <c r="CE85" i="477"/>
  <c r="CE81" i="477"/>
  <c r="CE84" i="477"/>
  <c r="BX83" i="477"/>
  <c r="BX79" i="477"/>
  <c r="BX82" i="477"/>
  <c r="BX78" i="477"/>
  <c r="BX84" i="477"/>
  <c r="BX85" i="477"/>
  <c r="BX81" i="477"/>
  <c r="BX80" i="477"/>
  <c r="CF82" i="477"/>
  <c r="CF78" i="477"/>
  <c r="CF85" i="477"/>
  <c r="CF81" i="477"/>
  <c r="CF83" i="477"/>
  <c r="CF79" i="477"/>
  <c r="CF84" i="477"/>
  <c r="CF80" i="477"/>
  <c r="CJ77" i="477"/>
  <c r="CJ82" i="477"/>
  <c r="CJ78" i="477"/>
  <c r="CJ83" i="477"/>
  <c r="CJ85" i="477"/>
  <c r="CJ81" i="477"/>
  <c r="CJ84" i="477"/>
  <c r="CJ80" i="477"/>
  <c r="CJ79" i="477"/>
  <c r="CA84" i="477"/>
  <c r="CA80" i="477"/>
  <c r="CA83" i="477"/>
  <c r="CA79" i="477"/>
  <c r="CA85" i="477"/>
  <c r="CA82" i="477"/>
  <c r="CA78" i="477"/>
  <c r="CA81" i="477"/>
  <c r="CH84" i="477"/>
  <c r="CH80" i="477"/>
  <c r="CH81" i="477"/>
  <c r="CH83" i="477"/>
  <c r="CH79" i="477"/>
  <c r="CH82" i="477"/>
  <c r="CH78" i="477"/>
  <c r="CH85" i="477"/>
  <c r="DB77" i="477"/>
  <c r="DB85" i="477"/>
  <c r="DB81" i="477"/>
  <c r="DB84" i="477"/>
  <c r="DB80" i="477"/>
  <c r="DB82" i="477"/>
  <c r="DB78" i="477"/>
  <c r="DB83" i="477"/>
  <c r="DB79" i="477"/>
  <c r="BY77" i="477"/>
  <c r="BY53" i="477"/>
  <c r="CG77" i="477"/>
  <c r="CG53" i="477"/>
  <c r="BX53" i="477"/>
  <c r="BX77" i="477"/>
  <c r="CF53" i="477"/>
  <c r="CF77" i="477"/>
  <c r="CA53" i="477"/>
  <c r="CA77" i="477"/>
  <c r="CH77" i="477"/>
  <c r="CH53" i="477"/>
  <c r="BZ77" i="477"/>
  <c r="BZ53" i="477"/>
  <c r="BJ53" i="477"/>
  <c r="BJ77" i="477"/>
  <c r="CE53" i="477"/>
  <c r="CE77" i="477"/>
  <c r="CI53" i="477"/>
  <c r="CI77" i="477"/>
  <c r="BZ76" i="477"/>
  <c r="BZ75" i="477"/>
  <c r="BZ74" i="477"/>
  <c r="BY74" i="477"/>
  <c r="BY76" i="477"/>
  <c r="BY75" i="477"/>
  <c r="CG76" i="477"/>
  <c r="CG75" i="477"/>
  <c r="CG74" i="477"/>
  <c r="CW74" i="477"/>
  <c r="CW76" i="477"/>
  <c r="CW75" i="477"/>
  <c r="DA74" i="477"/>
  <c r="DA76" i="477"/>
  <c r="DA75" i="477"/>
  <c r="CA76" i="477"/>
  <c r="CA75" i="477"/>
  <c r="CA74" i="477"/>
  <c r="CH76" i="477"/>
  <c r="CH75" i="477"/>
  <c r="CH74" i="477"/>
  <c r="DB76" i="477"/>
  <c r="DB75" i="477"/>
  <c r="DB74" i="477"/>
  <c r="BX75" i="477"/>
  <c r="BX74" i="477"/>
  <c r="BX76" i="477"/>
  <c r="CF74" i="477"/>
  <c r="CF76" i="477"/>
  <c r="CF75" i="477"/>
  <c r="CJ74" i="477"/>
  <c r="CJ76" i="477"/>
  <c r="CJ75" i="477"/>
  <c r="BJ76" i="477"/>
  <c r="BJ75" i="477"/>
  <c r="BJ74" i="477"/>
  <c r="CE75" i="477"/>
  <c r="CE74" i="477"/>
  <c r="CE76" i="477"/>
  <c r="CI75" i="477"/>
  <c r="CI74" i="477"/>
  <c r="CI76" i="477"/>
  <c r="BX71" i="477"/>
  <c r="BX44" i="477"/>
  <c r="BX47" i="477"/>
  <c r="BX70" i="477"/>
  <c r="BX73" i="477"/>
  <c r="BX72" i="477"/>
  <c r="CF70" i="477"/>
  <c r="CF44" i="477"/>
  <c r="CF47" i="477"/>
  <c r="CF71" i="477"/>
  <c r="CF73" i="477"/>
  <c r="CF72" i="477"/>
  <c r="CJ70" i="477"/>
  <c r="CJ73" i="477"/>
  <c r="CJ71" i="477"/>
  <c r="CJ72" i="477"/>
  <c r="CW70" i="477"/>
  <c r="CW71" i="477"/>
  <c r="CW73" i="477"/>
  <c r="CW72" i="477"/>
  <c r="CA72" i="477"/>
  <c r="CA44" i="477"/>
  <c r="CA73" i="477"/>
  <c r="CA71" i="477"/>
  <c r="CA47" i="477"/>
  <c r="CA70" i="477"/>
  <c r="CH72" i="477"/>
  <c r="CH44" i="477"/>
  <c r="CH47" i="477"/>
  <c r="CH71" i="477"/>
  <c r="CH70" i="477"/>
  <c r="CH73" i="477"/>
  <c r="DB73" i="477"/>
  <c r="DB70" i="477"/>
  <c r="DB72" i="477"/>
  <c r="DB71" i="477"/>
  <c r="BZ73" i="477"/>
  <c r="BZ47" i="477"/>
  <c r="BZ70" i="477"/>
  <c r="BZ44" i="477"/>
  <c r="BZ72" i="477"/>
  <c r="BZ71" i="477"/>
  <c r="BY70" i="477"/>
  <c r="BY44" i="477"/>
  <c r="BY73" i="477"/>
  <c r="BY47" i="477"/>
  <c r="BY72" i="477"/>
  <c r="BY71" i="477"/>
  <c r="CG73" i="477"/>
  <c r="CG47" i="477"/>
  <c r="CG72" i="477"/>
  <c r="CG70" i="477"/>
  <c r="CG44" i="477"/>
  <c r="CG71" i="477"/>
  <c r="DA70" i="477"/>
  <c r="DA73" i="477"/>
  <c r="DA71" i="477"/>
  <c r="DA72" i="477"/>
  <c r="BJ72" i="477"/>
  <c r="BJ44" i="477"/>
  <c r="BJ71" i="477"/>
  <c r="BJ73" i="477"/>
  <c r="BJ70" i="477"/>
  <c r="BJ47" i="477"/>
  <c r="CE71" i="477"/>
  <c r="CE47" i="477"/>
  <c r="CE72" i="477"/>
  <c r="CE70" i="477"/>
  <c r="CE44" i="477"/>
  <c r="CE73" i="477"/>
  <c r="CI71" i="477"/>
  <c r="CI44" i="477"/>
  <c r="CI47" i="477"/>
  <c r="CI70" i="477"/>
  <c r="CI72" i="477"/>
  <c r="CI73" i="477"/>
  <c r="CA68" i="477"/>
  <c r="CA67" i="477"/>
  <c r="CA66" i="477"/>
  <c r="CA69" i="477"/>
  <c r="CE67" i="477"/>
  <c r="CE66" i="477"/>
  <c r="CE69" i="477"/>
  <c r="CE68" i="477"/>
  <c r="BX67" i="477"/>
  <c r="BX66" i="477"/>
  <c r="BX69" i="477"/>
  <c r="BX68" i="477"/>
  <c r="CF66" i="477"/>
  <c r="CF69" i="477"/>
  <c r="CF68" i="477"/>
  <c r="CF67" i="477"/>
  <c r="CJ40" i="477"/>
  <c r="CJ66" i="477"/>
  <c r="CJ69" i="477"/>
  <c r="CJ68" i="477"/>
  <c r="CJ67" i="477"/>
  <c r="BZ69" i="477"/>
  <c r="BZ68" i="477"/>
  <c r="BZ67" i="477"/>
  <c r="BZ66" i="477"/>
  <c r="CW66" i="477"/>
  <c r="CW69" i="477"/>
  <c r="CW68" i="477"/>
  <c r="CW67" i="477"/>
  <c r="BY66" i="477"/>
  <c r="BY69" i="477"/>
  <c r="BY68" i="477"/>
  <c r="BY67" i="477"/>
  <c r="DA66" i="477"/>
  <c r="DA69" i="477"/>
  <c r="DA68" i="477"/>
  <c r="DA67" i="477"/>
  <c r="DB69" i="477"/>
  <c r="DB68" i="477"/>
  <c r="DB67" i="477"/>
  <c r="DB66" i="477"/>
  <c r="CG69" i="477"/>
  <c r="CG68" i="477"/>
  <c r="CG67" i="477"/>
  <c r="CG66" i="477"/>
  <c r="CH68" i="477"/>
  <c r="CH67" i="477"/>
  <c r="CH66" i="477"/>
  <c r="CH69" i="477"/>
  <c r="BJ68" i="477"/>
  <c r="BJ67" i="477"/>
  <c r="BJ66" i="477"/>
  <c r="BJ69" i="477"/>
  <c r="CI67" i="477"/>
  <c r="CI66" i="477"/>
  <c r="CI69" i="477"/>
  <c r="CI68" i="477"/>
  <c r="DB53" i="477"/>
  <c r="DB40" i="477"/>
  <c r="BX65" i="477"/>
  <c r="BX40" i="477"/>
  <c r="CF65" i="477"/>
  <c r="CF40" i="477"/>
  <c r="BZ65" i="477"/>
  <c r="BZ40" i="477"/>
  <c r="CW53" i="477"/>
  <c r="CW44" i="477"/>
  <c r="CW40" i="477"/>
  <c r="DA53" i="477"/>
  <c r="DA40" i="477"/>
  <c r="BY65" i="477"/>
  <c r="BY40" i="477"/>
  <c r="CG65" i="477"/>
  <c r="CG40" i="477"/>
  <c r="CA65" i="477"/>
  <c r="CA40" i="477"/>
  <c r="CH65" i="477"/>
  <c r="CH40" i="477"/>
  <c r="BJ65" i="477"/>
  <c r="BJ40" i="477"/>
  <c r="CE65" i="477"/>
  <c r="CE40" i="477"/>
  <c r="CI65" i="477"/>
  <c r="CI40" i="477"/>
  <c r="DB65" i="477"/>
  <c r="DB44" i="477"/>
  <c r="DB47" i="477"/>
  <c r="CJ44" i="477"/>
  <c r="CJ53" i="477"/>
  <c r="CJ47" i="477"/>
  <c r="CJ65" i="477"/>
  <c r="CW47" i="477"/>
  <c r="CW65" i="477"/>
  <c r="DA44" i="477"/>
  <c r="DA47" i="477"/>
  <c r="DA65" i="477"/>
  <c r="BJ60" i="477"/>
  <c r="BJ41" i="477"/>
  <c r="BJ34" i="477"/>
  <c r="BJ62" i="477"/>
  <c r="BJ45" i="477"/>
  <c r="BJ42" i="477"/>
  <c r="BJ63" i="477"/>
  <c r="BJ61" i="477"/>
  <c r="BX63" i="477"/>
  <c r="BX34" i="477"/>
  <c r="BX62" i="477"/>
  <c r="BX45" i="477"/>
  <c r="BX61" i="477"/>
  <c r="BX42" i="477"/>
  <c r="BX60" i="477"/>
  <c r="BX41" i="477"/>
  <c r="CF62" i="477"/>
  <c r="CF45" i="477"/>
  <c r="CF61" i="477"/>
  <c r="CF60" i="477"/>
  <c r="CF43" i="477"/>
  <c r="CF41" i="477"/>
  <c r="CF63" i="477"/>
  <c r="CF34" i="477"/>
  <c r="CF42" i="477"/>
  <c r="CJ62" i="477"/>
  <c r="CJ45" i="477"/>
  <c r="CJ42" i="477"/>
  <c r="CJ60" i="477"/>
  <c r="CJ43" i="477"/>
  <c r="CJ41" i="477"/>
  <c r="CJ34" i="477"/>
  <c r="CJ63" i="477"/>
  <c r="CJ61" i="477"/>
  <c r="BZ61" i="477"/>
  <c r="BZ42" i="477"/>
  <c r="BZ41" i="477"/>
  <c r="BZ63" i="477"/>
  <c r="BZ34" i="477"/>
  <c r="BZ60" i="477"/>
  <c r="BZ62" i="477"/>
  <c r="BZ45" i="477"/>
  <c r="BZ43" i="477"/>
  <c r="CE63" i="477"/>
  <c r="CE34" i="477"/>
  <c r="CE61" i="477"/>
  <c r="CE42" i="477"/>
  <c r="CE41" i="477"/>
  <c r="CE60" i="477"/>
  <c r="CE43" i="477"/>
  <c r="CE62" i="477"/>
  <c r="CE45" i="477"/>
  <c r="CI63" i="477"/>
  <c r="CI34" i="477"/>
  <c r="CI61" i="477"/>
  <c r="CI42" i="477"/>
  <c r="CI43" i="477"/>
  <c r="CI62" i="477"/>
  <c r="CI45" i="477"/>
  <c r="CI60" i="477"/>
  <c r="CI41" i="477"/>
  <c r="BY62" i="477"/>
  <c r="BY45" i="477"/>
  <c r="BY60" i="477"/>
  <c r="BY43" i="477"/>
  <c r="BY41" i="477"/>
  <c r="BY34" i="477"/>
  <c r="BY61" i="477"/>
  <c r="BY42" i="477"/>
  <c r="BY63" i="477"/>
  <c r="CG61" i="477"/>
  <c r="CG42" i="477"/>
  <c r="CG63" i="477"/>
  <c r="CG34" i="477"/>
  <c r="CG45" i="477"/>
  <c r="CG43" i="477"/>
  <c r="CG41" i="477"/>
  <c r="CG62" i="477"/>
  <c r="CG60" i="477"/>
  <c r="CW62" i="477"/>
  <c r="CW45" i="477"/>
  <c r="CW61" i="477"/>
  <c r="CW60" i="477"/>
  <c r="CW58" i="477"/>
  <c r="CW43" i="477"/>
  <c r="CW41" i="477"/>
  <c r="CW56" i="477"/>
  <c r="CW49" i="477"/>
  <c r="CW63" i="477"/>
  <c r="CW34" i="477"/>
  <c r="CW33" i="477"/>
  <c r="CW42" i="477"/>
  <c r="DA62" i="477"/>
  <c r="DA54" i="477"/>
  <c r="DA45" i="477"/>
  <c r="DA33" i="477"/>
  <c r="DA60" i="477"/>
  <c r="DA58" i="477"/>
  <c r="DA43" i="477"/>
  <c r="DA41" i="477"/>
  <c r="DA34" i="477"/>
  <c r="DA42" i="477"/>
  <c r="DA63" i="477"/>
  <c r="DA56" i="477"/>
  <c r="DA49" i="477"/>
  <c r="DA61" i="477"/>
  <c r="CA60" i="477"/>
  <c r="CA43" i="477"/>
  <c r="CA41" i="477"/>
  <c r="CA63" i="477"/>
  <c r="CA62" i="477"/>
  <c r="CA45" i="477"/>
  <c r="CA34" i="477"/>
  <c r="CA61" i="477"/>
  <c r="CA42" i="477"/>
  <c r="CH60" i="477"/>
  <c r="CH43" i="477"/>
  <c r="CH41" i="477"/>
  <c r="CH62" i="477"/>
  <c r="CH45" i="477"/>
  <c r="CH42" i="477"/>
  <c r="CH61" i="477"/>
  <c r="CH63" i="477"/>
  <c r="CH34" i="477"/>
  <c r="DB61" i="477"/>
  <c r="DB42" i="477"/>
  <c r="DB43" i="477"/>
  <c r="DB63" i="477"/>
  <c r="DB56" i="477"/>
  <c r="DB49" i="477"/>
  <c r="DB34" i="477"/>
  <c r="DB33" i="477"/>
  <c r="DB60" i="477"/>
  <c r="DB41" i="477"/>
  <c r="DB62" i="477"/>
  <c r="DB54" i="477"/>
  <c r="DB45" i="477"/>
  <c r="DB58" i="477"/>
  <c r="BJ58" i="477"/>
  <c r="BJ54" i="477"/>
  <c r="BJ50" i="477"/>
  <c r="BJ46" i="477"/>
  <c r="BJ38" i="477"/>
  <c r="BJ32" i="477"/>
  <c r="BJ37" i="477"/>
  <c r="BJ57" i="477"/>
  <c r="BJ49" i="477"/>
  <c r="BJ64" i="477"/>
  <c r="BJ56" i="477"/>
  <c r="BJ52" i="477"/>
  <c r="BJ48" i="477"/>
  <c r="BJ36" i="477"/>
  <c r="BJ33" i="477"/>
  <c r="BJ59" i="477"/>
  <c r="BJ55" i="477"/>
  <c r="BJ51" i="477"/>
  <c r="BJ43" i="477"/>
  <c r="BJ39" i="477"/>
  <c r="BJ35" i="477"/>
  <c r="BJ31" i="477"/>
  <c r="CI57" i="477"/>
  <c r="CI49" i="477"/>
  <c r="CI37" i="477"/>
  <c r="CI36" i="477"/>
  <c r="CI64" i="477"/>
  <c r="CI56" i="477"/>
  <c r="CI52" i="477"/>
  <c r="CI48" i="477"/>
  <c r="CI59" i="477"/>
  <c r="CI55" i="477"/>
  <c r="CI51" i="477"/>
  <c r="CI39" i="477"/>
  <c r="CI35" i="477"/>
  <c r="CI58" i="477"/>
  <c r="CI54" i="477"/>
  <c r="CI50" i="477"/>
  <c r="CI46" i="477"/>
  <c r="CI38" i="477"/>
  <c r="BX57" i="477"/>
  <c r="BX49" i="477"/>
  <c r="BX37" i="477"/>
  <c r="BX36" i="477"/>
  <c r="BX64" i="477"/>
  <c r="BX56" i="477"/>
  <c r="BX52" i="477"/>
  <c r="BX48" i="477"/>
  <c r="BX59" i="477"/>
  <c r="BX55" i="477"/>
  <c r="BX51" i="477"/>
  <c r="BX43" i="477"/>
  <c r="BX39" i="477"/>
  <c r="BX35" i="477"/>
  <c r="BX58" i="477"/>
  <c r="BX54" i="477"/>
  <c r="BX50" i="477"/>
  <c r="BX46" i="477"/>
  <c r="BX38" i="477"/>
  <c r="CF64" i="477"/>
  <c r="CF56" i="477"/>
  <c r="CF52" i="477"/>
  <c r="CF48" i="477"/>
  <c r="CF36" i="477"/>
  <c r="CF59" i="477"/>
  <c r="CF55" i="477"/>
  <c r="CF51" i="477"/>
  <c r="CF39" i="477"/>
  <c r="CF35" i="477"/>
  <c r="CF58" i="477"/>
  <c r="CF54" i="477"/>
  <c r="CF50" i="477"/>
  <c r="CF46" i="477"/>
  <c r="CF38" i="477"/>
  <c r="CF57" i="477"/>
  <c r="CF49" i="477"/>
  <c r="CF37" i="477"/>
  <c r="CJ64" i="477"/>
  <c r="CJ56" i="477"/>
  <c r="CJ52" i="477"/>
  <c r="CJ48" i="477"/>
  <c r="CJ36" i="477"/>
  <c r="CJ39" i="477"/>
  <c r="CJ35" i="477"/>
  <c r="CJ59" i="477"/>
  <c r="CJ55" i="477"/>
  <c r="CJ51" i="477"/>
  <c r="CJ58" i="477"/>
  <c r="CJ54" i="477"/>
  <c r="CJ50" i="477"/>
  <c r="CJ46" i="477"/>
  <c r="CJ38" i="477"/>
  <c r="CJ57" i="477"/>
  <c r="CJ49" i="477"/>
  <c r="CJ37" i="477"/>
  <c r="BY64" i="477"/>
  <c r="BY56" i="477"/>
  <c r="BY52" i="477"/>
  <c r="BY48" i="477"/>
  <c r="BY36" i="477"/>
  <c r="BY39" i="477"/>
  <c r="BY35" i="477"/>
  <c r="BY59" i="477"/>
  <c r="BY55" i="477"/>
  <c r="BY51" i="477"/>
  <c r="BY58" i="477"/>
  <c r="BY54" i="477"/>
  <c r="BY50" i="477"/>
  <c r="BY46" i="477"/>
  <c r="BY38" i="477"/>
  <c r="BY57" i="477"/>
  <c r="BY49" i="477"/>
  <c r="BY37" i="477"/>
  <c r="CG59" i="477"/>
  <c r="CG55" i="477"/>
  <c r="CG51" i="477"/>
  <c r="CG39" i="477"/>
  <c r="CG35" i="477"/>
  <c r="CG58" i="477"/>
  <c r="CG54" i="477"/>
  <c r="CG50" i="477"/>
  <c r="CG46" i="477"/>
  <c r="CG38" i="477"/>
  <c r="CG57" i="477"/>
  <c r="CG49" i="477"/>
  <c r="CG37" i="477"/>
  <c r="CG64" i="477"/>
  <c r="CG56" i="477"/>
  <c r="CG52" i="477"/>
  <c r="CG48" i="477"/>
  <c r="CG36" i="477"/>
  <c r="CW64" i="477"/>
  <c r="CW52" i="477"/>
  <c r="CW48" i="477"/>
  <c r="CW36" i="477"/>
  <c r="CW59" i="477"/>
  <c r="CW55" i="477"/>
  <c r="CW51" i="477"/>
  <c r="CW39" i="477"/>
  <c r="CW35" i="477"/>
  <c r="CW54" i="477"/>
  <c r="CW50" i="477"/>
  <c r="CW46" i="477"/>
  <c r="CW38" i="477"/>
  <c r="CW57" i="477"/>
  <c r="CW37" i="477"/>
  <c r="DA64" i="477"/>
  <c r="DA52" i="477"/>
  <c r="DA48" i="477"/>
  <c r="DA36" i="477"/>
  <c r="DA39" i="477"/>
  <c r="DA35" i="477"/>
  <c r="DA59" i="477"/>
  <c r="DA55" i="477"/>
  <c r="DA51" i="477"/>
  <c r="DA50" i="477"/>
  <c r="DA46" i="477"/>
  <c r="DA38" i="477"/>
  <c r="DA57" i="477"/>
  <c r="DA37" i="477"/>
  <c r="CA58" i="477"/>
  <c r="CA54" i="477"/>
  <c r="CA50" i="477"/>
  <c r="CA46" i="477"/>
  <c r="CA38" i="477"/>
  <c r="CA57" i="477"/>
  <c r="CA49" i="477"/>
  <c r="CA37" i="477"/>
  <c r="CA64" i="477"/>
  <c r="CA56" i="477"/>
  <c r="CA52" i="477"/>
  <c r="CA48" i="477"/>
  <c r="CA36" i="477"/>
  <c r="CA59" i="477"/>
  <c r="CA55" i="477"/>
  <c r="CA51" i="477"/>
  <c r="CA39" i="477"/>
  <c r="CA35" i="477"/>
  <c r="CH58" i="477"/>
  <c r="CH54" i="477"/>
  <c r="CH50" i="477"/>
  <c r="CH46" i="477"/>
  <c r="CH38" i="477"/>
  <c r="CH37" i="477"/>
  <c r="CH57" i="477"/>
  <c r="CH49" i="477"/>
  <c r="CH64" i="477"/>
  <c r="CH56" i="477"/>
  <c r="CH52" i="477"/>
  <c r="CH48" i="477"/>
  <c r="CH36" i="477"/>
  <c r="CH59" i="477"/>
  <c r="CH55" i="477"/>
  <c r="CH51" i="477"/>
  <c r="CH39" i="477"/>
  <c r="CH35" i="477"/>
  <c r="DB59" i="477"/>
  <c r="DB55" i="477"/>
  <c r="DB51" i="477"/>
  <c r="DB39" i="477"/>
  <c r="DB35" i="477"/>
  <c r="DB50" i="477"/>
  <c r="DB46" i="477"/>
  <c r="DB38" i="477"/>
  <c r="DB57" i="477"/>
  <c r="DB37" i="477"/>
  <c r="DB64" i="477"/>
  <c r="DB52" i="477"/>
  <c r="DB48" i="477"/>
  <c r="DB36" i="477"/>
  <c r="CE57" i="477"/>
  <c r="CE49" i="477"/>
  <c r="CE37" i="477"/>
  <c r="CE64" i="477"/>
  <c r="CE56" i="477"/>
  <c r="CE52" i="477"/>
  <c r="CE48" i="477"/>
  <c r="CE36" i="477"/>
  <c r="CE59" i="477"/>
  <c r="CE55" i="477"/>
  <c r="CE51" i="477"/>
  <c r="CE39" i="477"/>
  <c r="CE35" i="477"/>
  <c r="CE58" i="477"/>
  <c r="CE54" i="477"/>
  <c r="CE50" i="477"/>
  <c r="CE46" i="477"/>
  <c r="CE38" i="477"/>
  <c r="BZ59" i="477"/>
  <c r="BZ55" i="477"/>
  <c r="BZ51" i="477"/>
  <c r="BZ39" i="477"/>
  <c r="BZ35" i="477"/>
  <c r="BZ31" i="477"/>
  <c r="BZ38" i="477"/>
  <c r="BZ33" i="477"/>
  <c r="BZ58" i="477"/>
  <c r="BZ54" i="477"/>
  <c r="BZ50" i="477"/>
  <c r="BZ46" i="477"/>
  <c r="BZ57" i="477"/>
  <c r="BZ49" i="477"/>
  <c r="BZ37" i="477"/>
  <c r="BZ32" i="477"/>
  <c r="BZ64" i="477"/>
  <c r="BZ56" i="477"/>
  <c r="BZ52" i="477"/>
  <c r="BZ48" i="477"/>
  <c r="BZ36" i="477"/>
  <c r="CK33" i="477"/>
  <c r="CK31" i="477"/>
  <c r="CK32" i="477"/>
  <c r="BX32" i="477"/>
  <c r="BX31" i="477"/>
  <c r="BX33" i="477"/>
  <c r="CF31" i="477"/>
  <c r="CF32" i="477"/>
  <c r="CF33" i="477"/>
  <c r="CN32" i="477"/>
  <c r="CN31" i="477"/>
  <c r="CA33" i="477"/>
  <c r="CA32" i="477"/>
  <c r="CA31" i="477"/>
  <c r="CT32" i="477"/>
  <c r="CT31" i="477"/>
  <c r="CE32" i="477"/>
  <c r="CE31" i="477"/>
  <c r="CE33" i="477"/>
  <c r="BY31" i="477"/>
  <c r="BY33" i="477"/>
  <c r="BY32" i="477"/>
  <c r="CS32" i="477"/>
  <c r="CS31" i="477"/>
  <c r="DB31" i="477"/>
  <c r="DB32" i="477"/>
  <c r="DA31" i="477"/>
  <c r="DA32" i="477"/>
  <c r="CY32" i="477"/>
  <c r="CY31" i="477"/>
  <c r="CV31" i="477"/>
  <c r="CV32" i="477"/>
  <c r="CU32" i="477"/>
  <c r="CU31" i="477"/>
  <c r="CW31" i="477"/>
  <c r="CW32" i="477"/>
  <c r="CO32" i="477"/>
  <c r="CO31" i="477"/>
  <c r="CJ31" i="477"/>
  <c r="CJ33" i="477"/>
  <c r="CJ32" i="477"/>
  <c r="CM31" i="477"/>
  <c r="CM32" i="477"/>
  <c r="CL31" i="477"/>
  <c r="CL32" i="477"/>
  <c r="CI32" i="477"/>
  <c r="CI33" i="477"/>
  <c r="CI31" i="477"/>
  <c r="K27" i="530"/>
  <c r="C6" i="539" l="1"/>
  <c r="F107" i="584" l="1"/>
  <c r="F108" i="584"/>
  <c r="F109" i="584"/>
  <c r="F110" i="584"/>
  <c r="F111" i="584"/>
  <c r="F112" i="584"/>
  <c r="F113" i="584"/>
  <c r="F114" i="584"/>
  <c r="F115" i="584"/>
  <c r="F116" i="584"/>
  <c r="F117" i="584"/>
  <c r="F118" i="584"/>
  <c r="F119" i="584"/>
  <c r="F120" i="584"/>
  <c r="F121" i="584"/>
  <c r="F122" i="584"/>
  <c r="F123" i="584"/>
  <c r="F124" i="584"/>
  <c r="F125" i="584"/>
  <c r="F126" i="584"/>
  <c r="F127" i="584"/>
  <c r="F128" i="584"/>
  <c r="F129" i="584"/>
  <c r="F130" i="584"/>
  <c r="BA124" i="584" l="1"/>
  <c r="BB124" i="584"/>
  <c r="BC124" i="584"/>
  <c r="BD124" i="584"/>
  <c r="BA127" i="584"/>
  <c r="BB127" i="584"/>
  <c r="BC127" i="584"/>
  <c r="BD127" i="584"/>
  <c r="BD107" i="584"/>
  <c r="BC107" i="584"/>
  <c r="BA107" i="584"/>
  <c r="BB107" i="584"/>
  <c r="BA130" i="584"/>
  <c r="BD130" i="584"/>
  <c r="BB130" i="584"/>
  <c r="BC130" i="584"/>
  <c r="BA126" i="584"/>
  <c r="BD126" i="584"/>
  <c r="BB126" i="584"/>
  <c r="BC126" i="584"/>
  <c r="BA118" i="584"/>
  <c r="BD118" i="584"/>
  <c r="BB118" i="584"/>
  <c r="BC118" i="584"/>
  <c r="BA110" i="584"/>
  <c r="BD110" i="584"/>
  <c r="BB110" i="584"/>
  <c r="BC110" i="584"/>
  <c r="BA129" i="584"/>
  <c r="BC129" i="584"/>
  <c r="BD129" i="584"/>
  <c r="BB129" i="584"/>
  <c r="BA125" i="584"/>
  <c r="BC125" i="584"/>
  <c r="BD125" i="584"/>
  <c r="BB125" i="584"/>
  <c r="BA121" i="584"/>
  <c r="BC121" i="584"/>
  <c r="BD121" i="584"/>
  <c r="BB121" i="584"/>
  <c r="BA117" i="584"/>
  <c r="BC117" i="584"/>
  <c r="BD117" i="584"/>
  <c r="BB117" i="584"/>
  <c r="BA113" i="584"/>
  <c r="BC113" i="584"/>
  <c r="BD113" i="584"/>
  <c r="BB113" i="584"/>
  <c r="BA109" i="584"/>
  <c r="BC109" i="584"/>
  <c r="BD109" i="584"/>
  <c r="BB109" i="584"/>
  <c r="BA120" i="584"/>
  <c r="BB120" i="584"/>
  <c r="BC120" i="584"/>
  <c r="BD120" i="584"/>
  <c r="BA112" i="584"/>
  <c r="BB112" i="584"/>
  <c r="BC112" i="584"/>
  <c r="BD112" i="584"/>
  <c r="BD108" i="584"/>
  <c r="BA108" i="584"/>
  <c r="BB108" i="584"/>
  <c r="BC108" i="584"/>
  <c r="BA128" i="584"/>
  <c r="BB128" i="584"/>
  <c r="BC128" i="584"/>
  <c r="BD128" i="584"/>
  <c r="BA123" i="584"/>
  <c r="BB123" i="584"/>
  <c r="BC123" i="584"/>
  <c r="BD123" i="584"/>
  <c r="BA115" i="584"/>
  <c r="BB115" i="584"/>
  <c r="BC115" i="584"/>
  <c r="BD115" i="584"/>
  <c r="BA116" i="584"/>
  <c r="BC116" i="584"/>
  <c r="BB116" i="584"/>
  <c r="BD116" i="584"/>
  <c r="BA119" i="584"/>
  <c r="BB119" i="584"/>
  <c r="BC119" i="584"/>
  <c r="BD119" i="584"/>
  <c r="BA111" i="584"/>
  <c r="BB111" i="584"/>
  <c r="BC111" i="584"/>
  <c r="BD111" i="584"/>
  <c r="BA122" i="584"/>
  <c r="BD122" i="584"/>
  <c r="BB122" i="584"/>
  <c r="BC122" i="584"/>
  <c r="BA114" i="584"/>
  <c r="BD114" i="584"/>
  <c r="BB114" i="584"/>
  <c r="BC114" i="584"/>
  <c r="W129" i="584"/>
  <c r="AC129" i="584"/>
  <c r="B129" i="584"/>
  <c r="AB129" i="584"/>
  <c r="Y129" i="584"/>
  <c r="U129" i="584"/>
  <c r="Z129" i="584"/>
  <c r="K129" i="370" s="1"/>
  <c r="AB121" i="584"/>
  <c r="B121" i="584"/>
  <c r="W121" i="584"/>
  <c r="U121" i="584"/>
  <c r="AC121" i="584"/>
  <c r="Z121" i="584"/>
  <c r="K121" i="370" s="1"/>
  <c r="Y121" i="584"/>
  <c r="Y109" i="584"/>
  <c r="U109" i="584"/>
  <c r="AC109" i="584"/>
  <c r="W109" i="584"/>
  <c r="Z109" i="584"/>
  <c r="K109" i="370" s="1"/>
  <c r="B109" i="584"/>
  <c r="AB109" i="584"/>
  <c r="AC128" i="584"/>
  <c r="W128" i="584"/>
  <c r="AB128" i="584"/>
  <c r="U128" i="584"/>
  <c r="B128" i="584"/>
  <c r="Y128" i="584"/>
  <c r="Z128" i="584"/>
  <c r="K128" i="370" s="1"/>
  <c r="Y124" i="584"/>
  <c r="B124" i="584"/>
  <c r="AB124" i="584"/>
  <c r="W124" i="584"/>
  <c r="U124" i="584"/>
  <c r="AC124" i="584"/>
  <c r="Z124" i="584"/>
  <c r="K124" i="370" s="1"/>
  <c r="AB120" i="584"/>
  <c r="U120" i="584"/>
  <c r="W120" i="584"/>
  <c r="AC120" i="584"/>
  <c r="B120" i="584"/>
  <c r="Y120" i="584"/>
  <c r="Z120" i="584"/>
  <c r="K120" i="370" s="1"/>
  <c r="Y116" i="584"/>
  <c r="B116" i="584"/>
  <c r="W116" i="584"/>
  <c r="AC116" i="584"/>
  <c r="U116" i="584"/>
  <c r="AB116" i="584"/>
  <c r="Z116" i="584"/>
  <c r="K116" i="370" s="1"/>
  <c r="AB112" i="584"/>
  <c r="Y112" i="584"/>
  <c r="B112" i="584"/>
  <c r="W112" i="584"/>
  <c r="U112" i="584"/>
  <c r="AC112" i="584"/>
  <c r="Z112" i="584"/>
  <c r="K112" i="370" s="1"/>
  <c r="AC108" i="584"/>
  <c r="U108" i="584"/>
  <c r="AB108" i="584"/>
  <c r="W108" i="584"/>
  <c r="B108" i="584"/>
  <c r="Y108" i="584"/>
  <c r="Z108" i="584"/>
  <c r="K108" i="370" s="1"/>
  <c r="W125" i="584"/>
  <c r="Z125" i="584"/>
  <c r="K125" i="370" s="1"/>
  <c r="AC125" i="584"/>
  <c r="U125" i="584"/>
  <c r="AB125" i="584"/>
  <c r="Y125" i="584"/>
  <c r="B125" i="584"/>
  <c r="AC113" i="584"/>
  <c r="Z113" i="584"/>
  <c r="K113" i="370" s="1"/>
  <c r="B113" i="584"/>
  <c r="Y113" i="584"/>
  <c r="W113" i="584"/>
  <c r="U113" i="584"/>
  <c r="AB113" i="584"/>
  <c r="Z127" i="584"/>
  <c r="K127" i="370" s="1"/>
  <c r="W127" i="584"/>
  <c r="B127" i="584"/>
  <c r="AB127" i="584"/>
  <c r="AC127" i="584"/>
  <c r="U127" i="584"/>
  <c r="Y127" i="584"/>
  <c r="Z123" i="584"/>
  <c r="K123" i="370" s="1"/>
  <c r="W123" i="584"/>
  <c r="AB123" i="584"/>
  <c r="U123" i="584"/>
  <c r="AC123" i="584"/>
  <c r="Y123" i="584"/>
  <c r="B123" i="584"/>
  <c r="AB119" i="584"/>
  <c r="AC119" i="584"/>
  <c r="Z119" i="584"/>
  <c r="K119" i="370" s="1"/>
  <c r="Y119" i="584"/>
  <c r="U119" i="584"/>
  <c r="W119" i="584"/>
  <c r="B119" i="584"/>
  <c r="AC115" i="584"/>
  <c r="AB115" i="584"/>
  <c r="Y115" i="584"/>
  <c r="Z115" i="584"/>
  <c r="K115" i="370" s="1"/>
  <c r="U115" i="584"/>
  <c r="W115" i="584"/>
  <c r="B115" i="584"/>
  <c r="W111" i="584"/>
  <c r="Z111" i="584"/>
  <c r="K111" i="370" s="1"/>
  <c r="AB111" i="584"/>
  <c r="B111" i="584"/>
  <c r="AC111" i="584"/>
  <c r="U111" i="584"/>
  <c r="Y111" i="584"/>
  <c r="AB107" i="584"/>
  <c r="Z107" i="584"/>
  <c r="K107" i="370" s="1"/>
  <c r="U107" i="584"/>
  <c r="W107" i="584"/>
  <c r="Y107" i="584"/>
  <c r="B107" i="584"/>
  <c r="AC107" i="584"/>
  <c r="B117" i="584"/>
  <c r="Z117" i="584"/>
  <c r="K117" i="370" s="1"/>
  <c r="Y117" i="584"/>
  <c r="U117" i="584"/>
  <c r="AB117" i="584"/>
  <c r="W117" i="584"/>
  <c r="AC117" i="584"/>
  <c r="AC130" i="584"/>
  <c r="U130" i="584"/>
  <c r="AB130" i="584"/>
  <c r="Z130" i="584"/>
  <c r="K130" i="370" s="1"/>
  <c r="Y130" i="584"/>
  <c r="W130" i="584"/>
  <c r="B130" i="584"/>
  <c r="U126" i="584"/>
  <c r="AC126" i="584"/>
  <c r="B126" i="584"/>
  <c r="Z126" i="584"/>
  <c r="K126" i="370" s="1"/>
  <c r="Y126" i="584"/>
  <c r="W126" i="584"/>
  <c r="AB126" i="584"/>
  <c r="AC122" i="584"/>
  <c r="U122" i="584"/>
  <c r="W122" i="584"/>
  <c r="AB122" i="584"/>
  <c r="Y122" i="584"/>
  <c r="B122" i="584"/>
  <c r="Z122" i="584"/>
  <c r="K122" i="370" s="1"/>
  <c r="B118" i="584"/>
  <c r="AB118" i="584"/>
  <c r="Y118" i="584"/>
  <c r="W118" i="584"/>
  <c r="AC118" i="584"/>
  <c r="Z118" i="584"/>
  <c r="K118" i="370" s="1"/>
  <c r="U118" i="584"/>
  <c r="B114" i="584"/>
  <c r="Z114" i="584"/>
  <c r="K114" i="370" s="1"/>
  <c r="AB114" i="584"/>
  <c r="AC114" i="584"/>
  <c r="W114" i="584"/>
  <c r="Y114" i="584"/>
  <c r="U114" i="584"/>
  <c r="Z110" i="584"/>
  <c r="K110" i="370" s="1"/>
  <c r="B110" i="584"/>
  <c r="Y110" i="584"/>
  <c r="AC110" i="584"/>
  <c r="U110" i="584"/>
  <c r="AB110" i="584"/>
  <c r="W110" i="584"/>
  <c r="C110" i="539"/>
  <c r="C125" i="539"/>
  <c r="C121" i="539"/>
  <c r="C117" i="539"/>
  <c r="C113" i="539"/>
  <c r="C109" i="539"/>
  <c r="C126" i="539"/>
  <c r="C118" i="539"/>
  <c r="C129" i="539"/>
  <c r="C128" i="539"/>
  <c r="C124" i="539"/>
  <c r="C120" i="539"/>
  <c r="C116" i="539"/>
  <c r="C112" i="539"/>
  <c r="C108" i="539"/>
  <c r="C122" i="539"/>
  <c r="C127" i="539"/>
  <c r="C123" i="539"/>
  <c r="C119" i="539"/>
  <c r="C115" i="539"/>
  <c r="C111" i="539"/>
  <c r="C107" i="539"/>
  <c r="C130" i="539"/>
  <c r="C114" i="539"/>
  <c r="C129" i="527"/>
  <c r="Z129" i="527" s="1"/>
  <c r="F129" i="476"/>
  <c r="C125" i="527"/>
  <c r="Z125" i="527" s="1"/>
  <c r="F125" i="476"/>
  <c r="C121" i="527"/>
  <c r="Z121" i="527" s="1"/>
  <c r="F121" i="476"/>
  <c r="C117" i="527"/>
  <c r="Z117" i="527" s="1"/>
  <c r="F117" i="476"/>
  <c r="C113" i="527"/>
  <c r="Z113" i="527" s="1"/>
  <c r="F113" i="476"/>
  <c r="C109" i="527"/>
  <c r="Z109" i="527" s="1"/>
  <c r="F109" i="476"/>
  <c r="C120" i="527"/>
  <c r="Z120" i="527" s="1"/>
  <c r="F120" i="476"/>
  <c r="C116" i="527"/>
  <c r="Z116" i="527" s="1"/>
  <c r="F116" i="476"/>
  <c r="C112" i="527"/>
  <c r="Z112" i="527" s="1"/>
  <c r="F112" i="476"/>
  <c r="C108" i="527"/>
  <c r="Z108" i="527" s="1"/>
  <c r="F108" i="476"/>
  <c r="C128" i="527"/>
  <c r="Z128" i="527" s="1"/>
  <c r="F128" i="476"/>
  <c r="C123" i="527"/>
  <c r="Z123" i="527" s="1"/>
  <c r="F123" i="476"/>
  <c r="C115" i="527"/>
  <c r="Z115" i="527" s="1"/>
  <c r="F115" i="476"/>
  <c r="C111" i="527"/>
  <c r="Z111" i="527" s="1"/>
  <c r="F111" i="476"/>
  <c r="C107" i="527"/>
  <c r="Z107" i="527" s="1"/>
  <c r="F107" i="476"/>
  <c r="C124" i="527"/>
  <c r="Z124" i="527" s="1"/>
  <c r="F124" i="476"/>
  <c r="C127" i="527"/>
  <c r="Z127" i="527" s="1"/>
  <c r="F127" i="476"/>
  <c r="C119" i="527"/>
  <c r="Z119" i="527" s="1"/>
  <c r="F119" i="476"/>
  <c r="C130" i="527"/>
  <c r="Z130" i="527" s="1"/>
  <c r="F130" i="476"/>
  <c r="C126" i="527"/>
  <c r="Z126" i="527" s="1"/>
  <c r="F126" i="476"/>
  <c r="C122" i="527"/>
  <c r="Z122" i="527" s="1"/>
  <c r="F122" i="476"/>
  <c r="C118" i="527"/>
  <c r="Z118" i="527" s="1"/>
  <c r="F118" i="476"/>
  <c r="C114" i="527"/>
  <c r="Z114" i="527" s="1"/>
  <c r="F114" i="476"/>
  <c r="C110" i="527"/>
  <c r="Z110" i="527" s="1"/>
  <c r="F110" i="476"/>
  <c r="K115" i="527" l="1"/>
  <c r="E115" i="527"/>
  <c r="K129" i="527"/>
  <c r="E129" i="527"/>
  <c r="E130" i="527"/>
  <c r="K130" i="527"/>
  <c r="K120" i="527"/>
  <c r="E120" i="527"/>
  <c r="K111" i="527"/>
  <c r="E111" i="527"/>
  <c r="E119" i="527"/>
  <c r="K119" i="527"/>
  <c r="E123" i="527"/>
  <c r="K123" i="527"/>
  <c r="K127" i="527"/>
  <c r="E127" i="527"/>
  <c r="K116" i="527"/>
  <c r="E116" i="527"/>
  <c r="E128" i="527"/>
  <c r="K128" i="527"/>
  <c r="E124" i="527"/>
  <c r="K124" i="527"/>
  <c r="E109" i="527"/>
  <c r="K109" i="527"/>
  <c r="E110" i="527"/>
  <c r="K110" i="527"/>
  <c r="K114" i="527"/>
  <c r="E114" i="527"/>
  <c r="E113" i="527"/>
  <c r="K113" i="527"/>
  <c r="K126" i="527"/>
  <c r="E126" i="527"/>
  <c r="K118" i="527"/>
  <c r="E118" i="527"/>
  <c r="K117" i="527"/>
  <c r="E117" i="527"/>
  <c r="K108" i="527"/>
  <c r="E108" i="527"/>
  <c r="E125" i="527"/>
  <c r="K125" i="527"/>
  <c r="K122" i="527"/>
  <c r="E122" i="527"/>
  <c r="E107" i="527"/>
  <c r="K107" i="527"/>
  <c r="K112" i="527"/>
  <c r="E112" i="527"/>
  <c r="E121" i="527"/>
  <c r="K121" i="527"/>
  <c r="C120" i="528"/>
  <c r="C120" i="529" s="1"/>
  <c r="C120" i="530" s="1"/>
  <c r="C120" i="531" s="1"/>
  <c r="G120" i="527"/>
  <c r="H120" i="527"/>
  <c r="C129" i="528"/>
  <c r="C129" i="529" s="1"/>
  <c r="C129" i="530" s="1"/>
  <c r="C129" i="531" s="1"/>
  <c r="H129" i="527"/>
  <c r="G129" i="527"/>
  <c r="C125" i="528"/>
  <c r="C125" i="529" s="1"/>
  <c r="C125" i="530" s="1"/>
  <c r="C125" i="531" s="1"/>
  <c r="H125" i="527"/>
  <c r="G125" i="527"/>
  <c r="C127" i="528"/>
  <c r="C127" i="529" s="1"/>
  <c r="C127" i="530" s="1"/>
  <c r="C127" i="531" s="1"/>
  <c r="G127" i="527"/>
  <c r="H127" i="527"/>
  <c r="C128" i="528"/>
  <c r="C128" i="529" s="1"/>
  <c r="C128" i="530" s="1"/>
  <c r="C128" i="531" s="1"/>
  <c r="G128" i="527"/>
  <c r="H128" i="527"/>
  <c r="C115" i="528"/>
  <c r="C115" i="529" s="1"/>
  <c r="C115" i="530" s="1"/>
  <c r="C115" i="531" s="1"/>
  <c r="G115" i="527"/>
  <c r="H115" i="527"/>
  <c r="C109" i="528"/>
  <c r="C109" i="529" s="1"/>
  <c r="C109" i="530" s="1"/>
  <c r="C109" i="531" s="1"/>
  <c r="H109" i="527"/>
  <c r="G109" i="527"/>
  <c r="C119" i="528"/>
  <c r="C119" i="529" s="1"/>
  <c r="C119" i="530" s="1"/>
  <c r="C119" i="531" s="1"/>
  <c r="G119" i="527"/>
  <c r="H119" i="527"/>
  <c r="C110" i="528"/>
  <c r="C110" i="529" s="1"/>
  <c r="C110" i="530" s="1"/>
  <c r="C110" i="531" s="1"/>
  <c r="G110" i="527"/>
  <c r="H110" i="527"/>
  <c r="C114" i="528"/>
  <c r="C114" i="529" s="1"/>
  <c r="C114" i="530" s="1"/>
  <c r="C114" i="531" s="1"/>
  <c r="G114" i="527"/>
  <c r="H114" i="527"/>
  <c r="C113" i="528"/>
  <c r="C113" i="529" s="1"/>
  <c r="C113" i="530" s="1"/>
  <c r="C113" i="531" s="1"/>
  <c r="H113" i="527"/>
  <c r="G113" i="527"/>
  <c r="C126" i="528"/>
  <c r="C126" i="529" s="1"/>
  <c r="C126" i="530" s="1"/>
  <c r="C126" i="531" s="1"/>
  <c r="G126" i="527"/>
  <c r="H126" i="527"/>
  <c r="C123" i="528"/>
  <c r="C123" i="529" s="1"/>
  <c r="C123" i="530" s="1"/>
  <c r="C123" i="531" s="1"/>
  <c r="G123" i="527"/>
  <c r="H123" i="527"/>
  <c r="C111" i="528"/>
  <c r="C111" i="529" s="1"/>
  <c r="C111" i="530" s="1"/>
  <c r="C111" i="531" s="1"/>
  <c r="G111" i="527"/>
  <c r="H111" i="527"/>
  <c r="C118" i="528"/>
  <c r="C118" i="529" s="1"/>
  <c r="C118" i="530" s="1"/>
  <c r="C118" i="531" s="1"/>
  <c r="H118" i="527"/>
  <c r="G118" i="527"/>
  <c r="C108" i="528"/>
  <c r="C108" i="529" s="1"/>
  <c r="C108" i="530" s="1"/>
  <c r="C108" i="531" s="1"/>
  <c r="G108" i="527"/>
  <c r="H108" i="527"/>
  <c r="C117" i="528"/>
  <c r="C117" i="529" s="1"/>
  <c r="C117" i="530" s="1"/>
  <c r="C117" i="531" s="1"/>
  <c r="G117" i="527"/>
  <c r="H117" i="527"/>
  <c r="C124" i="528"/>
  <c r="C124" i="529" s="1"/>
  <c r="C124" i="530" s="1"/>
  <c r="C124" i="531" s="1"/>
  <c r="G124" i="527"/>
  <c r="H124" i="527"/>
  <c r="C116" i="528"/>
  <c r="C116" i="529" s="1"/>
  <c r="C116" i="530" s="1"/>
  <c r="C116" i="531" s="1"/>
  <c r="G116" i="527"/>
  <c r="H116" i="527"/>
  <c r="C130" i="528"/>
  <c r="C130" i="529" s="1"/>
  <c r="C130" i="530" s="1"/>
  <c r="C130" i="531" s="1"/>
  <c r="G130" i="527"/>
  <c r="H130" i="527"/>
  <c r="C122" i="528"/>
  <c r="C122" i="529" s="1"/>
  <c r="C122" i="530" s="1"/>
  <c r="C122" i="531" s="1"/>
  <c r="G122" i="527"/>
  <c r="H122" i="527"/>
  <c r="C107" i="528"/>
  <c r="C107" i="529" s="1"/>
  <c r="C107" i="530" s="1"/>
  <c r="C107" i="531" s="1"/>
  <c r="G107" i="527"/>
  <c r="H107" i="527"/>
  <c r="C112" i="528"/>
  <c r="C112" i="529" s="1"/>
  <c r="C112" i="530" s="1"/>
  <c r="C112" i="531" s="1"/>
  <c r="G112" i="527"/>
  <c r="H112" i="527"/>
  <c r="C121" i="528"/>
  <c r="C121" i="529" s="1"/>
  <c r="C121" i="530" s="1"/>
  <c r="C121" i="531" s="1"/>
  <c r="H121" i="527"/>
  <c r="G121" i="527"/>
  <c r="U110" i="476"/>
  <c r="Y110" i="476"/>
  <c r="W110" i="476"/>
  <c r="U126" i="476"/>
  <c r="Y126" i="476"/>
  <c r="W126" i="476"/>
  <c r="U124" i="476"/>
  <c r="Y124" i="476"/>
  <c r="W124" i="476"/>
  <c r="U123" i="476"/>
  <c r="Y123" i="476"/>
  <c r="W123" i="476"/>
  <c r="U108" i="476"/>
  <c r="Y108" i="476"/>
  <c r="W108" i="476"/>
  <c r="U116" i="476"/>
  <c r="Y116" i="476"/>
  <c r="W116" i="476"/>
  <c r="U117" i="476"/>
  <c r="W117" i="476"/>
  <c r="Y117" i="476"/>
  <c r="U118" i="476"/>
  <c r="Y118" i="476"/>
  <c r="W118" i="476"/>
  <c r="U119" i="476"/>
  <c r="Y119" i="476"/>
  <c r="W119" i="476"/>
  <c r="U111" i="476"/>
  <c r="Y111" i="476"/>
  <c r="W111" i="476"/>
  <c r="U109" i="476"/>
  <c r="W109" i="476"/>
  <c r="Y109" i="476"/>
  <c r="U125" i="476"/>
  <c r="Y125" i="476"/>
  <c r="W125" i="476"/>
  <c r="U114" i="476"/>
  <c r="Y114" i="476"/>
  <c r="W114" i="476"/>
  <c r="U122" i="476"/>
  <c r="Y122" i="476"/>
  <c r="W122" i="476"/>
  <c r="U130" i="476"/>
  <c r="Y130" i="476"/>
  <c r="W130" i="476"/>
  <c r="U127" i="476"/>
  <c r="Y127" i="476"/>
  <c r="W127" i="476"/>
  <c r="U107" i="476"/>
  <c r="Y107" i="476"/>
  <c r="W107" i="476"/>
  <c r="U115" i="476"/>
  <c r="Y115" i="476"/>
  <c r="W115" i="476"/>
  <c r="U128" i="476"/>
  <c r="W128" i="476"/>
  <c r="Y128" i="476"/>
  <c r="U112" i="476"/>
  <c r="W112" i="476"/>
  <c r="Y112" i="476"/>
  <c r="U120" i="476"/>
  <c r="W120" i="476"/>
  <c r="Y120" i="476"/>
  <c r="U113" i="476"/>
  <c r="W113" i="476"/>
  <c r="Y113" i="476"/>
  <c r="U121" i="476"/>
  <c r="W121" i="476"/>
  <c r="Y121" i="476"/>
  <c r="U129" i="476"/>
  <c r="W129" i="476"/>
  <c r="Y129" i="476"/>
  <c r="B114" i="476"/>
  <c r="B126" i="476"/>
  <c r="B124" i="476"/>
  <c r="B116" i="476"/>
  <c r="B117" i="476"/>
  <c r="B110" i="476"/>
  <c r="B122" i="476"/>
  <c r="B127" i="476"/>
  <c r="B115" i="476"/>
  <c r="B123" i="476"/>
  <c r="B112" i="476"/>
  <c r="B113" i="476"/>
  <c r="B129" i="476"/>
  <c r="B118" i="476"/>
  <c r="B111" i="476"/>
  <c r="B108" i="476"/>
  <c r="B109" i="476"/>
  <c r="B125" i="476"/>
  <c r="B130" i="476"/>
  <c r="B119" i="476"/>
  <c r="B107" i="476"/>
  <c r="B128" i="476"/>
  <c r="B120" i="476"/>
  <c r="B121" i="476"/>
  <c r="BA30" i="475" l="1"/>
  <c r="BB30" i="475"/>
  <c r="D11" i="1" l="1"/>
  <c r="C11" i="1"/>
  <c r="D14" i="1"/>
  <c r="C14" i="1"/>
  <c r="A41" i="477" l="1"/>
  <c r="C41" i="532" l="1"/>
  <c r="G41" i="532" l="1"/>
  <c r="G41" i="535" s="1"/>
  <c r="C41" i="535"/>
  <c r="F23" i="473"/>
  <c r="F23" i="475"/>
  <c r="F23" i="476"/>
  <c r="F23" i="471"/>
  <c r="F23" i="469"/>
  <c r="B2" i="539" l="1"/>
  <c r="B1" i="539"/>
  <c r="F131" i="539"/>
  <c r="AF130" i="539"/>
  <c r="AF129" i="539"/>
  <c r="AF128" i="539"/>
  <c r="AF127" i="539"/>
  <c r="AF126" i="539"/>
  <c r="AF125" i="539"/>
  <c r="AF124" i="539"/>
  <c r="AF123" i="539"/>
  <c r="AF122" i="539"/>
  <c r="AF121" i="539"/>
  <c r="AF120" i="539"/>
  <c r="AF119" i="539"/>
  <c r="AF118" i="539"/>
  <c r="AF117" i="539"/>
  <c r="AF116" i="539"/>
  <c r="AF115" i="539"/>
  <c r="AF114" i="539"/>
  <c r="AF113" i="539"/>
  <c r="AF112" i="539"/>
  <c r="AF111" i="539"/>
  <c r="AF110" i="539"/>
  <c r="AF109" i="539"/>
  <c r="AF108" i="539"/>
  <c r="AF107" i="539"/>
  <c r="AF106" i="539"/>
  <c r="AF105" i="539"/>
  <c r="AF104" i="539"/>
  <c r="AF103" i="539"/>
  <c r="AF102" i="539"/>
  <c r="AF101" i="539"/>
  <c r="AF100" i="539"/>
  <c r="AF99" i="539"/>
  <c r="AF98" i="539"/>
  <c r="AF97" i="539"/>
  <c r="AF96" i="539"/>
  <c r="AF95" i="539"/>
  <c r="AF94" i="539"/>
  <c r="AF93" i="539"/>
  <c r="AF92" i="539"/>
  <c r="AF91" i="539"/>
  <c r="AF90" i="539"/>
  <c r="AF89" i="539"/>
  <c r="AF88" i="539"/>
  <c r="AF87" i="539"/>
  <c r="AF86" i="539"/>
  <c r="AF85" i="539"/>
  <c r="AF84" i="539"/>
  <c r="AF83" i="539"/>
  <c r="AF82" i="539"/>
  <c r="AF81" i="539"/>
  <c r="AF80" i="539"/>
  <c r="AF79" i="539"/>
  <c r="AF78" i="539"/>
  <c r="AF77" i="539"/>
  <c r="AF76" i="539"/>
  <c r="AF75" i="539"/>
  <c r="AF74" i="539"/>
  <c r="AF73" i="539"/>
  <c r="AF72" i="539"/>
  <c r="AF71" i="539"/>
  <c r="AF70" i="539"/>
  <c r="AF69" i="539"/>
  <c r="AF68" i="539"/>
  <c r="AF67" i="539"/>
  <c r="AF66" i="539"/>
  <c r="AF65" i="539"/>
  <c r="AF64" i="539"/>
  <c r="AF63" i="539"/>
  <c r="AF62" i="539"/>
  <c r="AF61" i="539"/>
  <c r="AF60" i="539"/>
  <c r="AF59" i="539"/>
  <c r="AF58" i="539"/>
  <c r="AF57" i="539"/>
  <c r="AF56" i="539"/>
  <c r="AF55" i="539"/>
  <c r="AF54" i="539"/>
  <c r="AF53" i="539"/>
  <c r="AF52" i="539"/>
  <c r="AF51" i="539"/>
  <c r="AF50" i="539"/>
  <c r="AF49" i="539"/>
  <c r="AF48" i="539"/>
  <c r="AF47" i="539"/>
  <c r="AF46" i="539"/>
  <c r="AF45" i="539"/>
  <c r="AF44" i="539"/>
  <c r="AF43" i="539"/>
  <c r="AF42" i="539"/>
  <c r="AF41" i="539"/>
  <c r="AF40" i="539"/>
  <c r="AF39" i="539"/>
  <c r="AF38" i="539"/>
  <c r="AF37" i="539"/>
  <c r="AF36" i="539"/>
  <c r="AF35" i="539"/>
  <c r="AF34" i="539"/>
  <c r="AF33" i="539"/>
  <c r="AF32" i="539"/>
  <c r="AF31" i="539"/>
  <c r="B28" i="539"/>
  <c r="AF28" i="539" l="1"/>
  <c r="A7" i="537" l="1"/>
  <c r="A8" i="537" s="1"/>
  <c r="A9" i="537" s="1"/>
  <c r="A10" i="537" s="1"/>
  <c r="A11" i="537" s="1"/>
  <c r="A12" i="537" s="1"/>
  <c r="A13" i="537" s="1"/>
  <c r="A14" i="537" s="1"/>
  <c r="A15" i="537" s="1"/>
  <c r="A16" i="537" s="1"/>
  <c r="A17" i="537" s="1"/>
  <c r="A18" i="537" s="1"/>
  <c r="A19" i="537" s="1"/>
  <c r="A20" i="537" s="1"/>
  <c r="AR29" i="476" l="1"/>
  <c r="AG32" i="526"/>
  <c r="AG33" i="526"/>
  <c r="AG34" i="526"/>
  <c r="AG35" i="526"/>
  <c r="AG36" i="526"/>
  <c r="AG37" i="526"/>
  <c r="AG38" i="526"/>
  <c r="AG39" i="526"/>
  <c r="AG40" i="526"/>
  <c r="AG41" i="526"/>
  <c r="AG42" i="526"/>
  <c r="AG43" i="526"/>
  <c r="AG44" i="526"/>
  <c r="AG45" i="526"/>
  <c r="AG46" i="526"/>
  <c r="AG47" i="526"/>
  <c r="AG48" i="526"/>
  <c r="AG49" i="526"/>
  <c r="AG50" i="526"/>
  <c r="AG51" i="526"/>
  <c r="AG52" i="526"/>
  <c r="AG53" i="526"/>
  <c r="AG54" i="526"/>
  <c r="AG55" i="526"/>
  <c r="AG56" i="526"/>
  <c r="AG57" i="526"/>
  <c r="AG58" i="526"/>
  <c r="AG59" i="526"/>
  <c r="AG60" i="526"/>
  <c r="AG61" i="526"/>
  <c r="AG62" i="526"/>
  <c r="AG63" i="526"/>
  <c r="AG64" i="526"/>
  <c r="AG65" i="526"/>
  <c r="AG66" i="526"/>
  <c r="AG67" i="526"/>
  <c r="AG68" i="526"/>
  <c r="AG69" i="526"/>
  <c r="AG70" i="526"/>
  <c r="AG71" i="526"/>
  <c r="AG72" i="526"/>
  <c r="AG73" i="526"/>
  <c r="AG74" i="526"/>
  <c r="AG75" i="526"/>
  <c r="AG76" i="526"/>
  <c r="AG77" i="526"/>
  <c r="AG78" i="526"/>
  <c r="AG79" i="526"/>
  <c r="AG80" i="526"/>
  <c r="AG81" i="526"/>
  <c r="AG82" i="526"/>
  <c r="AG83" i="526"/>
  <c r="AG84" i="526"/>
  <c r="AG85" i="526"/>
  <c r="AG86" i="526"/>
  <c r="AG87" i="526"/>
  <c r="AG88" i="526"/>
  <c r="AG89" i="526"/>
  <c r="AG90" i="526"/>
  <c r="AG91" i="526"/>
  <c r="AG92" i="526"/>
  <c r="AG93" i="526"/>
  <c r="AG94" i="526"/>
  <c r="AG95" i="526"/>
  <c r="AG96" i="526"/>
  <c r="AG97" i="526"/>
  <c r="AG98" i="526"/>
  <c r="AG99" i="526"/>
  <c r="AG100" i="526"/>
  <c r="AG101" i="526"/>
  <c r="AG102" i="526"/>
  <c r="AG103" i="526"/>
  <c r="AG104" i="526"/>
  <c r="AG105" i="526"/>
  <c r="AG106" i="526"/>
  <c r="AG107" i="526"/>
  <c r="AG108" i="526"/>
  <c r="AG109" i="526"/>
  <c r="AG110" i="526"/>
  <c r="AG111" i="526"/>
  <c r="AG112" i="526"/>
  <c r="AG113" i="526"/>
  <c r="AG114" i="526"/>
  <c r="AG115" i="526"/>
  <c r="AG116" i="526"/>
  <c r="AG117" i="526"/>
  <c r="AG118" i="526"/>
  <c r="AG119" i="526"/>
  <c r="AG120" i="526"/>
  <c r="AG121" i="526"/>
  <c r="AG122" i="526"/>
  <c r="AG123" i="526"/>
  <c r="AG124" i="526"/>
  <c r="AG125" i="526"/>
  <c r="AG126" i="526"/>
  <c r="AG127" i="526"/>
  <c r="AG128" i="526"/>
  <c r="AG129" i="526"/>
  <c r="AG130" i="526"/>
  <c r="AG31" i="526"/>
  <c r="B2" i="535"/>
  <c r="B1" i="535" l="1"/>
  <c r="C2" i="519" l="1"/>
  <c r="C1" i="519"/>
  <c r="C55" i="519" l="1"/>
  <c r="E6" i="539" s="1"/>
  <c r="C2" i="539"/>
  <c r="C1" i="539"/>
  <c r="C1" i="535"/>
  <c r="C2" i="535"/>
  <c r="C2" i="532"/>
  <c r="B2" i="532"/>
  <c r="C1" i="532"/>
  <c r="B1" i="532"/>
  <c r="B28" i="531"/>
  <c r="C2" i="531"/>
  <c r="B2" i="531"/>
  <c r="C1" i="531"/>
  <c r="B1" i="531"/>
  <c r="E131" i="530"/>
  <c r="B28" i="530"/>
  <c r="C2" i="530"/>
  <c r="C1" i="530"/>
  <c r="E131" i="529"/>
  <c r="B28" i="529"/>
  <c r="C2" i="529"/>
  <c r="C1" i="529"/>
  <c r="D131" i="528"/>
  <c r="B28" i="528"/>
  <c r="C2" i="528"/>
  <c r="B2" i="528"/>
  <c r="C1" i="528"/>
  <c r="B1" i="528"/>
  <c r="C2" i="527"/>
  <c r="B2" i="527"/>
  <c r="C1" i="527"/>
  <c r="B1" i="527"/>
  <c r="F131" i="526"/>
  <c r="E131" i="526"/>
  <c r="AF130" i="526"/>
  <c r="AF129" i="526"/>
  <c r="AF128" i="526"/>
  <c r="AF127" i="526"/>
  <c r="AF126" i="526"/>
  <c r="AF125" i="526"/>
  <c r="AF124" i="526"/>
  <c r="AF123" i="526"/>
  <c r="AF122" i="526"/>
  <c r="AF121" i="526"/>
  <c r="AF120" i="526"/>
  <c r="AF119" i="526"/>
  <c r="AF118" i="526"/>
  <c r="AF117" i="526"/>
  <c r="AF116" i="526"/>
  <c r="AF115" i="526"/>
  <c r="AF114" i="526"/>
  <c r="AF113" i="526"/>
  <c r="AF112" i="526"/>
  <c r="AF111" i="526"/>
  <c r="AF110" i="526"/>
  <c r="AF109" i="526"/>
  <c r="AF108" i="526"/>
  <c r="AF107" i="526"/>
  <c r="AF106" i="526"/>
  <c r="AF105" i="526"/>
  <c r="AF104" i="526"/>
  <c r="AF103" i="526"/>
  <c r="AF102" i="526"/>
  <c r="AF101" i="526"/>
  <c r="AF100" i="526"/>
  <c r="AF99" i="526"/>
  <c r="AF98" i="526"/>
  <c r="AF97" i="526"/>
  <c r="AF96" i="526"/>
  <c r="AF95" i="526"/>
  <c r="AF94" i="526"/>
  <c r="AF93" i="526"/>
  <c r="AF92" i="526"/>
  <c r="AF91" i="526"/>
  <c r="AF90" i="526"/>
  <c r="AF89" i="526"/>
  <c r="AF88" i="526"/>
  <c r="AF87" i="526"/>
  <c r="AF86" i="526"/>
  <c r="AF85" i="526"/>
  <c r="AF84" i="526"/>
  <c r="AF83" i="526"/>
  <c r="AF82" i="526"/>
  <c r="AF81" i="526"/>
  <c r="AF80" i="526"/>
  <c r="AF79" i="526"/>
  <c r="AF78" i="526"/>
  <c r="AF77" i="526"/>
  <c r="AF76" i="526"/>
  <c r="AF75" i="526"/>
  <c r="AF74" i="526"/>
  <c r="AF73" i="526"/>
  <c r="AF72" i="526"/>
  <c r="AF71" i="526"/>
  <c r="AF70" i="526"/>
  <c r="AF69" i="526"/>
  <c r="AF68" i="526"/>
  <c r="AF67" i="526"/>
  <c r="AF66" i="526"/>
  <c r="AF65" i="526"/>
  <c r="AF64" i="526"/>
  <c r="AF63" i="526"/>
  <c r="AF62" i="526"/>
  <c r="AF61" i="526"/>
  <c r="AF60" i="526"/>
  <c r="AF59" i="526"/>
  <c r="AF58" i="526"/>
  <c r="AF57" i="526"/>
  <c r="AF56" i="526"/>
  <c r="AF55" i="526"/>
  <c r="AF54" i="526"/>
  <c r="AF53" i="526"/>
  <c r="AF52" i="526"/>
  <c r="AF51" i="526"/>
  <c r="AF50" i="526"/>
  <c r="AF49" i="526"/>
  <c r="AF48" i="526"/>
  <c r="AF47" i="526"/>
  <c r="AF46" i="526"/>
  <c r="AF45" i="526"/>
  <c r="AF44" i="526"/>
  <c r="AF43" i="526"/>
  <c r="AF42" i="526"/>
  <c r="AF41" i="526"/>
  <c r="AF40" i="526"/>
  <c r="AF39" i="526"/>
  <c r="AF38" i="526"/>
  <c r="AF37" i="526"/>
  <c r="AF36" i="526"/>
  <c r="AF35" i="526"/>
  <c r="AF34" i="526"/>
  <c r="AF33" i="526"/>
  <c r="AF32" i="526"/>
  <c r="AF31" i="526"/>
  <c r="B28" i="526"/>
  <c r="D6" i="526"/>
  <c r="C6" i="526"/>
  <c r="D5" i="526"/>
  <c r="C5" i="526"/>
  <c r="C4" i="526"/>
  <c r="C2" i="526"/>
  <c r="B2" i="526"/>
  <c r="C1" i="526"/>
  <c r="B1" i="526"/>
  <c r="G103" i="532" l="1"/>
  <c r="G103" i="535" s="1"/>
  <c r="G105" i="532"/>
  <c r="G105" i="535" s="1"/>
  <c r="G104" i="532"/>
  <c r="G104" i="535" s="1"/>
  <c r="G106" i="532"/>
  <c r="G106" i="535" s="1"/>
  <c r="G102" i="532"/>
  <c r="G102" i="535" s="1"/>
  <c r="G33" i="532"/>
  <c r="G33" i="535" s="1"/>
  <c r="G37" i="532"/>
  <c r="G37" i="535" s="1"/>
  <c r="G42" i="532"/>
  <c r="G42" i="535" s="1"/>
  <c r="G49" i="532"/>
  <c r="G49" i="535" s="1"/>
  <c r="G50" i="532"/>
  <c r="G50" i="535" s="1"/>
  <c r="G56" i="532"/>
  <c r="G56" i="535" s="1"/>
  <c r="G65" i="532"/>
  <c r="G65" i="535" s="1"/>
  <c r="G70" i="532"/>
  <c r="G70" i="535" s="1"/>
  <c r="G76" i="532"/>
  <c r="G76" i="535" s="1"/>
  <c r="G81" i="532"/>
  <c r="G81" i="535" s="1"/>
  <c r="G94" i="532"/>
  <c r="G94" i="535" s="1"/>
  <c r="G95" i="532"/>
  <c r="G95" i="535" s="1"/>
  <c r="G99" i="532"/>
  <c r="G99" i="535" s="1"/>
  <c r="G32" i="532"/>
  <c r="G32" i="535" s="1"/>
  <c r="G36" i="532"/>
  <c r="G36" i="535" s="1"/>
  <c r="G46" i="532"/>
  <c r="G46" i="535" s="1"/>
  <c r="G47" i="532"/>
  <c r="G47" i="535" s="1"/>
  <c r="G48" i="532"/>
  <c r="G48" i="535" s="1"/>
  <c r="G54" i="532"/>
  <c r="G54" i="535" s="1"/>
  <c r="G60" i="532"/>
  <c r="G60" i="535" s="1"/>
  <c r="G73" i="532"/>
  <c r="G73" i="535" s="1"/>
  <c r="G80" i="532"/>
  <c r="G80" i="535" s="1"/>
  <c r="G93" i="532"/>
  <c r="G93" i="535" s="1"/>
  <c r="G98" i="532"/>
  <c r="G98" i="535" s="1"/>
  <c r="G35" i="532"/>
  <c r="G35" i="535" s="1"/>
  <c r="G44" i="532"/>
  <c r="G44" i="535" s="1"/>
  <c r="G45" i="532"/>
  <c r="G45" i="535" s="1"/>
  <c r="G52" i="532"/>
  <c r="G52" i="535" s="1"/>
  <c r="G53" i="532"/>
  <c r="G53" i="535" s="1"/>
  <c r="G63" i="532"/>
  <c r="G63" i="535" s="1"/>
  <c r="G67" i="532"/>
  <c r="G67" i="535" s="1"/>
  <c r="G72" i="532"/>
  <c r="G72" i="535" s="1"/>
  <c r="G83" i="532"/>
  <c r="G83" i="535" s="1"/>
  <c r="G97" i="532"/>
  <c r="G97" i="535" s="1"/>
  <c r="G38" i="532"/>
  <c r="G38" i="535" s="1"/>
  <c r="G57" i="532"/>
  <c r="G57" i="535" s="1"/>
  <c r="G34" i="532"/>
  <c r="G34" i="535" s="1"/>
  <c r="G51" i="532"/>
  <c r="G51" i="535" s="1"/>
  <c r="G96" i="532"/>
  <c r="G96" i="535" s="1"/>
  <c r="G58" i="532"/>
  <c r="G58" i="535" s="1"/>
  <c r="G101" i="532"/>
  <c r="G101" i="535" s="1"/>
  <c r="G66" i="532"/>
  <c r="G66" i="535" s="1"/>
  <c r="D29" i="527"/>
  <c r="D1" i="527"/>
  <c r="CZ31" i="477" l="1"/>
  <c r="C31" i="532"/>
  <c r="C31" i="535" l="1"/>
  <c r="G31" i="532"/>
  <c r="G31" i="535" s="1"/>
  <c r="CH31" i="477"/>
  <c r="CG31" i="477"/>
  <c r="C130" i="526"/>
  <c r="C127" i="526"/>
  <c r="C123" i="526"/>
  <c r="C119" i="526"/>
  <c r="C115" i="526"/>
  <c r="C111" i="526"/>
  <c r="C107" i="526"/>
  <c r="C126" i="526"/>
  <c r="C122" i="526"/>
  <c r="C118" i="526"/>
  <c r="C114" i="526"/>
  <c r="C110" i="526"/>
  <c r="C129" i="526"/>
  <c r="C125" i="526"/>
  <c r="C121" i="526"/>
  <c r="C117" i="526"/>
  <c r="C113" i="526"/>
  <c r="C109" i="526"/>
  <c r="C128" i="526"/>
  <c r="C124" i="526"/>
  <c r="C120" i="526"/>
  <c r="C116" i="526"/>
  <c r="C112" i="526"/>
  <c r="C108" i="526"/>
  <c r="Z116" i="526" l="1"/>
  <c r="D116" i="539" s="1"/>
  <c r="AH116" i="526"/>
  <c r="B116" i="526"/>
  <c r="G116" i="526"/>
  <c r="Y116" i="526"/>
  <c r="I116" i="526"/>
  <c r="H116" i="526"/>
  <c r="I120" i="527"/>
  <c r="B120" i="527"/>
  <c r="F120" i="527" s="1"/>
  <c r="G113" i="526"/>
  <c r="I113" i="526"/>
  <c r="H113" i="526"/>
  <c r="Z113" i="526"/>
  <c r="D113" i="539" s="1"/>
  <c r="Y113" i="526"/>
  <c r="AH113" i="526"/>
  <c r="B113" i="526"/>
  <c r="I121" i="527"/>
  <c r="B121" i="527"/>
  <c r="F121" i="527" s="1"/>
  <c r="Z129" i="526"/>
  <c r="D129" i="539" s="1"/>
  <c r="AH129" i="526"/>
  <c r="B129" i="526"/>
  <c r="I129" i="526"/>
  <c r="Y129" i="526"/>
  <c r="G129" i="526"/>
  <c r="H129" i="526"/>
  <c r="B110" i="527"/>
  <c r="F110" i="527" s="1"/>
  <c r="I110" i="527"/>
  <c r="G118" i="526"/>
  <c r="I118" i="526"/>
  <c r="Y118" i="526"/>
  <c r="H118" i="526"/>
  <c r="Z118" i="526"/>
  <c r="D118" i="539" s="1"/>
  <c r="AH118" i="526"/>
  <c r="B118" i="526"/>
  <c r="I126" i="527"/>
  <c r="B126" i="527"/>
  <c r="F126" i="527" s="1"/>
  <c r="Y119" i="526"/>
  <c r="H119" i="526"/>
  <c r="Z119" i="526"/>
  <c r="D119" i="539" s="1"/>
  <c r="AH119" i="526"/>
  <c r="B119" i="526"/>
  <c r="G119" i="526"/>
  <c r="I119" i="526"/>
  <c r="B123" i="527"/>
  <c r="F123" i="527" s="1"/>
  <c r="I123" i="527"/>
  <c r="B108" i="527"/>
  <c r="F108" i="527" s="1"/>
  <c r="I108" i="527"/>
  <c r="AH120" i="526"/>
  <c r="B120" i="526"/>
  <c r="G120" i="526"/>
  <c r="Z120" i="526"/>
  <c r="D120" i="539" s="1"/>
  <c r="I120" i="526"/>
  <c r="H120" i="526"/>
  <c r="Y120" i="526"/>
  <c r="B124" i="527"/>
  <c r="F124" i="527" s="1"/>
  <c r="I124" i="527"/>
  <c r="I109" i="527"/>
  <c r="B109" i="527"/>
  <c r="F109" i="527" s="1"/>
  <c r="Z117" i="526"/>
  <c r="D117" i="539" s="1"/>
  <c r="I117" i="526"/>
  <c r="H117" i="526"/>
  <c r="B117" i="526"/>
  <c r="Y117" i="526"/>
  <c r="AH117" i="526"/>
  <c r="G117" i="526"/>
  <c r="I125" i="527"/>
  <c r="B125" i="527"/>
  <c r="F125" i="527" s="1"/>
  <c r="I114" i="527"/>
  <c r="B114" i="527"/>
  <c r="F114" i="527" s="1"/>
  <c r="I122" i="526"/>
  <c r="H122" i="526"/>
  <c r="B122" i="526"/>
  <c r="AH122" i="526"/>
  <c r="G122" i="526"/>
  <c r="Y122" i="526"/>
  <c r="Z122" i="526"/>
  <c r="D122" i="539" s="1"/>
  <c r="Z107" i="526"/>
  <c r="D107" i="539" s="1"/>
  <c r="H107" i="526"/>
  <c r="Y107" i="526"/>
  <c r="AH107" i="526"/>
  <c r="B107" i="526"/>
  <c r="G107" i="526"/>
  <c r="I107" i="526"/>
  <c r="I111" i="527"/>
  <c r="B111" i="527"/>
  <c r="F111" i="527" s="1"/>
  <c r="I123" i="526"/>
  <c r="H123" i="526"/>
  <c r="Y123" i="526"/>
  <c r="AH123" i="526"/>
  <c r="B123" i="526"/>
  <c r="Z123" i="526"/>
  <c r="D123" i="539" s="1"/>
  <c r="G123" i="526"/>
  <c r="I127" i="527"/>
  <c r="B127" i="527"/>
  <c r="F127" i="527" s="1"/>
  <c r="H130" i="526"/>
  <c r="AH130" i="526"/>
  <c r="B130" i="526"/>
  <c r="Y130" i="526"/>
  <c r="G130" i="526"/>
  <c r="Z130" i="526"/>
  <c r="D130" i="539" s="1"/>
  <c r="I130" i="526"/>
  <c r="H108" i="526"/>
  <c r="AH108" i="526"/>
  <c r="B108" i="526"/>
  <c r="G108" i="526"/>
  <c r="Z108" i="526"/>
  <c r="D108" i="539" s="1"/>
  <c r="Y108" i="526"/>
  <c r="I108" i="526"/>
  <c r="B112" i="527"/>
  <c r="F112" i="527" s="1"/>
  <c r="I112" i="527"/>
  <c r="AH124" i="526"/>
  <c r="B124" i="526"/>
  <c r="H124" i="526"/>
  <c r="G124" i="526"/>
  <c r="Z124" i="526"/>
  <c r="D124" i="539" s="1"/>
  <c r="I124" i="526"/>
  <c r="Y124" i="526"/>
  <c r="I128" i="527"/>
  <c r="B128" i="527"/>
  <c r="F128" i="527" s="1"/>
  <c r="B113" i="527"/>
  <c r="F113" i="527" s="1"/>
  <c r="I113" i="527"/>
  <c r="Z121" i="526"/>
  <c r="D121" i="539" s="1"/>
  <c r="H121" i="526"/>
  <c r="Y121" i="526"/>
  <c r="AH121" i="526"/>
  <c r="B121" i="526"/>
  <c r="G121" i="526"/>
  <c r="I121" i="526"/>
  <c r="I129" i="527"/>
  <c r="B129" i="527"/>
  <c r="F129" i="527" s="1"/>
  <c r="H110" i="526"/>
  <c r="G110" i="526"/>
  <c r="AH110" i="526"/>
  <c r="B110" i="526"/>
  <c r="Y110" i="526"/>
  <c r="Z110" i="526"/>
  <c r="D110" i="539" s="1"/>
  <c r="I110" i="526"/>
  <c r="I118" i="527"/>
  <c r="B118" i="527"/>
  <c r="F118" i="527" s="1"/>
  <c r="Y126" i="526"/>
  <c r="AH126" i="526"/>
  <c r="B126" i="526"/>
  <c r="Z126" i="526"/>
  <c r="D126" i="539" s="1"/>
  <c r="G126" i="526"/>
  <c r="I126" i="526"/>
  <c r="H126" i="526"/>
  <c r="AH111" i="526"/>
  <c r="B111" i="526"/>
  <c r="G111" i="526"/>
  <c r="Z111" i="526"/>
  <c r="D111" i="539" s="1"/>
  <c r="I111" i="526"/>
  <c r="Y111" i="526"/>
  <c r="H111" i="526"/>
  <c r="B115" i="527"/>
  <c r="F115" i="527" s="1"/>
  <c r="I115" i="527"/>
  <c r="G127" i="526"/>
  <c r="I127" i="526"/>
  <c r="Y127" i="526"/>
  <c r="H127" i="526"/>
  <c r="Z127" i="526"/>
  <c r="D127" i="539" s="1"/>
  <c r="AH127" i="526"/>
  <c r="B127" i="526"/>
  <c r="Z112" i="526"/>
  <c r="D112" i="539" s="1"/>
  <c r="AH112" i="526"/>
  <c r="B112" i="526"/>
  <c r="Y112" i="526"/>
  <c r="G112" i="526"/>
  <c r="I112" i="526"/>
  <c r="H112" i="526"/>
  <c r="I116" i="527"/>
  <c r="B116" i="527"/>
  <c r="F116" i="527" s="1"/>
  <c r="AH128" i="526"/>
  <c r="B128" i="526"/>
  <c r="H128" i="526"/>
  <c r="G128" i="526"/>
  <c r="Z128" i="526"/>
  <c r="D128" i="539" s="1"/>
  <c r="I128" i="526"/>
  <c r="Y128" i="526"/>
  <c r="Z109" i="526"/>
  <c r="D109" i="539" s="1"/>
  <c r="AH109" i="526"/>
  <c r="B109" i="526"/>
  <c r="Y109" i="526"/>
  <c r="G109" i="526"/>
  <c r="I109" i="526"/>
  <c r="H109" i="526"/>
  <c r="I117" i="527"/>
  <c r="B117" i="527"/>
  <c r="F117" i="527" s="1"/>
  <c r="Z125" i="526"/>
  <c r="D125" i="539" s="1"/>
  <c r="I125" i="526"/>
  <c r="Y125" i="526"/>
  <c r="H125" i="526"/>
  <c r="B125" i="526"/>
  <c r="AH125" i="526"/>
  <c r="G125" i="526"/>
  <c r="H114" i="526"/>
  <c r="AH114" i="526"/>
  <c r="B114" i="526"/>
  <c r="Y114" i="526"/>
  <c r="G114" i="526"/>
  <c r="Z114" i="526"/>
  <c r="D114" i="539" s="1"/>
  <c r="I114" i="526"/>
  <c r="I122" i="527"/>
  <c r="B122" i="527"/>
  <c r="F122" i="527" s="1"/>
  <c r="I107" i="527"/>
  <c r="B107" i="527"/>
  <c r="F107" i="527" s="1"/>
  <c r="Z115" i="526"/>
  <c r="D115" i="539" s="1"/>
  <c r="G115" i="526"/>
  <c r="Y115" i="526"/>
  <c r="I115" i="526"/>
  <c r="H115" i="526"/>
  <c r="AH115" i="526"/>
  <c r="B115" i="526"/>
  <c r="I119" i="527"/>
  <c r="B119" i="527"/>
  <c r="F119" i="527" s="1"/>
  <c r="I130" i="527"/>
  <c r="B130" i="527"/>
  <c r="F130" i="527" s="1"/>
  <c r="T115" i="528" l="1"/>
  <c r="S115" i="528"/>
  <c r="M115" i="528"/>
  <c r="Q115" i="528"/>
  <c r="K115" i="528"/>
  <c r="P115" i="528"/>
  <c r="J115" i="528"/>
  <c r="N115" i="528"/>
  <c r="T118" i="528"/>
  <c r="N118" i="528"/>
  <c r="S118" i="528"/>
  <c r="M118" i="528"/>
  <c r="Q118" i="528"/>
  <c r="K118" i="528"/>
  <c r="P118" i="528"/>
  <c r="J118" i="528"/>
  <c r="S112" i="528"/>
  <c r="M112" i="528"/>
  <c r="Q112" i="528"/>
  <c r="K112" i="528"/>
  <c r="P112" i="528"/>
  <c r="J112" i="528"/>
  <c r="T112" i="528"/>
  <c r="N112" i="528"/>
  <c r="S111" i="528"/>
  <c r="M111" i="528"/>
  <c r="Q111" i="528"/>
  <c r="K111" i="528"/>
  <c r="P111" i="528"/>
  <c r="J111" i="528"/>
  <c r="T111" i="528"/>
  <c r="N111" i="528"/>
  <c r="S109" i="528"/>
  <c r="M109" i="528"/>
  <c r="Q109" i="528"/>
  <c r="K109" i="528"/>
  <c r="P109" i="528"/>
  <c r="J109" i="528"/>
  <c r="T109" i="528"/>
  <c r="N109" i="528"/>
  <c r="S108" i="528"/>
  <c r="M108" i="528"/>
  <c r="Q108" i="528"/>
  <c r="K108" i="528"/>
  <c r="P108" i="528"/>
  <c r="J108" i="528"/>
  <c r="T108" i="528"/>
  <c r="N108" i="528"/>
  <c r="T116" i="528"/>
  <c r="N116" i="528"/>
  <c r="S116" i="528"/>
  <c r="M116" i="528"/>
  <c r="Q116" i="528"/>
  <c r="K116" i="528"/>
  <c r="P116" i="528"/>
  <c r="J116" i="528"/>
  <c r="S113" i="528"/>
  <c r="M113" i="528"/>
  <c r="Q113" i="528"/>
  <c r="K113" i="528"/>
  <c r="P113" i="528"/>
  <c r="J113" i="528"/>
  <c r="T113" i="528"/>
  <c r="N113" i="528"/>
  <c r="T127" i="528"/>
  <c r="N127" i="528"/>
  <c r="S127" i="528"/>
  <c r="M127" i="528"/>
  <c r="Q127" i="528"/>
  <c r="K127" i="528"/>
  <c r="P127" i="528"/>
  <c r="J127" i="528"/>
  <c r="T125" i="528"/>
  <c r="N125" i="528"/>
  <c r="S125" i="528"/>
  <c r="M125" i="528"/>
  <c r="Q125" i="528"/>
  <c r="K125" i="528"/>
  <c r="P125" i="528"/>
  <c r="J125" i="528"/>
  <c r="T126" i="528"/>
  <c r="N126" i="528"/>
  <c r="S126" i="528"/>
  <c r="M126" i="528"/>
  <c r="Q126" i="528"/>
  <c r="K126" i="528"/>
  <c r="P126" i="528"/>
  <c r="J126" i="528"/>
  <c r="T130" i="528"/>
  <c r="N130" i="528"/>
  <c r="S130" i="528"/>
  <c r="M130" i="528"/>
  <c r="Q130" i="528"/>
  <c r="K130" i="528"/>
  <c r="P130" i="528"/>
  <c r="J130" i="528"/>
  <c r="T119" i="528"/>
  <c r="N119" i="528"/>
  <c r="S119" i="528"/>
  <c r="M119" i="528"/>
  <c r="Q119" i="528"/>
  <c r="K119" i="528"/>
  <c r="P119" i="528"/>
  <c r="J119" i="528"/>
  <c r="T122" i="528"/>
  <c r="N122" i="528"/>
  <c r="S122" i="528"/>
  <c r="M122" i="528"/>
  <c r="Q122" i="528"/>
  <c r="K122" i="528"/>
  <c r="P122" i="528"/>
  <c r="J122" i="528"/>
  <c r="S114" i="528"/>
  <c r="M114" i="528"/>
  <c r="Q114" i="528"/>
  <c r="K114" i="528"/>
  <c r="P114" i="528"/>
  <c r="J114" i="528"/>
  <c r="T114" i="528"/>
  <c r="N114" i="528"/>
  <c r="S110" i="528"/>
  <c r="M110" i="528"/>
  <c r="Q110" i="528"/>
  <c r="K110" i="528"/>
  <c r="P110" i="528"/>
  <c r="J110" i="528"/>
  <c r="T110" i="528"/>
  <c r="N110" i="528"/>
  <c r="T120" i="528"/>
  <c r="N120" i="528"/>
  <c r="S120" i="528"/>
  <c r="M120" i="528"/>
  <c r="Q120" i="528"/>
  <c r="K120" i="528"/>
  <c r="P120" i="528"/>
  <c r="J120" i="528"/>
  <c r="S107" i="528"/>
  <c r="M107" i="528"/>
  <c r="Q107" i="528"/>
  <c r="K107" i="528"/>
  <c r="P107" i="528"/>
  <c r="J107" i="528"/>
  <c r="T107" i="528"/>
  <c r="N107" i="528"/>
  <c r="T117" i="528"/>
  <c r="N117" i="528"/>
  <c r="S117" i="528"/>
  <c r="M117" i="528"/>
  <c r="Q117" i="528"/>
  <c r="K117" i="528"/>
  <c r="P117" i="528"/>
  <c r="J117" i="528"/>
  <c r="T129" i="528"/>
  <c r="N129" i="528"/>
  <c r="S129" i="528"/>
  <c r="M129" i="528"/>
  <c r="Q129" i="528"/>
  <c r="K129" i="528"/>
  <c r="P129" i="528"/>
  <c r="J129" i="528"/>
  <c r="T128" i="528"/>
  <c r="N128" i="528"/>
  <c r="S128" i="528"/>
  <c r="M128" i="528"/>
  <c r="Q128" i="528"/>
  <c r="K128" i="528"/>
  <c r="P128" i="528"/>
  <c r="J128" i="528"/>
  <c r="T124" i="528"/>
  <c r="N124" i="528"/>
  <c r="S124" i="528"/>
  <c r="M124" i="528"/>
  <c r="Q124" i="528"/>
  <c r="K124" i="528"/>
  <c r="P124" i="528"/>
  <c r="J124" i="528"/>
  <c r="T123" i="528"/>
  <c r="N123" i="528"/>
  <c r="S123" i="528"/>
  <c r="M123" i="528"/>
  <c r="Q123" i="528"/>
  <c r="K123" i="528"/>
  <c r="P123" i="528"/>
  <c r="J123" i="528"/>
  <c r="T121" i="528"/>
  <c r="N121" i="528"/>
  <c r="S121" i="528"/>
  <c r="M121" i="528"/>
  <c r="Q121" i="528"/>
  <c r="K121" i="528"/>
  <c r="P121" i="528"/>
  <c r="J121" i="528"/>
  <c r="Z107" i="528"/>
  <c r="AC107" i="528"/>
  <c r="U107" i="528"/>
  <c r="Z128" i="528"/>
  <c r="AC128" i="528"/>
  <c r="U128" i="528"/>
  <c r="Z127" i="528"/>
  <c r="U127" i="528"/>
  <c r="AC127" i="528"/>
  <c r="Z125" i="528"/>
  <c r="U125" i="528"/>
  <c r="AC125" i="528"/>
  <c r="Z120" i="528"/>
  <c r="AC120" i="528"/>
  <c r="U120" i="528"/>
  <c r="Z109" i="528"/>
  <c r="AC109" i="528"/>
  <c r="U109" i="528"/>
  <c r="Z108" i="528"/>
  <c r="AC108" i="528"/>
  <c r="U108" i="528"/>
  <c r="Z123" i="528"/>
  <c r="AC123" i="528"/>
  <c r="U123" i="528"/>
  <c r="Z126" i="528"/>
  <c r="U126" i="528"/>
  <c r="AC126" i="528"/>
  <c r="Z110" i="528"/>
  <c r="U110" i="528"/>
  <c r="AC110" i="528"/>
  <c r="Z121" i="528"/>
  <c r="AC121" i="528"/>
  <c r="U121" i="528"/>
  <c r="Z130" i="528"/>
  <c r="U130" i="528"/>
  <c r="AC130" i="528"/>
  <c r="Z117" i="528"/>
  <c r="AC117" i="528"/>
  <c r="U117" i="528"/>
  <c r="Z114" i="528"/>
  <c r="U114" i="528"/>
  <c r="AC114" i="528"/>
  <c r="Z124" i="528"/>
  <c r="AC124" i="528"/>
  <c r="U124" i="528"/>
  <c r="Z119" i="528"/>
  <c r="U119" i="528"/>
  <c r="AC119" i="528"/>
  <c r="Z122" i="528"/>
  <c r="U122" i="528"/>
  <c r="AC122" i="528"/>
  <c r="Z116" i="528"/>
  <c r="AC116" i="528"/>
  <c r="U116" i="528"/>
  <c r="Z115" i="528"/>
  <c r="AC115" i="528"/>
  <c r="U115" i="528"/>
  <c r="Z118" i="528"/>
  <c r="U118" i="528"/>
  <c r="AC118" i="528"/>
  <c r="Z129" i="528"/>
  <c r="AC129" i="528"/>
  <c r="U129" i="528"/>
  <c r="Z113" i="528"/>
  <c r="AC113" i="528"/>
  <c r="U113" i="528"/>
  <c r="Z112" i="528"/>
  <c r="AC112" i="528"/>
  <c r="U112" i="528"/>
  <c r="Z111" i="528"/>
  <c r="U111" i="528"/>
  <c r="AC111" i="528"/>
  <c r="B130" i="528"/>
  <c r="F130" i="528"/>
  <c r="H130" i="528"/>
  <c r="G130" i="528"/>
  <c r="F119" i="528"/>
  <c r="G119" i="528"/>
  <c r="H119" i="528"/>
  <c r="B119" i="528"/>
  <c r="E117" i="528"/>
  <c r="E112" i="528"/>
  <c r="E111" i="528"/>
  <c r="E114" i="528"/>
  <c r="E125" i="528"/>
  <c r="E124" i="528"/>
  <c r="G108" i="528"/>
  <c r="H108" i="528"/>
  <c r="B108" i="528"/>
  <c r="F108" i="528"/>
  <c r="E119" i="528"/>
  <c r="E122" i="528"/>
  <c r="G116" i="528"/>
  <c r="H116" i="528"/>
  <c r="B116" i="528"/>
  <c r="F116" i="528"/>
  <c r="G129" i="528"/>
  <c r="H129" i="528"/>
  <c r="B129" i="528"/>
  <c r="F129" i="528"/>
  <c r="E129" i="528"/>
  <c r="E113" i="528"/>
  <c r="E127" i="528"/>
  <c r="E109" i="528"/>
  <c r="G124" i="528"/>
  <c r="H124" i="528"/>
  <c r="B124" i="528"/>
  <c r="F124" i="528"/>
  <c r="E126" i="528"/>
  <c r="B126" i="528"/>
  <c r="F126" i="528"/>
  <c r="H126" i="528"/>
  <c r="G126" i="528"/>
  <c r="G110" i="528"/>
  <c r="H110" i="528"/>
  <c r="B110" i="528"/>
  <c r="F110" i="528"/>
  <c r="E121" i="528"/>
  <c r="G120" i="528"/>
  <c r="H120" i="528"/>
  <c r="B120" i="528"/>
  <c r="F120" i="528"/>
  <c r="H117" i="528"/>
  <c r="B117" i="528"/>
  <c r="F117" i="528"/>
  <c r="G117" i="528"/>
  <c r="E116" i="528"/>
  <c r="E115" i="528"/>
  <c r="E118" i="528"/>
  <c r="G118" i="528"/>
  <c r="B118" i="528"/>
  <c r="F118" i="528"/>
  <c r="H118" i="528"/>
  <c r="E128" i="528"/>
  <c r="G128" i="528"/>
  <c r="H128" i="528"/>
  <c r="B128" i="528"/>
  <c r="F128" i="528"/>
  <c r="H112" i="528"/>
  <c r="F112" i="528"/>
  <c r="G112" i="528"/>
  <c r="B112" i="528"/>
  <c r="F127" i="528"/>
  <c r="G127" i="528"/>
  <c r="H127" i="528"/>
  <c r="B127" i="528"/>
  <c r="F111" i="528"/>
  <c r="G111" i="528"/>
  <c r="H111" i="528"/>
  <c r="B111" i="528"/>
  <c r="G125" i="528"/>
  <c r="H125" i="528"/>
  <c r="B125" i="528"/>
  <c r="F125" i="528"/>
  <c r="E108" i="528"/>
  <c r="E123" i="528"/>
  <c r="E120" i="528"/>
  <c r="E130" i="528"/>
  <c r="E107" i="528"/>
  <c r="F107" i="528"/>
  <c r="G107" i="528"/>
  <c r="H107" i="528"/>
  <c r="B107" i="528"/>
  <c r="G122" i="528"/>
  <c r="B122" i="528"/>
  <c r="F122" i="528"/>
  <c r="H122" i="528"/>
  <c r="F115" i="528"/>
  <c r="G115" i="528"/>
  <c r="H115" i="528"/>
  <c r="B115" i="528"/>
  <c r="G113" i="528"/>
  <c r="H113" i="528"/>
  <c r="B113" i="528"/>
  <c r="F113" i="528"/>
  <c r="G114" i="528"/>
  <c r="B114" i="528"/>
  <c r="F114" i="528"/>
  <c r="H114" i="528"/>
  <c r="G109" i="528"/>
  <c r="H109" i="528"/>
  <c r="B109" i="528"/>
  <c r="F109" i="528"/>
  <c r="G123" i="528"/>
  <c r="F123" i="528"/>
  <c r="H123" i="528"/>
  <c r="B123" i="528"/>
  <c r="E110" i="528"/>
  <c r="G121" i="528"/>
  <c r="H121" i="528"/>
  <c r="B121" i="528"/>
  <c r="F121" i="528"/>
  <c r="DB29" i="477"/>
  <c r="I123" i="528" l="1"/>
  <c r="L123" i="528" s="1"/>
  <c r="O123" i="528" s="1"/>
  <c r="R123" i="528" s="1"/>
  <c r="I118" i="528"/>
  <c r="L118" i="528" s="1"/>
  <c r="O118" i="528" s="1"/>
  <c r="R118" i="528" s="1"/>
  <c r="I110" i="528"/>
  <c r="L110" i="528" s="1"/>
  <c r="O110" i="528" s="1"/>
  <c r="R110" i="528" s="1"/>
  <c r="I121" i="528"/>
  <c r="L121" i="528" s="1"/>
  <c r="O121" i="528" s="1"/>
  <c r="R121" i="528" s="1"/>
  <c r="I109" i="528"/>
  <c r="L109" i="528" s="1"/>
  <c r="I113" i="528"/>
  <c r="L113" i="528" s="1"/>
  <c r="O113" i="528" s="1"/>
  <c r="R113" i="528" s="1"/>
  <c r="I115" i="528"/>
  <c r="L115" i="528" s="1"/>
  <c r="I125" i="528"/>
  <c r="L125" i="528" s="1"/>
  <c r="O125" i="528" s="1"/>
  <c r="R125" i="528" s="1"/>
  <c r="I112" i="528"/>
  <c r="L112" i="528" s="1"/>
  <c r="O112" i="528" s="1"/>
  <c r="R112" i="528" s="1"/>
  <c r="I128" i="528"/>
  <c r="L128" i="528" s="1"/>
  <c r="I108" i="528"/>
  <c r="L108" i="528" s="1"/>
  <c r="I119" i="528"/>
  <c r="L119" i="528" s="1"/>
  <c r="O119" i="528" s="1"/>
  <c r="I130" i="528"/>
  <c r="L130" i="528" s="1"/>
  <c r="O130" i="528" s="1"/>
  <c r="R130" i="528" s="1"/>
  <c r="I111" i="528"/>
  <c r="L111" i="528" s="1"/>
  <c r="I117" i="528"/>
  <c r="L117" i="528" s="1"/>
  <c r="O117" i="528" s="1"/>
  <c r="I126" i="528"/>
  <c r="L126" i="528" s="1"/>
  <c r="O126" i="528" s="1"/>
  <c r="R126" i="528" s="1"/>
  <c r="I124" i="528"/>
  <c r="L124" i="528" s="1"/>
  <c r="I116" i="528"/>
  <c r="L116" i="528" s="1"/>
  <c r="O116" i="528" s="1"/>
  <c r="I114" i="528"/>
  <c r="L114" i="528" s="1"/>
  <c r="I122" i="528"/>
  <c r="L122" i="528" s="1"/>
  <c r="O122" i="528" s="1"/>
  <c r="R122" i="528" s="1"/>
  <c r="I129" i="528"/>
  <c r="L129" i="528" s="1"/>
  <c r="O129" i="528" s="1"/>
  <c r="R129" i="528" s="1"/>
  <c r="I107" i="528"/>
  <c r="L107" i="528" s="1"/>
  <c r="I127" i="528"/>
  <c r="L127" i="528" s="1"/>
  <c r="I120" i="528"/>
  <c r="J111" i="529"/>
  <c r="H111" i="529"/>
  <c r="D111" i="530" s="1"/>
  <c r="G111" i="529"/>
  <c r="M111" i="529"/>
  <c r="L111" i="529"/>
  <c r="K111" i="529"/>
  <c r="F111" i="529"/>
  <c r="Q111" i="532" s="1"/>
  <c r="Q111" i="535" s="1"/>
  <c r="H109" i="529"/>
  <c r="D109" i="530" s="1"/>
  <c r="J109" i="529"/>
  <c r="G109" i="529"/>
  <c r="K109" i="529"/>
  <c r="M109" i="529"/>
  <c r="F109" i="529"/>
  <c r="Q109" i="532" s="1"/>
  <c r="Q109" i="535" s="1"/>
  <c r="L109" i="529"/>
  <c r="H114" i="529"/>
  <c r="D114" i="530" s="1"/>
  <c r="J114" i="529"/>
  <c r="L114" i="529"/>
  <c r="F114" i="529"/>
  <c r="Q114" i="532" s="1"/>
  <c r="Q114" i="535" s="1"/>
  <c r="K114" i="529"/>
  <c r="G114" i="529"/>
  <c r="M114" i="529"/>
  <c r="J115" i="529"/>
  <c r="H115" i="529"/>
  <c r="D115" i="530" s="1"/>
  <c r="G115" i="529"/>
  <c r="M115" i="529"/>
  <c r="L115" i="529"/>
  <c r="K115" i="529"/>
  <c r="F115" i="529"/>
  <c r="Q115" i="532" s="1"/>
  <c r="Q115" i="535" s="1"/>
  <c r="J107" i="529"/>
  <c r="H107" i="529"/>
  <c r="D107" i="530" s="1"/>
  <c r="G107" i="529"/>
  <c r="M107" i="529"/>
  <c r="L107" i="529"/>
  <c r="K107" i="529"/>
  <c r="F107" i="529"/>
  <c r="Q107" i="532" s="1"/>
  <c r="Q107" i="535" s="1"/>
  <c r="H125" i="529"/>
  <c r="D125" i="530" s="1"/>
  <c r="J125" i="529"/>
  <c r="G125" i="529"/>
  <c r="K125" i="529"/>
  <c r="M125" i="529"/>
  <c r="F125" i="529"/>
  <c r="Q125" i="532" s="1"/>
  <c r="Q125" i="535" s="1"/>
  <c r="L125" i="529"/>
  <c r="J112" i="529"/>
  <c r="H112" i="529"/>
  <c r="D112" i="530" s="1"/>
  <c r="F112" i="529"/>
  <c r="Q112" i="532" s="1"/>
  <c r="Q112" i="535" s="1"/>
  <c r="M112" i="529"/>
  <c r="G112" i="529"/>
  <c r="L112" i="529"/>
  <c r="K112" i="529"/>
  <c r="J128" i="529"/>
  <c r="H128" i="529"/>
  <c r="D128" i="530" s="1"/>
  <c r="F128" i="529"/>
  <c r="Q128" i="532" s="1"/>
  <c r="Q128" i="535" s="1"/>
  <c r="M128" i="529"/>
  <c r="G128" i="529"/>
  <c r="L128" i="529"/>
  <c r="K128" i="529"/>
  <c r="H117" i="529"/>
  <c r="D117" i="530" s="1"/>
  <c r="J117" i="529"/>
  <c r="G117" i="529"/>
  <c r="K117" i="529"/>
  <c r="M117" i="529"/>
  <c r="F117" i="529"/>
  <c r="Q117" i="532" s="1"/>
  <c r="Q117" i="535" s="1"/>
  <c r="L117" i="529"/>
  <c r="J124" i="529"/>
  <c r="H124" i="529"/>
  <c r="D124" i="530" s="1"/>
  <c r="F124" i="529"/>
  <c r="Q124" i="532" s="1"/>
  <c r="Q124" i="535" s="1"/>
  <c r="M124" i="529"/>
  <c r="G124" i="529"/>
  <c r="L124" i="529"/>
  <c r="K124" i="529"/>
  <c r="J116" i="529"/>
  <c r="H116" i="529"/>
  <c r="D116" i="530" s="1"/>
  <c r="F116" i="529"/>
  <c r="Q116" i="532" s="1"/>
  <c r="Q116" i="535" s="1"/>
  <c r="M116" i="529"/>
  <c r="G116" i="529"/>
  <c r="L116" i="529"/>
  <c r="K116" i="529"/>
  <c r="H121" i="529"/>
  <c r="D121" i="530" s="1"/>
  <c r="J121" i="529"/>
  <c r="G121" i="529"/>
  <c r="K121" i="529"/>
  <c r="M121" i="529"/>
  <c r="F121" i="529"/>
  <c r="Q121" i="532" s="1"/>
  <c r="Q121" i="535" s="1"/>
  <c r="L121" i="529"/>
  <c r="J123" i="529"/>
  <c r="H123" i="529"/>
  <c r="D123" i="530" s="1"/>
  <c r="G123" i="529"/>
  <c r="M123" i="529"/>
  <c r="L123" i="529"/>
  <c r="K123" i="529"/>
  <c r="F123" i="529"/>
  <c r="Q123" i="532" s="1"/>
  <c r="Q123" i="535" s="1"/>
  <c r="H113" i="529"/>
  <c r="D113" i="530" s="1"/>
  <c r="J113" i="529"/>
  <c r="G113" i="529"/>
  <c r="K113" i="529"/>
  <c r="M113" i="529"/>
  <c r="F113" i="529"/>
  <c r="Q113" i="532" s="1"/>
  <c r="Q113" i="535" s="1"/>
  <c r="L113" i="529"/>
  <c r="H122" i="529"/>
  <c r="D122" i="530" s="1"/>
  <c r="J122" i="529"/>
  <c r="L122" i="529"/>
  <c r="F122" i="529"/>
  <c r="Q122" i="532" s="1"/>
  <c r="Q122" i="535" s="1"/>
  <c r="K122" i="529"/>
  <c r="G122" i="529"/>
  <c r="M122" i="529"/>
  <c r="J127" i="529"/>
  <c r="H127" i="529"/>
  <c r="D127" i="530" s="1"/>
  <c r="G127" i="529"/>
  <c r="M127" i="529"/>
  <c r="L127" i="529"/>
  <c r="K127" i="529"/>
  <c r="F127" i="529"/>
  <c r="Q127" i="532" s="1"/>
  <c r="Q127" i="535" s="1"/>
  <c r="H118" i="529"/>
  <c r="D118" i="530" s="1"/>
  <c r="J118" i="529"/>
  <c r="L118" i="529"/>
  <c r="F118" i="529"/>
  <c r="Q118" i="532" s="1"/>
  <c r="Q118" i="535" s="1"/>
  <c r="K118" i="529"/>
  <c r="G118" i="529"/>
  <c r="M118" i="529"/>
  <c r="H110" i="529"/>
  <c r="D110" i="530" s="1"/>
  <c r="J110" i="529"/>
  <c r="L110" i="529"/>
  <c r="F110" i="529"/>
  <c r="Q110" i="532" s="1"/>
  <c r="Q110" i="535" s="1"/>
  <c r="K110" i="529"/>
  <c r="G110" i="529"/>
  <c r="M110" i="529"/>
  <c r="J108" i="529"/>
  <c r="H108" i="529"/>
  <c r="D108" i="530" s="1"/>
  <c r="F108" i="529"/>
  <c r="Q108" i="532" s="1"/>
  <c r="Q108" i="535" s="1"/>
  <c r="M108" i="529"/>
  <c r="G108" i="529"/>
  <c r="L108" i="529"/>
  <c r="K108" i="529"/>
  <c r="H130" i="529"/>
  <c r="D130" i="530" s="1"/>
  <c r="J130" i="529"/>
  <c r="L130" i="529"/>
  <c r="F130" i="529"/>
  <c r="Q130" i="532" s="1"/>
  <c r="Q130" i="535" s="1"/>
  <c r="K130" i="529"/>
  <c r="G130" i="529"/>
  <c r="M130" i="529"/>
  <c r="J120" i="529"/>
  <c r="H120" i="529"/>
  <c r="D120" i="530" s="1"/>
  <c r="F120" i="529"/>
  <c r="Q120" i="532" s="1"/>
  <c r="Q120" i="535" s="1"/>
  <c r="M120" i="529"/>
  <c r="G120" i="529"/>
  <c r="L120" i="529"/>
  <c r="K120" i="529"/>
  <c r="H126" i="529"/>
  <c r="D126" i="530" s="1"/>
  <c r="J126" i="529"/>
  <c r="L126" i="529"/>
  <c r="F126" i="529"/>
  <c r="Q126" i="532" s="1"/>
  <c r="Q126" i="535" s="1"/>
  <c r="K126" i="529"/>
  <c r="G126" i="529"/>
  <c r="M126" i="529"/>
  <c r="H129" i="529"/>
  <c r="D129" i="530" s="1"/>
  <c r="J129" i="529"/>
  <c r="G129" i="529"/>
  <c r="K129" i="529"/>
  <c r="M129" i="529"/>
  <c r="F129" i="529"/>
  <c r="Q129" i="532" s="1"/>
  <c r="Q129" i="535" s="1"/>
  <c r="L129" i="529"/>
  <c r="J119" i="529"/>
  <c r="H119" i="529"/>
  <c r="D119" i="530" s="1"/>
  <c r="G119" i="529"/>
  <c r="M119" i="529"/>
  <c r="L119" i="529"/>
  <c r="K119" i="529"/>
  <c r="F119" i="529"/>
  <c r="Q119" i="532" s="1"/>
  <c r="Q119" i="535" s="1"/>
  <c r="D123" i="529"/>
  <c r="D109" i="529"/>
  <c r="D114" i="529"/>
  <c r="D122" i="529"/>
  <c r="D107" i="529"/>
  <c r="D116" i="529"/>
  <c r="D119" i="529"/>
  <c r="D121" i="529"/>
  <c r="D125" i="529"/>
  <c r="D111" i="529"/>
  <c r="D126" i="529"/>
  <c r="D124" i="529"/>
  <c r="D130" i="529"/>
  <c r="D128" i="529"/>
  <c r="D117" i="529"/>
  <c r="D120" i="529"/>
  <c r="D110" i="529"/>
  <c r="D108" i="529"/>
  <c r="D113" i="529"/>
  <c r="D115" i="529"/>
  <c r="D127" i="529"/>
  <c r="D112" i="529"/>
  <c r="D118" i="529"/>
  <c r="D129" i="529"/>
  <c r="G120" i="539"/>
  <c r="AC120" i="539"/>
  <c r="X120" i="539"/>
  <c r="W120" i="539"/>
  <c r="I120" i="539"/>
  <c r="B120" i="539"/>
  <c r="E120" i="539"/>
  <c r="H120" i="539"/>
  <c r="J120" i="539"/>
  <c r="AD120" i="539"/>
  <c r="J118" i="539"/>
  <c r="X118" i="539"/>
  <c r="AD118" i="539"/>
  <c r="I118" i="539"/>
  <c r="B118" i="539"/>
  <c r="AC118" i="539"/>
  <c r="G118" i="539"/>
  <c r="W118" i="539"/>
  <c r="E118" i="539"/>
  <c r="H118" i="539"/>
  <c r="AD122" i="539"/>
  <c r="I122" i="539"/>
  <c r="B122" i="539"/>
  <c r="AC122" i="539"/>
  <c r="G122" i="539"/>
  <c r="X122" i="539"/>
  <c r="W122" i="539"/>
  <c r="J122" i="539"/>
  <c r="E122" i="539"/>
  <c r="H122" i="539"/>
  <c r="W130" i="539"/>
  <c r="E130" i="539"/>
  <c r="J130" i="539"/>
  <c r="X130" i="539"/>
  <c r="G130" i="539"/>
  <c r="AC130" i="539"/>
  <c r="AD130" i="539"/>
  <c r="B130" i="539"/>
  <c r="I130" i="539"/>
  <c r="H130" i="539"/>
  <c r="G112" i="539"/>
  <c r="AC112" i="539"/>
  <c r="X112" i="539"/>
  <c r="W112" i="539"/>
  <c r="I112" i="539"/>
  <c r="B112" i="539"/>
  <c r="H112" i="539"/>
  <c r="E112" i="539"/>
  <c r="AD112" i="539"/>
  <c r="J112" i="539"/>
  <c r="I108" i="539"/>
  <c r="G108" i="539"/>
  <c r="AD108" i="539"/>
  <c r="H108" i="539"/>
  <c r="J108" i="539"/>
  <c r="W108" i="539"/>
  <c r="B108" i="539"/>
  <c r="E108" i="539"/>
  <c r="X108" i="539"/>
  <c r="AC108" i="539"/>
  <c r="J117" i="539"/>
  <c r="B117" i="539"/>
  <c r="H117" i="539"/>
  <c r="AC117" i="539"/>
  <c r="G117" i="539"/>
  <c r="I117" i="539"/>
  <c r="AD117" i="539"/>
  <c r="W117" i="539"/>
  <c r="X117" i="539"/>
  <c r="E117" i="539"/>
  <c r="G116" i="539"/>
  <c r="AC116" i="539"/>
  <c r="X116" i="539"/>
  <c r="I116" i="539"/>
  <c r="B116" i="539"/>
  <c r="W116" i="539"/>
  <c r="AD116" i="539"/>
  <c r="E116" i="539"/>
  <c r="H116" i="539"/>
  <c r="J116" i="539"/>
  <c r="H109" i="539"/>
  <c r="E109" i="539"/>
  <c r="J109" i="539"/>
  <c r="W109" i="539"/>
  <c r="B109" i="539"/>
  <c r="AD109" i="539"/>
  <c r="X109" i="539"/>
  <c r="I109" i="539"/>
  <c r="AC109" i="539"/>
  <c r="G109" i="539"/>
  <c r="E127" i="539"/>
  <c r="AC127" i="539"/>
  <c r="AD127" i="539"/>
  <c r="J127" i="539"/>
  <c r="G127" i="539"/>
  <c r="W127" i="539"/>
  <c r="B127" i="539"/>
  <c r="X127" i="539"/>
  <c r="H127" i="539"/>
  <c r="I127" i="539"/>
  <c r="X107" i="539"/>
  <c r="J107" i="539"/>
  <c r="H107" i="539"/>
  <c r="E107" i="539"/>
  <c r="AC107" i="539"/>
  <c r="B107" i="539"/>
  <c r="I107" i="539"/>
  <c r="G107" i="539"/>
  <c r="W107" i="539"/>
  <c r="AD107" i="539"/>
  <c r="AC124" i="539"/>
  <c r="X124" i="539"/>
  <c r="W124" i="539"/>
  <c r="B124" i="539"/>
  <c r="G124" i="539"/>
  <c r="I124" i="539"/>
  <c r="J124" i="539"/>
  <c r="E124" i="539"/>
  <c r="AD124" i="539"/>
  <c r="H124" i="539"/>
  <c r="J115" i="539"/>
  <c r="E115" i="539"/>
  <c r="W115" i="539"/>
  <c r="H115" i="539"/>
  <c r="AC115" i="539"/>
  <c r="X115" i="539"/>
  <c r="I115" i="539"/>
  <c r="AD115" i="539"/>
  <c r="G115" i="539"/>
  <c r="B115" i="539"/>
  <c r="X129" i="539"/>
  <c r="H129" i="539"/>
  <c r="AD129" i="539"/>
  <c r="I129" i="539"/>
  <c r="W129" i="539"/>
  <c r="J129" i="539"/>
  <c r="B129" i="539"/>
  <c r="G129" i="539"/>
  <c r="E129" i="539"/>
  <c r="AC129" i="539"/>
  <c r="AC114" i="539"/>
  <c r="G114" i="539"/>
  <c r="W114" i="539"/>
  <c r="E114" i="539"/>
  <c r="AD114" i="539"/>
  <c r="B114" i="539"/>
  <c r="J114" i="539"/>
  <c r="I114" i="539"/>
  <c r="X114" i="539"/>
  <c r="H114" i="539"/>
  <c r="X121" i="539"/>
  <c r="H121" i="539"/>
  <c r="AD121" i="539"/>
  <c r="I121" i="539"/>
  <c r="AC121" i="539"/>
  <c r="W121" i="539"/>
  <c r="J121" i="539"/>
  <c r="G121" i="539"/>
  <c r="E121" i="539"/>
  <c r="B121" i="539"/>
  <c r="X111" i="539"/>
  <c r="H111" i="539"/>
  <c r="AD111" i="539"/>
  <c r="G111" i="539"/>
  <c r="E111" i="539"/>
  <c r="AC111" i="539"/>
  <c r="B111" i="539"/>
  <c r="W111" i="539"/>
  <c r="I111" i="539"/>
  <c r="J111" i="539"/>
  <c r="J123" i="539"/>
  <c r="E123" i="539"/>
  <c r="AD123" i="539"/>
  <c r="AC123" i="539"/>
  <c r="B123" i="539"/>
  <c r="H123" i="539"/>
  <c r="I123" i="539"/>
  <c r="G123" i="539"/>
  <c r="X123" i="539"/>
  <c r="W123" i="539"/>
  <c r="W128" i="539"/>
  <c r="B128" i="539"/>
  <c r="I128" i="539"/>
  <c r="AC128" i="539"/>
  <c r="X128" i="539"/>
  <c r="G128" i="539"/>
  <c r="AD128" i="539"/>
  <c r="E128" i="539"/>
  <c r="J128" i="539"/>
  <c r="H128" i="539"/>
  <c r="AC126" i="539"/>
  <c r="G126" i="539"/>
  <c r="W126" i="539"/>
  <c r="E126" i="539"/>
  <c r="J126" i="539"/>
  <c r="X126" i="539"/>
  <c r="I126" i="539"/>
  <c r="B126" i="539"/>
  <c r="AD126" i="539"/>
  <c r="H126" i="539"/>
  <c r="X113" i="539"/>
  <c r="H113" i="539"/>
  <c r="AD113" i="539"/>
  <c r="E113" i="539"/>
  <c r="G113" i="539"/>
  <c r="J113" i="539"/>
  <c r="W113" i="539"/>
  <c r="B113" i="539"/>
  <c r="I113" i="539"/>
  <c r="AC113" i="539"/>
  <c r="AD110" i="539"/>
  <c r="I110" i="539"/>
  <c r="B110" i="539"/>
  <c r="AC110" i="539"/>
  <c r="G110" i="539"/>
  <c r="J110" i="539"/>
  <c r="E110" i="539"/>
  <c r="X110" i="539"/>
  <c r="W110" i="539"/>
  <c r="H110" i="539"/>
  <c r="AD119" i="539"/>
  <c r="J119" i="539"/>
  <c r="E119" i="539"/>
  <c r="AC119" i="539"/>
  <c r="X119" i="539"/>
  <c r="B119" i="539"/>
  <c r="G119" i="539"/>
  <c r="H119" i="539"/>
  <c r="I119" i="539"/>
  <c r="W119" i="539"/>
  <c r="X125" i="539"/>
  <c r="H125" i="539"/>
  <c r="AD125" i="539"/>
  <c r="I125" i="539"/>
  <c r="AC125" i="539"/>
  <c r="W125" i="539"/>
  <c r="J125" i="539"/>
  <c r="G125" i="539"/>
  <c r="E125" i="539"/>
  <c r="B125" i="539"/>
  <c r="B123" i="529"/>
  <c r="B113" i="529"/>
  <c r="B128" i="529"/>
  <c r="B124" i="529"/>
  <c r="B121" i="529"/>
  <c r="B114" i="529"/>
  <c r="B122" i="529"/>
  <c r="B126" i="529"/>
  <c r="B129" i="529"/>
  <c r="B108" i="529"/>
  <c r="B109" i="529"/>
  <c r="B115" i="529"/>
  <c r="B107" i="529"/>
  <c r="B125" i="529"/>
  <c r="B127" i="529"/>
  <c r="B120" i="529"/>
  <c r="B111" i="529"/>
  <c r="B112" i="529"/>
  <c r="B118" i="529"/>
  <c r="B117" i="529"/>
  <c r="B110" i="529"/>
  <c r="B116" i="529"/>
  <c r="B119" i="529"/>
  <c r="B130" i="529"/>
  <c r="O124" i="528" l="1"/>
  <c r="R124" i="528" s="1"/>
  <c r="O114" i="528"/>
  <c r="R114" i="528" s="1"/>
  <c r="O109" i="528"/>
  <c r="R109" i="528" s="1"/>
  <c r="R119" i="528"/>
  <c r="O108" i="528"/>
  <c r="R108" i="528" s="1"/>
  <c r="O115" i="528"/>
  <c r="R115" i="528" s="1"/>
  <c r="O111" i="528"/>
  <c r="R111" i="528" s="1"/>
  <c r="R116" i="528"/>
  <c r="R117" i="528"/>
  <c r="O128" i="528"/>
  <c r="R128" i="528" s="1"/>
  <c r="L120" i="528"/>
  <c r="O120" i="528" s="1"/>
  <c r="O127" i="528"/>
  <c r="R127" i="528" s="1"/>
  <c r="O107" i="528"/>
  <c r="R107" i="528" s="1"/>
  <c r="J117" i="530"/>
  <c r="G117" i="530"/>
  <c r="F117" i="530"/>
  <c r="K117" i="530"/>
  <c r="I117" i="530"/>
  <c r="L117" i="530"/>
  <c r="J130" i="530"/>
  <c r="G130" i="530"/>
  <c r="F130" i="530"/>
  <c r="I130" i="530"/>
  <c r="L130" i="530"/>
  <c r="K130" i="530"/>
  <c r="J116" i="530"/>
  <c r="G116" i="530"/>
  <c r="F116" i="530"/>
  <c r="L116" i="530"/>
  <c r="K116" i="530"/>
  <c r="I116" i="530"/>
  <c r="J118" i="530"/>
  <c r="G118" i="530"/>
  <c r="F118" i="530"/>
  <c r="I118" i="530"/>
  <c r="L118" i="530"/>
  <c r="K118" i="530"/>
  <c r="G111" i="530"/>
  <c r="J111" i="530"/>
  <c r="F111" i="530"/>
  <c r="K111" i="530"/>
  <c r="L111" i="530"/>
  <c r="I111" i="530"/>
  <c r="J125" i="530"/>
  <c r="F125" i="530"/>
  <c r="G125" i="530"/>
  <c r="I125" i="530"/>
  <c r="L125" i="530"/>
  <c r="K125" i="530"/>
  <c r="G107" i="530"/>
  <c r="J107" i="530"/>
  <c r="F107" i="530"/>
  <c r="K107" i="530"/>
  <c r="I107" i="530"/>
  <c r="L107" i="530"/>
  <c r="J108" i="530"/>
  <c r="F108" i="530"/>
  <c r="G108" i="530"/>
  <c r="L108" i="530"/>
  <c r="K108" i="530"/>
  <c r="I108" i="530"/>
  <c r="J129" i="530"/>
  <c r="G129" i="530"/>
  <c r="F129" i="530"/>
  <c r="L129" i="530"/>
  <c r="K129" i="530"/>
  <c r="I129" i="530"/>
  <c r="J121" i="530"/>
  <c r="F121" i="530"/>
  <c r="G121" i="530"/>
  <c r="I121" i="530"/>
  <c r="L121" i="530"/>
  <c r="K121" i="530"/>
  <c r="J128" i="530"/>
  <c r="G128" i="530"/>
  <c r="F128" i="530"/>
  <c r="L128" i="530"/>
  <c r="I128" i="530"/>
  <c r="K128" i="530"/>
  <c r="G119" i="530"/>
  <c r="J119" i="530"/>
  <c r="F119" i="530"/>
  <c r="K119" i="530"/>
  <c r="I119" i="530"/>
  <c r="L119" i="530"/>
  <c r="J127" i="530"/>
  <c r="G127" i="530"/>
  <c r="F127" i="530"/>
  <c r="K127" i="530"/>
  <c r="L127" i="530"/>
  <c r="I127" i="530"/>
  <c r="G115" i="530"/>
  <c r="J115" i="530"/>
  <c r="F115" i="530"/>
  <c r="K115" i="530"/>
  <c r="L115" i="530"/>
  <c r="I115" i="530"/>
  <c r="J109" i="530"/>
  <c r="G109" i="530"/>
  <c r="F109" i="530"/>
  <c r="L109" i="530"/>
  <c r="I109" i="530"/>
  <c r="K109" i="530"/>
  <c r="J126" i="530"/>
  <c r="G126" i="530"/>
  <c r="F126" i="530"/>
  <c r="I126" i="530"/>
  <c r="K126" i="530"/>
  <c r="L126" i="530"/>
  <c r="J122" i="530"/>
  <c r="G122" i="530"/>
  <c r="F122" i="530"/>
  <c r="I122" i="530"/>
  <c r="L122" i="530"/>
  <c r="K122" i="530"/>
  <c r="J124" i="530"/>
  <c r="F124" i="530"/>
  <c r="G124" i="530"/>
  <c r="L124" i="530"/>
  <c r="K124" i="530"/>
  <c r="I124" i="530"/>
  <c r="J123" i="530"/>
  <c r="G123" i="530"/>
  <c r="F123" i="530"/>
  <c r="K123" i="530"/>
  <c r="L123" i="530"/>
  <c r="I123" i="530"/>
  <c r="J110" i="530"/>
  <c r="G110" i="530"/>
  <c r="F110" i="530"/>
  <c r="I110" i="530"/>
  <c r="K110" i="530"/>
  <c r="L110" i="530"/>
  <c r="J112" i="530"/>
  <c r="F112" i="530"/>
  <c r="G112" i="530"/>
  <c r="L112" i="530"/>
  <c r="I112" i="530"/>
  <c r="K112" i="530"/>
  <c r="J114" i="530"/>
  <c r="G114" i="530"/>
  <c r="F114" i="530"/>
  <c r="I114" i="530"/>
  <c r="L114" i="530"/>
  <c r="K114" i="530"/>
  <c r="J120" i="530"/>
  <c r="F120" i="530"/>
  <c r="G120" i="530"/>
  <c r="L120" i="530"/>
  <c r="K120" i="530"/>
  <c r="I120" i="530"/>
  <c r="J113" i="530"/>
  <c r="F113" i="530"/>
  <c r="G113" i="530"/>
  <c r="L113" i="530"/>
  <c r="K113" i="530"/>
  <c r="I113" i="530"/>
  <c r="B118" i="530"/>
  <c r="B112" i="530"/>
  <c r="B127" i="530"/>
  <c r="B107" i="530"/>
  <c r="B109" i="530"/>
  <c r="B108" i="530"/>
  <c r="B124" i="530"/>
  <c r="B129" i="530"/>
  <c r="B116" i="530"/>
  <c r="B111" i="530"/>
  <c r="B120" i="530"/>
  <c r="B125" i="530"/>
  <c r="B114" i="530"/>
  <c r="B113" i="530"/>
  <c r="B130" i="530"/>
  <c r="B119" i="530"/>
  <c r="B110" i="530"/>
  <c r="B117" i="530"/>
  <c r="B115" i="530"/>
  <c r="B126" i="530"/>
  <c r="B122" i="530"/>
  <c r="B121" i="530"/>
  <c r="B128" i="530"/>
  <c r="B123" i="530"/>
  <c r="B220" i="1"/>
  <c r="B200" i="1"/>
  <c r="R120" i="528" l="1"/>
  <c r="F128" i="531"/>
  <c r="X128" i="531" s="1"/>
  <c r="P128" i="531"/>
  <c r="D128" i="531"/>
  <c r="R128" i="531"/>
  <c r="U128" i="531"/>
  <c r="S128" i="531"/>
  <c r="J128" i="531"/>
  <c r="E128" i="531"/>
  <c r="M128" i="531"/>
  <c r="B128" i="531"/>
  <c r="O128" i="531"/>
  <c r="H128" i="531"/>
  <c r="V128" i="531"/>
  <c r="W128" i="531" s="1"/>
  <c r="S128" i="532" s="1"/>
  <c r="L128" i="531"/>
  <c r="I128" i="531"/>
  <c r="D126" i="531"/>
  <c r="E126" i="531"/>
  <c r="M126" i="531"/>
  <c r="P126" i="531"/>
  <c r="U126" i="531"/>
  <c r="S126" i="531"/>
  <c r="B126" i="531"/>
  <c r="L126" i="531"/>
  <c r="O126" i="531"/>
  <c r="I126" i="531"/>
  <c r="V126" i="531"/>
  <c r="W126" i="531" s="1"/>
  <c r="S126" i="532" s="1"/>
  <c r="H126" i="531"/>
  <c r="J126" i="531"/>
  <c r="R126" i="531"/>
  <c r="F126" i="531"/>
  <c r="X126" i="531" s="1"/>
  <c r="U115" i="531"/>
  <c r="O115" i="531"/>
  <c r="H115" i="531"/>
  <c r="V115" i="531"/>
  <c r="W115" i="531" s="1"/>
  <c r="S115" i="532" s="1"/>
  <c r="M115" i="531"/>
  <c r="J115" i="531"/>
  <c r="R115" i="531"/>
  <c r="P115" i="531"/>
  <c r="I115" i="531"/>
  <c r="D115" i="531"/>
  <c r="L115" i="531"/>
  <c r="F115" i="531"/>
  <c r="X115" i="531" s="1"/>
  <c r="E115" i="531"/>
  <c r="S115" i="531"/>
  <c r="B115" i="531"/>
  <c r="G123" i="531"/>
  <c r="G110" i="531"/>
  <c r="G119" i="531"/>
  <c r="G108" i="531"/>
  <c r="G107" i="531"/>
  <c r="I107" i="531"/>
  <c r="B107" i="531"/>
  <c r="O107" i="531"/>
  <c r="H107" i="531"/>
  <c r="E107" i="531"/>
  <c r="V107" i="531"/>
  <c r="W107" i="531" s="1"/>
  <c r="S107" i="532" s="1"/>
  <c r="J107" i="531"/>
  <c r="U107" i="531"/>
  <c r="R107" i="531"/>
  <c r="P107" i="531"/>
  <c r="D107" i="531"/>
  <c r="M107" i="531"/>
  <c r="L107" i="531"/>
  <c r="F107" i="531"/>
  <c r="X107" i="531" s="1"/>
  <c r="S107" i="531"/>
  <c r="G112" i="531"/>
  <c r="F112" i="531"/>
  <c r="X112" i="531" s="1"/>
  <c r="D112" i="531"/>
  <c r="L112" i="531"/>
  <c r="V112" i="531"/>
  <c r="W112" i="531" s="1"/>
  <c r="S112" i="532" s="1"/>
  <c r="B112" i="531"/>
  <c r="S112" i="531"/>
  <c r="U112" i="531"/>
  <c r="R112" i="531"/>
  <c r="O112" i="531"/>
  <c r="M112" i="531"/>
  <c r="P112" i="531"/>
  <c r="J112" i="531"/>
  <c r="I112" i="531"/>
  <c r="H112" i="531"/>
  <c r="E112" i="531"/>
  <c r="P118" i="531"/>
  <c r="V118" i="531"/>
  <c r="W118" i="531" s="1"/>
  <c r="S118" i="532" s="1"/>
  <c r="E118" i="531"/>
  <c r="I118" i="531"/>
  <c r="L118" i="531"/>
  <c r="F118" i="531"/>
  <c r="X118" i="531" s="1"/>
  <c r="R118" i="531"/>
  <c r="S118" i="531"/>
  <c r="H118" i="531"/>
  <c r="U118" i="531"/>
  <c r="J118" i="531"/>
  <c r="O118" i="531"/>
  <c r="D118" i="531"/>
  <c r="M118" i="531"/>
  <c r="B118" i="531"/>
  <c r="G118" i="531"/>
  <c r="G128" i="531"/>
  <c r="G122" i="531"/>
  <c r="U122" i="531"/>
  <c r="P122" i="531"/>
  <c r="J122" i="531"/>
  <c r="B122" i="531"/>
  <c r="M122" i="531"/>
  <c r="L122" i="531"/>
  <c r="V122" i="531"/>
  <c r="W122" i="531" s="1"/>
  <c r="S122" i="532" s="1"/>
  <c r="S122" i="531"/>
  <c r="I122" i="531"/>
  <c r="H122" i="531"/>
  <c r="F122" i="531"/>
  <c r="X122" i="531" s="1"/>
  <c r="O122" i="531"/>
  <c r="E122" i="531"/>
  <c r="D122" i="531"/>
  <c r="R122" i="531"/>
  <c r="P119" i="531"/>
  <c r="V119" i="531"/>
  <c r="W119" i="531" s="1"/>
  <c r="S119" i="532" s="1"/>
  <c r="I119" i="531"/>
  <c r="S119" i="531"/>
  <c r="L119" i="531"/>
  <c r="R119" i="531"/>
  <c r="E119" i="531"/>
  <c r="J119" i="531"/>
  <c r="H119" i="531"/>
  <c r="U119" i="531"/>
  <c r="O119" i="531"/>
  <c r="B119" i="531"/>
  <c r="D119" i="531"/>
  <c r="M119" i="531"/>
  <c r="F119" i="531"/>
  <c r="X119" i="531" s="1"/>
  <c r="G113" i="531"/>
  <c r="G125" i="531"/>
  <c r="V125" i="531"/>
  <c r="W125" i="531" s="1"/>
  <c r="S125" i="532" s="1"/>
  <c r="P125" i="531"/>
  <c r="D125" i="531"/>
  <c r="B125" i="531"/>
  <c r="L125" i="531"/>
  <c r="J125" i="531"/>
  <c r="R125" i="531"/>
  <c r="S125" i="531"/>
  <c r="F125" i="531"/>
  <c r="X125" i="531" s="1"/>
  <c r="E125" i="531"/>
  <c r="M125" i="531"/>
  <c r="O125" i="531"/>
  <c r="U125" i="531"/>
  <c r="I125" i="531"/>
  <c r="H125" i="531"/>
  <c r="G116" i="531"/>
  <c r="F108" i="531"/>
  <c r="X108" i="531" s="1"/>
  <c r="E108" i="531"/>
  <c r="S108" i="531"/>
  <c r="V108" i="531"/>
  <c r="W108" i="531" s="1"/>
  <c r="S108" i="532" s="1"/>
  <c r="B108" i="531"/>
  <c r="O108" i="531"/>
  <c r="M108" i="531"/>
  <c r="R108" i="531"/>
  <c r="U108" i="531"/>
  <c r="I108" i="531"/>
  <c r="H108" i="531"/>
  <c r="J108" i="531"/>
  <c r="P108" i="531"/>
  <c r="D108" i="531"/>
  <c r="L108" i="531"/>
  <c r="G126" i="531"/>
  <c r="G115" i="531"/>
  <c r="P123" i="531"/>
  <c r="R123" i="531"/>
  <c r="V123" i="531"/>
  <c r="W123" i="531" s="1"/>
  <c r="S123" i="532" s="1"/>
  <c r="S123" i="531"/>
  <c r="L123" i="531"/>
  <c r="J123" i="531"/>
  <c r="M123" i="531"/>
  <c r="O123" i="531"/>
  <c r="H123" i="531"/>
  <c r="F123" i="531"/>
  <c r="X123" i="531" s="1"/>
  <c r="I123" i="531"/>
  <c r="U123" i="531"/>
  <c r="D123" i="531"/>
  <c r="B123" i="531"/>
  <c r="E123" i="531"/>
  <c r="G121" i="531"/>
  <c r="F121" i="531"/>
  <c r="X121" i="531" s="1"/>
  <c r="H121" i="531"/>
  <c r="M121" i="531"/>
  <c r="V121" i="531"/>
  <c r="W121" i="531" s="1"/>
  <c r="S121" i="532" s="1"/>
  <c r="B121" i="531"/>
  <c r="D121" i="531"/>
  <c r="I121" i="531"/>
  <c r="R121" i="531"/>
  <c r="P121" i="531"/>
  <c r="S121" i="531"/>
  <c r="U121" i="531"/>
  <c r="J121" i="531"/>
  <c r="L121" i="531"/>
  <c r="O121" i="531"/>
  <c r="E121" i="531"/>
  <c r="L130" i="531"/>
  <c r="I130" i="531"/>
  <c r="V130" i="531"/>
  <c r="W130" i="531" s="1"/>
  <c r="S130" i="532" s="1"/>
  <c r="J130" i="531"/>
  <c r="H130" i="531"/>
  <c r="R130" i="531"/>
  <c r="F130" i="531"/>
  <c r="X130" i="531" s="1"/>
  <c r="E130" i="531"/>
  <c r="D130" i="531"/>
  <c r="M130" i="531"/>
  <c r="U130" i="531"/>
  <c r="P130" i="531"/>
  <c r="S130" i="531"/>
  <c r="B130" i="531"/>
  <c r="O130" i="531"/>
  <c r="G130" i="531"/>
  <c r="O113" i="531"/>
  <c r="B113" i="531"/>
  <c r="U113" i="531"/>
  <c r="I113" i="531"/>
  <c r="R113" i="531"/>
  <c r="V113" i="531"/>
  <c r="W113" i="531" s="1"/>
  <c r="S113" i="532" s="1"/>
  <c r="P113" i="531"/>
  <c r="D113" i="531"/>
  <c r="M113" i="531"/>
  <c r="L113" i="531"/>
  <c r="J113" i="531"/>
  <c r="S113" i="531"/>
  <c r="H113" i="531"/>
  <c r="F113" i="531"/>
  <c r="X113" i="531" s="1"/>
  <c r="E113" i="531"/>
  <c r="G114" i="531"/>
  <c r="D114" i="531"/>
  <c r="O114" i="531"/>
  <c r="I114" i="531"/>
  <c r="P114" i="531"/>
  <c r="V114" i="531"/>
  <c r="W114" i="531" s="1"/>
  <c r="S114" i="532" s="1"/>
  <c r="J114" i="531"/>
  <c r="R114" i="531"/>
  <c r="L114" i="531"/>
  <c r="F114" i="531"/>
  <c r="X114" i="531" s="1"/>
  <c r="E114" i="531"/>
  <c r="M114" i="531"/>
  <c r="H114" i="531"/>
  <c r="U114" i="531"/>
  <c r="S114" i="531"/>
  <c r="B114" i="531"/>
  <c r="G120" i="531"/>
  <c r="V116" i="531"/>
  <c r="W116" i="531" s="1"/>
  <c r="S116" i="532" s="1"/>
  <c r="B116" i="531"/>
  <c r="L116" i="531"/>
  <c r="O116" i="531"/>
  <c r="F116" i="531"/>
  <c r="X116" i="531" s="1"/>
  <c r="U116" i="531"/>
  <c r="D116" i="531"/>
  <c r="S116" i="531"/>
  <c r="P116" i="531"/>
  <c r="R116" i="531"/>
  <c r="M116" i="531"/>
  <c r="E116" i="531"/>
  <c r="J116" i="531"/>
  <c r="H116" i="531"/>
  <c r="I116" i="531"/>
  <c r="P129" i="531"/>
  <c r="D129" i="531"/>
  <c r="B129" i="531"/>
  <c r="S129" i="531"/>
  <c r="J129" i="531"/>
  <c r="R129" i="531"/>
  <c r="V129" i="531"/>
  <c r="W129" i="531" s="1"/>
  <c r="S129" i="532" s="1"/>
  <c r="O129" i="531"/>
  <c r="E129" i="531"/>
  <c r="M129" i="531"/>
  <c r="L129" i="531"/>
  <c r="U129" i="531"/>
  <c r="I129" i="531"/>
  <c r="H129" i="531"/>
  <c r="F129" i="531"/>
  <c r="X129" i="531" s="1"/>
  <c r="J124" i="531"/>
  <c r="M124" i="531"/>
  <c r="P124" i="531"/>
  <c r="D124" i="531"/>
  <c r="B124" i="531"/>
  <c r="U124" i="531"/>
  <c r="V124" i="531"/>
  <c r="W124" i="531" s="1"/>
  <c r="S124" i="532" s="1"/>
  <c r="S124" i="531"/>
  <c r="E124" i="531"/>
  <c r="R124" i="531"/>
  <c r="H124" i="531"/>
  <c r="O124" i="531"/>
  <c r="F124" i="531"/>
  <c r="X124" i="531" s="1"/>
  <c r="L124" i="531"/>
  <c r="I124" i="531"/>
  <c r="G109" i="531"/>
  <c r="D109" i="531"/>
  <c r="B109" i="531"/>
  <c r="U109" i="531"/>
  <c r="S109" i="531"/>
  <c r="R109" i="531"/>
  <c r="V109" i="531"/>
  <c r="W109" i="531" s="1"/>
  <c r="S109" i="532" s="1"/>
  <c r="P109" i="531"/>
  <c r="O109" i="531"/>
  <c r="M109" i="531"/>
  <c r="L109" i="531"/>
  <c r="J109" i="531"/>
  <c r="I109" i="531"/>
  <c r="H109" i="531"/>
  <c r="F109" i="531"/>
  <c r="X109" i="531" s="1"/>
  <c r="E109" i="531"/>
  <c r="G127" i="531"/>
  <c r="G117" i="531"/>
  <c r="V117" i="531"/>
  <c r="W117" i="531" s="1"/>
  <c r="S117" i="532" s="1"/>
  <c r="P117" i="531"/>
  <c r="D117" i="531"/>
  <c r="B117" i="531"/>
  <c r="L117" i="531"/>
  <c r="J117" i="531"/>
  <c r="R117" i="531"/>
  <c r="S117" i="531"/>
  <c r="F117" i="531"/>
  <c r="X117" i="531" s="1"/>
  <c r="E117" i="531"/>
  <c r="M117" i="531"/>
  <c r="O117" i="531"/>
  <c r="U117" i="531"/>
  <c r="I117" i="531"/>
  <c r="H117" i="531"/>
  <c r="L110" i="531"/>
  <c r="M110" i="531"/>
  <c r="U110" i="531"/>
  <c r="S110" i="531"/>
  <c r="H110" i="531"/>
  <c r="B110" i="531"/>
  <c r="O110" i="531"/>
  <c r="I110" i="531"/>
  <c r="D110" i="531"/>
  <c r="V110" i="531"/>
  <c r="W110" i="531" s="1"/>
  <c r="S110" i="532" s="1"/>
  <c r="J110" i="531"/>
  <c r="P110" i="531"/>
  <c r="R110" i="531"/>
  <c r="F110" i="531"/>
  <c r="X110" i="531" s="1"/>
  <c r="E110" i="531"/>
  <c r="M120" i="531"/>
  <c r="O120" i="531"/>
  <c r="F120" i="531"/>
  <c r="X120" i="531" s="1"/>
  <c r="P120" i="531"/>
  <c r="I120" i="531"/>
  <c r="V120" i="531"/>
  <c r="W120" i="531" s="1"/>
  <c r="S120" i="532" s="1"/>
  <c r="B120" i="531"/>
  <c r="L120" i="531"/>
  <c r="E120" i="531"/>
  <c r="R120" i="531"/>
  <c r="H120" i="531"/>
  <c r="U120" i="531"/>
  <c r="S120" i="531"/>
  <c r="J120" i="531"/>
  <c r="D120" i="531"/>
  <c r="G111" i="531"/>
  <c r="I111" i="531"/>
  <c r="F111" i="531"/>
  <c r="X111" i="531" s="1"/>
  <c r="S111" i="531"/>
  <c r="B111" i="531"/>
  <c r="E111" i="531"/>
  <c r="O111" i="531"/>
  <c r="H111" i="531"/>
  <c r="U111" i="531"/>
  <c r="V111" i="531"/>
  <c r="W111" i="531" s="1"/>
  <c r="S111" i="532" s="1"/>
  <c r="J111" i="531"/>
  <c r="R111" i="531"/>
  <c r="M111" i="531"/>
  <c r="P111" i="531"/>
  <c r="D111" i="531"/>
  <c r="L111" i="531"/>
  <c r="G129" i="531"/>
  <c r="G124" i="531"/>
  <c r="I127" i="531"/>
  <c r="R127" i="531"/>
  <c r="P127" i="531"/>
  <c r="D127" i="531"/>
  <c r="E127" i="531"/>
  <c r="L127" i="531"/>
  <c r="F127" i="531"/>
  <c r="X127" i="531" s="1"/>
  <c r="U127" i="531"/>
  <c r="S127" i="531"/>
  <c r="B127" i="531"/>
  <c r="O127" i="531"/>
  <c r="M127" i="531"/>
  <c r="H127" i="531"/>
  <c r="V127" i="531"/>
  <c r="W127" i="531" s="1"/>
  <c r="S127" i="532" s="1"/>
  <c r="J127" i="531"/>
  <c r="AV32" i="370"/>
  <c r="AW32" i="370"/>
  <c r="AX32" i="370"/>
  <c r="AY32" i="370"/>
  <c r="AZ32" i="370"/>
  <c r="BA32" i="370"/>
  <c r="BB32" i="370"/>
  <c r="BC32" i="370"/>
  <c r="BD32" i="370"/>
  <c r="BE32" i="370"/>
  <c r="BF32" i="370"/>
  <c r="BG32" i="370"/>
  <c r="AQ33" i="370"/>
  <c r="AR33" i="370"/>
  <c r="AS33" i="370"/>
  <c r="AT33" i="370"/>
  <c r="AU33" i="370"/>
  <c r="AV33" i="370"/>
  <c r="AW33" i="370"/>
  <c r="AX33" i="370"/>
  <c r="AY33" i="370"/>
  <c r="AZ33" i="370"/>
  <c r="BA33" i="370"/>
  <c r="BB33" i="370"/>
  <c r="BC33" i="370"/>
  <c r="BD33" i="370"/>
  <c r="BE33" i="370"/>
  <c r="BF33" i="370"/>
  <c r="BG33" i="370"/>
  <c r="AQ34" i="370"/>
  <c r="AR34" i="370"/>
  <c r="AS34" i="370"/>
  <c r="AT34" i="370"/>
  <c r="AU34" i="370"/>
  <c r="AV34" i="370"/>
  <c r="AW34" i="370"/>
  <c r="AX34" i="370"/>
  <c r="AY34" i="370"/>
  <c r="AZ34" i="370"/>
  <c r="BA34" i="370"/>
  <c r="BB34" i="370"/>
  <c r="BC34" i="370"/>
  <c r="BD34" i="370"/>
  <c r="BE34" i="370"/>
  <c r="BF34" i="370"/>
  <c r="BG34" i="370"/>
  <c r="AQ35" i="370"/>
  <c r="AR35" i="370"/>
  <c r="AS35" i="370"/>
  <c r="AT35" i="370"/>
  <c r="AU35" i="370"/>
  <c r="AV35" i="370"/>
  <c r="AW35" i="370"/>
  <c r="AX35" i="370"/>
  <c r="AY35" i="370"/>
  <c r="AZ35" i="370"/>
  <c r="BA35" i="370"/>
  <c r="BB35" i="370"/>
  <c r="BC35" i="370"/>
  <c r="BD35" i="370"/>
  <c r="BE35" i="370"/>
  <c r="BF35" i="370"/>
  <c r="BG35" i="370"/>
  <c r="AQ36" i="370"/>
  <c r="AR36" i="370"/>
  <c r="AS36" i="370"/>
  <c r="AT36" i="370"/>
  <c r="AU36" i="370"/>
  <c r="AV36" i="370"/>
  <c r="AW36" i="370"/>
  <c r="AX36" i="370"/>
  <c r="AY36" i="370"/>
  <c r="AZ36" i="370"/>
  <c r="BA36" i="370"/>
  <c r="BB36" i="370"/>
  <c r="BC36" i="370"/>
  <c r="BD36" i="370"/>
  <c r="BE36" i="370"/>
  <c r="BF36" i="370"/>
  <c r="BG36" i="370"/>
  <c r="AQ37" i="370"/>
  <c r="AR37" i="370"/>
  <c r="AS37" i="370"/>
  <c r="AT37" i="370"/>
  <c r="AU37" i="370"/>
  <c r="AV37" i="370"/>
  <c r="AW37" i="370"/>
  <c r="AX37" i="370"/>
  <c r="AY37" i="370"/>
  <c r="AZ37" i="370"/>
  <c r="BA37" i="370"/>
  <c r="BB37" i="370"/>
  <c r="BC37" i="370"/>
  <c r="BD37" i="370"/>
  <c r="BE37" i="370"/>
  <c r="BF37" i="370"/>
  <c r="BG37" i="370"/>
  <c r="AQ38" i="370"/>
  <c r="AR38" i="370"/>
  <c r="AS38" i="370"/>
  <c r="AT38" i="370"/>
  <c r="AU38" i="370"/>
  <c r="AV38" i="370"/>
  <c r="AW38" i="370"/>
  <c r="AX38" i="370"/>
  <c r="AY38" i="370"/>
  <c r="AZ38" i="370"/>
  <c r="BA38" i="370"/>
  <c r="BB38" i="370"/>
  <c r="BC38" i="370"/>
  <c r="BD38" i="370"/>
  <c r="BE38" i="370"/>
  <c r="BF38" i="370"/>
  <c r="BG38" i="370"/>
  <c r="AQ39" i="370"/>
  <c r="AR39" i="370"/>
  <c r="AS39" i="370"/>
  <c r="AT39" i="370"/>
  <c r="AU39" i="370"/>
  <c r="AV39" i="370"/>
  <c r="AW39" i="370"/>
  <c r="AX39" i="370"/>
  <c r="AY39" i="370"/>
  <c r="AZ39" i="370"/>
  <c r="BA39" i="370"/>
  <c r="BB39" i="370"/>
  <c r="BC39" i="370"/>
  <c r="BD39" i="370"/>
  <c r="BE39" i="370"/>
  <c r="BF39" i="370"/>
  <c r="BG39" i="370"/>
  <c r="AQ40" i="370"/>
  <c r="AR40" i="370"/>
  <c r="AS40" i="370"/>
  <c r="AT40" i="370"/>
  <c r="AU40" i="370"/>
  <c r="AV40" i="370"/>
  <c r="AW40" i="370"/>
  <c r="AX40" i="370"/>
  <c r="AY40" i="370"/>
  <c r="AZ40" i="370"/>
  <c r="BA40" i="370"/>
  <c r="BB40" i="370"/>
  <c r="BC40" i="370"/>
  <c r="BD40" i="370"/>
  <c r="BE40" i="370"/>
  <c r="BF40" i="370"/>
  <c r="BG40" i="370"/>
  <c r="AV41" i="370"/>
  <c r="AW41" i="370"/>
  <c r="AX41" i="370"/>
  <c r="AY41" i="370"/>
  <c r="AZ41" i="370"/>
  <c r="BA41" i="370"/>
  <c r="BB41" i="370"/>
  <c r="BC41" i="370"/>
  <c r="BD41" i="370"/>
  <c r="BE41" i="370"/>
  <c r="BF41" i="370"/>
  <c r="BG41" i="370"/>
  <c r="AQ42" i="370"/>
  <c r="AR42" i="370"/>
  <c r="AS42" i="370"/>
  <c r="AT42" i="370"/>
  <c r="AU42" i="370"/>
  <c r="AV42" i="370"/>
  <c r="AW42" i="370"/>
  <c r="AX42" i="370"/>
  <c r="AY42" i="370"/>
  <c r="AZ42" i="370"/>
  <c r="BA42" i="370"/>
  <c r="BB42" i="370"/>
  <c r="BC42" i="370"/>
  <c r="BD42" i="370"/>
  <c r="BE42" i="370"/>
  <c r="BF42" i="370"/>
  <c r="BG42" i="370"/>
  <c r="AQ43" i="370"/>
  <c r="AR43" i="370"/>
  <c r="AS43" i="370"/>
  <c r="AT43" i="370"/>
  <c r="AU43" i="370"/>
  <c r="AV43" i="370"/>
  <c r="AW43" i="370"/>
  <c r="AX43" i="370"/>
  <c r="AY43" i="370"/>
  <c r="AZ43" i="370"/>
  <c r="BA43" i="370"/>
  <c r="BB43" i="370"/>
  <c r="BC43" i="370"/>
  <c r="BD43" i="370"/>
  <c r="BE43" i="370"/>
  <c r="BF43" i="370"/>
  <c r="BG43" i="370"/>
  <c r="AQ44" i="370"/>
  <c r="AR44" i="370"/>
  <c r="AS44" i="370"/>
  <c r="AT44" i="370"/>
  <c r="AU44" i="370"/>
  <c r="AV44" i="370"/>
  <c r="AW44" i="370"/>
  <c r="AX44" i="370"/>
  <c r="AY44" i="370"/>
  <c r="AZ44" i="370"/>
  <c r="BA44" i="370"/>
  <c r="BB44" i="370"/>
  <c r="BC44" i="370"/>
  <c r="BD44" i="370"/>
  <c r="BE44" i="370"/>
  <c r="BF44" i="370"/>
  <c r="BG44" i="370"/>
  <c r="AQ45" i="370"/>
  <c r="AR45" i="370"/>
  <c r="AS45" i="370"/>
  <c r="AT45" i="370"/>
  <c r="AU45" i="370"/>
  <c r="AV45" i="370"/>
  <c r="AW45" i="370"/>
  <c r="AX45" i="370"/>
  <c r="AY45" i="370"/>
  <c r="AZ45" i="370"/>
  <c r="BA45" i="370"/>
  <c r="BB45" i="370"/>
  <c r="BC45" i="370"/>
  <c r="BD45" i="370"/>
  <c r="BE45" i="370"/>
  <c r="BF45" i="370"/>
  <c r="BG45" i="370"/>
  <c r="AQ46" i="370"/>
  <c r="AR46" i="370"/>
  <c r="AS46" i="370"/>
  <c r="AT46" i="370"/>
  <c r="AU46" i="370"/>
  <c r="AV46" i="370"/>
  <c r="AW46" i="370"/>
  <c r="AX46" i="370"/>
  <c r="AY46" i="370"/>
  <c r="AZ46" i="370"/>
  <c r="BA46" i="370"/>
  <c r="BB46" i="370"/>
  <c r="BC46" i="370"/>
  <c r="BD46" i="370"/>
  <c r="BE46" i="370"/>
  <c r="BF46" i="370"/>
  <c r="BG46" i="370"/>
  <c r="AQ47" i="370"/>
  <c r="AR47" i="370"/>
  <c r="AS47" i="370"/>
  <c r="AT47" i="370"/>
  <c r="AU47" i="370"/>
  <c r="AV47" i="370"/>
  <c r="AW47" i="370"/>
  <c r="AX47" i="370"/>
  <c r="AY47" i="370"/>
  <c r="AZ47" i="370"/>
  <c r="BA47" i="370"/>
  <c r="BB47" i="370"/>
  <c r="BC47" i="370"/>
  <c r="BD47" i="370"/>
  <c r="BE47" i="370"/>
  <c r="BF47" i="370"/>
  <c r="BG47" i="370"/>
  <c r="AQ48" i="370"/>
  <c r="AR48" i="370"/>
  <c r="AS48" i="370"/>
  <c r="AT48" i="370"/>
  <c r="AU48" i="370"/>
  <c r="AV48" i="370"/>
  <c r="AW48" i="370"/>
  <c r="AX48" i="370"/>
  <c r="AY48" i="370"/>
  <c r="AZ48" i="370"/>
  <c r="BA48" i="370"/>
  <c r="BB48" i="370"/>
  <c r="BC48" i="370"/>
  <c r="BD48" i="370"/>
  <c r="BE48" i="370"/>
  <c r="BF48" i="370"/>
  <c r="BG48" i="370"/>
  <c r="AQ49" i="370"/>
  <c r="AR49" i="370"/>
  <c r="AS49" i="370"/>
  <c r="AT49" i="370"/>
  <c r="AU49" i="370"/>
  <c r="AV49" i="370"/>
  <c r="AW49" i="370"/>
  <c r="AX49" i="370"/>
  <c r="AY49" i="370"/>
  <c r="AZ49" i="370"/>
  <c r="BA49" i="370"/>
  <c r="BB49" i="370"/>
  <c r="BC49" i="370"/>
  <c r="BD49" i="370"/>
  <c r="BE49" i="370"/>
  <c r="BF49" i="370"/>
  <c r="BG49" i="370"/>
  <c r="AQ50" i="370"/>
  <c r="AR50" i="370"/>
  <c r="AS50" i="370"/>
  <c r="AT50" i="370"/>
  <c r="AU50" i="370"/>
  <c r="AV50" i="370"/>
  <c r="AW50" i="370"/>
  <c r="AX50" i="370"/>
  <c r="AY50" i="370"/>
  <c r="AZ50" i="370"/>
  <c r="BA50" i="370"/>
  <c r="BB50" i="370"/>
  <c r="BC50" i="370"/>
  <c r="BD50" i="370"/>
  <c r="BE50" i="370"/>
  <c r="BF50" i="370"/>
  <c r="BG50" i="370"/>
  <c r="AQ51" i="370"/>
  <c r="AR51" i="370"/>
  <c r="AS51" i="370"/>
  <c r="AT51" i="370"/>
  <c r="AU51" i="370"/>
  <c r="AV51" i="370"/>
  <c r="AW51" i="370"/>
  <c r="AX51" i="370"/>
  <c r="AY51" i="370"/>
  <c r="AZ51" i="370"/>
  <c r="BA51" i="370"/>
  <c r="BB51" i="370"/>
  <c r="BC51" i="370"/>
  <c r="BD51" i="370"/>
  <c r="BE51" i="370"/>
  <c r="BF51" i="370"/>
  <c r="BG51" i="370"/>
  <c r="AQ52" i="370"/>
  <c r="AR52" i="370"/>
  <c r="AS52" i="370"/>
  <c r="AT52" i="370"/>
  <c r="AU52" i="370"/>
  <c r="AV52" i="370"/>
  <c r="AW52" i="370"/>
  <c r="AX52" i="370"/>
  <c r="AY52" i="370"/>
  <c r="AZ52" i="370"/>
  <c r="BA52" i="370"/>
  <c r="BB52" i="370"/>
  <c r="BC52" i="370"/>
  <c r="BD52" i="370"/>
  <c r="BE52" i="370"/>
  <c r="BF52" i="370"/>
  <c r="BG52" i="370"/>
  <c r="AQ53" i="370"/>
  <c r="AR53" i="370"/>
  <c r="AS53" i="370"/>
  <c r="AT53" i="370"/>
  <c r="AU53" i="370"/>
  <c r="AV53" i="370"/>
  <c r="AW53" i="370"/>
  <c r="AX53" i="370"/>
  <c r="AY53" i="370"/>
  <c r="AZ53" i="370"/>
  <c r="BA53" i="370"/>
  <c r="BB53" i="370"/>
  <c r="BC53" i="370"/>
  <c r="BD53" i="370"/>
  <c r="BE53" i="370"/>
  <c r="BF53" i="370"/>
  <c r="BG53" i="370"/>
  <c r="AQ54" i="370"/>
  <c r="AR54" i="370"/>
  <c r="AS54" i="370"/>
  <c r="AT54" i="370"/>
  <c r="AU54" i="370"/>
  <c r="AV54" i="370"/>
  <c r="AW54" i="370"/>
  <c r="AX54" i="370"/>
  <c r="AY54" i="370"/>
  <c r="AZ54" i="370"/>
  <c r="BA54" i="370"/>
  <c r="BB54" i="370"/>
  <c r="BC54" i="370"/>
  <c r="BD54" i="370"/>
  <c r="BE54" i="370"/>
  <c r="BF54" i="370"/>
  <c r="BG54" i="370"/>
  <c r="AQ55" i="370"/>
  <c r="AR55" i="370"/>
  <c r="AS55" i="370"/>
  <c r="AT55" i="370"/>
  <c r="AU55" i="370"/>
  <c r="AV55" i="370"/>
  <c r="AW55" i="370"/>
  <c r="AX55" i="370"/>
  <c r="AY55" i="370"/>
  <c r="AZ55" i="370"/>
  <c r="BA55" i="370"/>
  <c r="BB55" i="370"/>
  <c r="BC55" i="370"/>
  <c r="BD55" i="370"/>
  <c r="BE55" i="370"/>
  <c r="BF55" i="370"/>
  <c r="BG55" i="370"/>
  <c r="AQ56" i="370"/>
  <c r="AR56" i="370"/>
  <c r="AS56" i="370"/>
  <c r="AT56" i="370"/>
  <c r="AU56" i="370"/>
  <c r="AV56" i="370"/>
  <c r="AW56" i="370"/>
  <c r="AX56" i="370"/>
  <c r="AY56" i="370"/>
  <c r="AZ56" i="370"/>
  <c r="BA56" i="370"/>
  <c r="BB56" i="370"/>
  <c r="BC56" i="370"/>
  <c r="BD56" i="370"/>
  <c r="BE56" i="370"/>
  <c r="BF56" i="370"/>
  <c r="BG56" i="370"/>
  <c r="AQ57" i="370"/>
  <c r="AR57" i="370"/>
  <c r="AS57" i="370"/>
  <c r="AT57" i="370"/>
  <c r="AU57" i="370"/>
  <c r="AV57" i="370"/>
  <c r="AW57" i="370"/>
  <c r="AX57" i="370"/>
  <c r="AY57" i="370"/>
  <c r="AZ57" i="370"/>
  <c r="BA57" i="370"/>
  <c r="BB57" i="370"/>
  <c r="BC57" i="370"/>
  <c r="BD57" i="370"/>
  <c r="BE57" i="370"/>
  <c r="BF57" i="370"/>
  <c r="BG57" i="370"/>
  <c r="AQ58" i="370"/>
  <c r="AR58" i="370"/>
  <c r="AS58" i="370"/>
  <c r="AT58" i="370"/>
  <c r="AU58" i="370"/>
  <c r="AV58" i="370"/>
  <c r="AW58" i="370"/>
  <c r="AX58" i="370"/>
  <c r="AY58" i="370"/>
  <c r="AZ58" i="370"/>
  <c r="BA58" i="370"/>
  <c r="BB58" i="370"/>
  <c r="BC58" i="370"/>
  <c r="BD58" i="370"/>
  <c r="BE58" i="370"/>
  <c r="BF58" i="370"/>
  <c r="BG58" i="370"/>
  <c r="AQ59" i="370"/>
  <c r="AR59" i="370"/>
  <c r="AS59" i="370"/>
  <c r="AT59" i="370"/>
  <c r="AU59" i="370"/>
  <c r="AV59" i="370"/>
  <c r="AW59" i="370"/>
  <c r="AX59" i="370"/>
  <c r="AY59" i="370"/>
  <c r="AZ59" i="370"/>
  <c r="BA59" i="370"/>
  <c r="BB59" i="370"/>
  <c r="BC59" i="370"/>
  <c r="BD59" i="370"/>
  <c r="BE59" i="370"/>
  <c r="BF59" i="370"/>
  <c r="BG59" i="370"/>
  <c r="AQ60" i="370"/>
  <c r="AR60" i="370"/>
  <c r="AS60" i="370"/>
  <c r="AT60" i="370"/>
  <c r="AU60" i="370"/>
  <c r="AV60" i="370"/>
  <c r="AW60" i="370"/>
  <c r="AX60" i="370"/>
  <c r="AY60" i="370"/>
  <c r="AZ60" i="370"/>
  <c r="BA60" i="370"/>
  <c r="BB60" i="370"/>
  <c r="BC60" i="370"/>
  <c r="BD60" i="370"/>
  <c r="BE60" i="370"/>
  <c r="BF60" i="370"/>
  <c r="BG60" i="370"/>
  <c r="AQ61" i="370"/>
  <c r="AR61" i="370"/>
  <c r="AS61" i="370"/>
  <c r="AT61" i="370"/>
  <c r="AU61" i="370"/>
  <c r="AV61" i="370"/>
  <c r="AW61" i="370"/>
  <c r="AX61" i="370"/>
  <c r="AY61" i="370"/>
  <c r="AZ61" i="370"/>
  <c r="BA61" i="370"/>
  <c r="BB61" i="370"/>
  <c r="BC61" i="370"/>
  <c r="BD61" i="370"/>
  <c r="BE61" i="370"/>
  <c r="BF61" i="370"/>
  <c r="BG61" i="370"/>
  <c r="AQ62" i="370"/>
  <c r="AR62" i="370"/>
  <c r="AS62" i="370"/>
  <c r="AT62" i="370"/>
  <c r="AU62" i="370"/>
  <c r="AV62" i="370"/>
  <c r="AW62" i="370"/>
  <c r="AX62" i="370"/>
  <c r="AY62" i="370"/>
  <c r="AZ62" i="370"/>
  <c r="BA62" i="370"/>
  <c r="BB62" i="370"/>
  <c r="BC62" i="370"/>
  <c r="BD62" i="370"/>
  <c r="BE62" i="370"/>
  <c r="BF62" i="370"/>
  <c r="BG62" i="370"/>
  <c r="AQ63" i="370"/>
  <c r="AR63" i="370"/>
  <c r="AS63" i="370"/>
  <c r="AT63" i="370"/>
  <c r="AU63" i="370"/>
  <c r="AV63" i="370"/>
  <c r="AW63" i="370"/>
  <c r="AX63" i="370"/>
  <c r="AY63" i="370"/>
  <c r="AZ63" i="370"/>
  <c r="BA63" i="370"/>
  <c r="BB63" i="370"/>
  <c r="BC63" i="370"/>
  <c r="BD63" i="370"/>
  <c r="BE63" i="370"/>
  <c r="BF63" i="370"/>
  <c r="BG63" i="370"/>
  <c r="AQ64" i="370"/>
  <c r="AR64" i="370"/>
  <c r="AS64" i="370"/>
  <c r="AT64" i="370"/>
  <c r="AU64" i="370"/>
  <c r="AV64" i="370"/>
  <c r="AW64" i="370"/>
  <c r="AX64" i="370"/>
  <c r="AY64" i="370"/>
  <c r="AZ64" i="370"/>
  <c r="BA64" i="370"/>
  <c r="BB64" i="370"/>
  <c r="BC64" i="370"/>
  <c r="BD64" i="370"/>
  <c r="BE64" i="370"/>
  <c r="BF64" i="370"/>
  <c r="BG64" i="370"/>
  <c r="AQ65" i="370"/>
  <c r="AR65" i="370"/>
  <c r="AS65" i="370"/>
  <c r="AT65" i="370"/>
  <c r="AU65" i="370"/>
  <c r="AV65" i="370"/>
  <c r="AW65" i="370"/>
  <c r="AX65" i="370"/>
  <c r="AY65" i="370"/>
  <c r="AZ65" i="370"/>
  <c r="BA65" i="370"/>
  <c r="BB65" i="370"/>
  <c r="BC65" i="370"/>
  <c r="BD65" i="370"/>
  <c r="BE65" i="370"/>
  <c r="BF65" i="370"/>
  <c r="BG65" i="370"/>
  <c r="AQ66" i="370"/>
  <c r="AR66" i="370"/>
  <c r="AS66" i="370"/>
  <c r="AT66" i="370"/>
  <c r="AU66" i="370"/>
  <c r="AV66" i="370"/>
  <c r="AW66" i="370"/>
  <c r="AX66" i="370"/>
  <c r="AY66" i="370"/>
  <c r="AZ66" i="370"/>
  <c r="BA66" i="370"/>
  <c r="BB66" i="370"/>
  <c r="BC66" i="370"/>
  <c r="BD66" i="370"/>
  <c r="BE66" i="370"/>
  <c r="BF66" i="370"/>
  <c r="BG66" i="370"/>
  <c r="AQ67" i="370"/>
  <c r="AR67" i="370"/>
  <c r="AS67" i="370"/>
  <c r="AT67" i="370"/>
  <c r="AU67" i="370"/>
  <c r="AV67" i="370"/>
  <c r="AW67" i="370"/>
  <c r="AX67" i="370"/>
  <c r="AY67" i="370"/>
  <c r="AZ67" i="370"/>
  <c r="BA67" i="370"/>
  <c r="BB67" i="370"/>
  <c r="BC67" i="370"/>
  <c r="BD67" i="370"/>
  <c r="BE67" i="370"/>
  <c r="BF67" i="370"/>
  <c r="BG67" i="370"/>
  <c r="AQ68" i="370"/>
  <c r="AR68" i="370"/>
  <c r="AS68" i="370"/>
  <c r="AT68" i="370"/>
  <c r="AU68" i="370"/>
  <c r="AV68" i="370"/>
  <c r="AW68" i="370"/>
  <c r="AX68" i="370"/>
  <c r="AY68" i="370"/>
  <c r="AZ68" i="370"/>
  <c r="BA68" i="370"/>
  <c r="BB68" i="370"/>
  <c r="BC68" i="370"/>
  <c r="BD68" i="370"/>
  <c r="BE68" i="370"/>
  <c r="BF68" i="370"/>
  <c r="BG68" i="370"/>
  <c r="AQ69" i="370"/>
  <c r="AR69" i="370"/>
  <c r="AS69" i="370"/>
  <c r="AT69" i="370"/>
  <c r="AU69" i="370"/>
  <c r="AV69" i="370"/>
  <c r="AW69" i="370"/>
  <c r="AX69" i="370"/>
  <c r="AY69" i="370"/>
  <c r="AZ69" i="370"/>
  <c r="BA69" i="370"/>
  <c r="BB69" i="370"/>
  <c r="BC69" i="370"/>
  <c r="BD69" i="370"/>
  <c r="BE69" i="370"/>
  <c r="BF69" i="370"/>
  <c r="BG69" i="370"/>
  <c r="AQ70" i="370"/>
  <c r="AR70" i="370"/>
  <c r="AS70" i="370"/>
  <c r="AT70" i="370"/>
  <c r="AU70" i="370"/>
  <c r="AV70" i="370"/>
  <c r="AW70" i="370"/>
  <c r="AX70" i="370"/>
  <c r="AY70" i="370"/>
  <c r="AZ70" i="370"/>
  <c r="BA70" i="370"/>
  <c r="BB70" i="370"/>
  <c r="BC70" i="370"/>
  <c r="BD70" i="370"/>
  <c r="BE70" i="370"/>
  <c r="BF70" i="370"/>
  <c r="BG70" i="370"/>
  <c r="AQ71" i="370"/>
  <c r="AR71" i="370"/>
  <c r="AS71" i="370"/>
  <c r="AT71" i="370"/>
  <c r="AU71" i="370"/>
  <c r="AV71" i="370"/>
  <c r="AW71" i="370"/>
  <c r="AX71" i="370"/>
  <c r="AY71" i="370"/>
  <c r="AZ71" i="370"/>
  <c r="BA71" i="370"/>
  <c r="BB71" i="370"/>
  <c r="BC71" i="370"/>
  <c r="BD71" i="370"/>
  <c r="BE71" i="370"/>
  <c r="BF71" i="370"/>
  <c r="BG71" i="370"/>
  <c r="AQ72" i="370"/>
  <c r="AR72" i="370"/>
  <c r="AS72" i="370"/>
  <c r="AT72" i="370"/>
  <c r="AU72" i="370"/>
  <c r="AV72" i="370"/>
  <c r="AW72" i="370"/>
  <c r="AX72" i="370"/>
  <c r="AY72" i="370"/>
  <c r="AZ72" i="370"/>
  <c r="BA72" i="370"/>
  <c r="BB72" i="370"/>
  <c r="BC72" i="370"/>
  <c r="BD72" i="370"/>
  <c r="BE72" i="370"/>
  <c r="BF72" i="370"/>
  <c r="BG72" i="370"/>
  <c r="AQ73" i="370"/>
  <c r="AR73" i="370"/>
  <c r="AS73" i="370"/>
  <c r="AT73" i="370"/>
  <c r="AU73" i="370"/>
  <c r="AV73" i="370"/>
  <c r="AW73" i="370"/>
  <c r="AX73" i="370"/>
  <c r="AY73" i="370"/>
  <c r="AZ73" i="370"/>
  <c r="BA73" i="370"/>
  <c r="BB73" i="370"/>
  <c r="BC73" i="370"/>
  <c r="BD73" i="370"/>
  <c r="BE73" i="370"/>
  <c r="BF73" i="370"/>
  <c r="BG73" i="370"/>
  <c r="AQ74" i="370"/>
  <c r="AR74" i="370"/>
  <c r="AS74" i="370"/>
  <c r="AT74" i="370"/>
  <c r="AU74" i="370"/>
  <c r="AV74" i="370"/>
  <c r="AW74" i="370"/>
  <c r="AX74" i="370"/>
  <c r="AY74" i="370"/>
  <c r="AZ74" i="370"/>
  <c r="BA74" i="370"/>
  <c r="BB74" i="370"/>
  <c r="BC74" i="370"/>
  <c r="BD74" i="370"/>
  <c r="BE74" i="370"/>
  <c r="BF74" i="370"/>
  <c r="BG74" i="370"/>
  <c r="AQ75" i="370"/>
  <c r="AR75" i="370"/>
  <c r="AS75" i="370"/>
  <c r="AT75" i="370"/>
  <c r="AU75" i="370"/>
  <c r="AV75" i="370"/>
  <c r="AW75" i="370"/>
  <c r="AX75" i="370"/>
  <c r="AY75" i="370"/>
  <c r="AZ75" i="370"/>
  <c r="BA75" i="370"/>
  <c r="BB75" i="370"/>
  <c r="BC75" i="370"/>
  <c r="BD75" i="370"/>
  <c r="BE75" i="370"/>
  <c r="BF75" i="370"/>
  <c r="BG75" i="370"/>
  <c r="AQ76" i="370"/>
  <c r="AR76" i="370"/>
  <c r="AS76" i="370"/>
  <c r="AT76" i="370"/>
  <c r="AU76" i="370"/>
  <c r="AV76" i="370"/>
  <c r="AW76" i="370"/>
  <c r="AX76" i="370"/>
  <c r="AY76" i="370"/>
  <c r="AZ76" i="370"/>
  <c r="BA76" i="370"/>
  <c r="BB76" i="370"/>
  <c r="BC76" i="370"/>
  <c r="BD76" i="370"/>
  <c r="BE76" i="370"/>
  <c r="BF76" i="370"/>
  <c r="BG76" i="370"/>
  <c r="AQ77" i="370"/>
  <c r="AR77" i="370"/>
  <c r="AS77" i="370"/>
  <c r="AT77" i="370"/>
  <c r="AU77" i="370"/>
  <c r="AV77" i="370"/>
  <c r="AW77" i="370"/>
  <c r="AX77" i="370"/>
  <c r="AY77" i="370"/>
  <c r="AZ77" i="370"/>
  <c r="BA77" i="370"/>
  <c r="BB77" i="370"/>
  <c r="BC77" i="370"/>
  <c r="BD77" i="370"/>
  <c r="BE77" i="370"/>
  <c r="BF77" i="370"/>
  <c r="BG77" i="370"/>
  <c r="AQ78" i="370"/>
  <c r="AR78" i="370"/>
  <c r="AS78" i="370"/>
  <c r="AT78" i="370"/>
  <c r="AU78" i="370"/>
  <c r="AV78" i="370"/>
  <c r="AW78" i="370"/>
  <c r="AX78" i="370"/>
  <c r="AY78" i="370"/>
  <c r="AZ78" i="370"/>
  <c r="BA78" i="370"/>
  <c r="BB78" i="370"/>
  <c r="BC78" i="370"/>
  <c r="BD78" i="370"/>
  <c r="BE78" i="370"/>
  <c r="BF78" i="370"/>
  <c r="BG78" i="370"/>
  <c r="AQ79" i="370"/>
  <c r="AR79" i="370"/>
  <c r="AS79" i="370"/>
  <c r="AT79" i="370"/>
  <c r="AU79" i="370"/>
  <c r="AV79" i="370"/>
  <c r="AW79" i="370"/>
  <c r="AX79" i="370"/>
  <c r="AY79" i="370"/>
  <c r="AZ79" i="370"/>
  <c r="BA79" i="370"/>
  <c r="BB79" i="370"/>
  <c r="BC79" i="370"/>
  <c r="BD79" i="370"/>
  <c r="BE79" i="370"/>
  <c r="BF79" i="370"/>
  <c r="BG79" i="370"/>
  <c r="AQ80" i="370"/>
  <c r="AR80" i="370"/>
  <c r="AS80" i="370"/>
  <c r="AT80" i="370"/>
  <c r="AU80" i="370"/>
  <c r="AV80" i="370"/>
  <c r="AW80" i="370"/>
  <c r="AX80" i="370"/>
  <c r="AY80" i="370"/>
  <c r="AZ80" i="370"/>
  <c r="BA80" i="370"/>
  <c r="BB80" i="370"/>
  <c r="BC80" i="370"/>
  <c r="BD80" i="370"/>
  <c r="BE80" i="370"/>
  <c r="BF80" i="370"/>
  <c r="BG80" i="370"/>
  <c r="AQ81" i="370"/>
  <c r="AR81" i="370"/>
  <c r="AS81" i="370"/>
  <c r="AT81" i="370"/>
  <c r="AU81" i="370"/>
  <c r="AV81" i="370"/>
  <c r="AW81" i="370"/>
  <c r="AX81" i="370"/>
  <c r="AY81" i="370"/>
  <c r="AZ81" i="370"/>
  <c r="BA81" i="370"/>
  <c r="BB81" i="370"/>
  <c r="BC81" i="370"/>
  <c r="BD81" i="370"/>
  <c r="BE81" i="370"/>
  <c r="BF81" i="370"/>
  <c r="BG81" i="370"/>
  <c r="AQ82" i="370"/>
  <c r="AR82" i="370"/>
  <c r="AS82" i="370"/>
  <c r="AT82" i="370"/>
  <c r="AU82" i="370"/>
  <c r="AV82" i="370"/>
  <c r="AW82" i="370"/>
  <c r="AX82" i="370"/>
  <c r="AY82" i="370"/>
  <c r="AZ82" i="370"/>
  <c r="BA82" i="370"/>
  <c r="BB82" i="370"/>
  <c r="BC82" i="370"/>
  <c r="BD82" i="370"/>
  <c r="BE82" i="370"/>
  <c r="BF82" i="370"/>
  <c r="BG82" i="370"/>
  <c r="AQ83" i="370"/>
  <c r="AR83" i="370"/>
  <c r="AS83" i="370"/>
  <c r="AT83" i="370"/>
  <c r="AU83" i="370"/>
  <c r="AV83" i="370"/>
  <c r="AW83" i="370"/>
  <c r="AX83" i="370"/>
  <c r="AY83" i="370"/>
  <c r="AZ83" i="370"/>
  <c r="BA83" i="370"/>
  <c r="BB83" i="370"/>
  <c r="BC83" i="370"/>
  <c r="BD83" i="370"/>
  <c r="BE83" i="370"/>
  <c r="BF83" i="370"/>
  <c r="BG83" i="370"/>
  <c r="AQ84" i="370"/>
  <c r="AR84" i="370"/>
  <c r="AS84" i="370"/>
  <c r="AT84" i="370"/>
  <c r="AU84" i="370"/>
  <c r="AV84" i="370"/>
  <c r="AW84" i="370"/>
  <c r="AX84" i="370"/>
  <c r="AY84" i="370"/>
  <c r="AZ84" i="370"/>
  <c r="BA84" i="370"/>
  <c r="BB84" i="370"/>
  <c r="BC84" i="370"/>
  <c r="BD84" i="370"/>
  <c r="BE84" i="370"/>
  <c r="BF84" i="370"/>
  <c r="BG84" i="370"/>
  <c r="AQ85" i="370"/>
  <c r="AR85" i="370"/>
  <c r="AS85" i="370"/>
  <c r="AT85" i="370"/>
  <c r="AU85" i="370"/>
  <c r="AV85" i="370"/>
  <c r="AW85" i="370"/>
  <c r="AX85" i="370"/>
  <c r="AY85" i="370"/>
  <c r="AZ85" i="370"/>
  <c r="BA85" i="370"/>
  <c r="BB85" i="370"/>
  <c r="BC85" i="370"/>
  <c r="BD85" i="370"/>
  <c r="BE85" i="370"/>
  <c r="BF85" i="370"/>
  <c r="BG85" i="370"/>
  <c r="AQ86" i="370"/>
  <c r="AR86" i="370"/>
  <c r="AS86" i="370"/>
  <c r="AT86" i="370"/>
  <c r="AU86" i="370"/>
  <c r="AV86" i="370"/>
  <c r="AW86" i="370"/>
  <c r="AX86" i="370"/>
  <c r="AY86" i="370"/>
  <c r="AZ86" i="370"/>
  <c r="BA86" i="370"/>
  <c r="BB86" i="370"/>
  <c r="BC86" i="370"/>
  <c r="BD86" i="370"/>
  <c r="BE86" i="370"/>
  <c r="BF86" i="370"/>
  <c r="BG86" i="370"/>
  <c r="AQ87" i="370"/>
  <c r="AR87" i="370"/>
  <c r="AS87" i="370"/>
  <c r="AT87" i="370"/>
  <c r="AU87" i="370"/>
  <c r="AV87" i="370"/>
  <c r="AW87" i="370"/>
  <c r="AX87" i="370"/>
  <c r="AY87" i="370"/>
  <c r="AZ87" i="370"/>
  <c r="BA87" i="370"/>
  <c r="BB87" i="370"/>
  <c r="BC87" i="370"/>
  <c r="BD87" i="370"/>
  <c r="BE87" i="370"/>
  <c r="BF87" i="370"/>
  <c r="BG87" i="370"/>
  <c r="AQ88" i="370"/>
  <c r="AR88" i="370"/>
  <c r="AS88" i="370"/>
  <c r="AT88" i="370"/>
  <c r="AU88" i="370"/>
  <c r="AV88" i="370"/>
  <c r="AW88" i="370"/>
  <c r="AX88" i="370"/>
  <c r="AY88" i="370"/>
  <c r="AZ88" i="370"/>
  <c r="BA88" i="370"/>
  <c r="BB88" i="370"/>
  <c r="BC88" i="370"/>
  <c r="BD88" i="370"/>
  <c r="BE88" i="370"/>
  <c r="BF88" i="370"/>
  <c r="BG88" i="370"/>
  <c r="AQ89" i="370"/>
  <c r="AR89" i="370"/>
  <c r="AS89" i="370"/>
  <c r="AT89" i="370"/>
  <c r="AU89" i="370"/>
  <c r="AV89" i="370"/>
  <c r="AW89" i="370"/>
  <c r="AX89" i="370"/>
  <c r="AY89" i="370"/>
  <c r="AZ89" i="370"/>
  <c r="BA89" i="370"/>
  <c r="BB89" i="370"/>
  <c r="BC89" i="370"/>
  <c r="BD89" i="370"/>
  <c r="BE89" i="370"/>
  <c r="BF89" i="370"/>
  <c r="BG89" i="370"/>
  <c r="AQ90" i="370"/>
  <c r="AR90" i="370"/>
  <c r="AS90" i="370"/>
  <c r="AT90" i="370"/>
  <c r="AU90" i="370"/>
  <c r="AV90" i="370"/>
  <c r="AW90" i="370"/>
  <c r="AX90" i="370"/>
  <c r="AY90" i="370"/>
  <c r="AZ90" i="370"/>
  <c r="BA90" i="370"/>
  <c r="BB90" i="370"/>
  <c r="BC90" i="370"/>
  <c r="BD90" i="370"/>
  <c r="BE90" i="370"/>
  <c r="BF90" i="370"/>
  <c r="BG90" i="370"/>
  <c r="AQ91" i="370"/>
  <c r="AR91" i="370"/>
  <c r="AS91" i="370"/>
  <c r="AT91" i="370"/>
  <c r="AU91" i="370"/>
  <c r="AV91" i="370"/>
  <c r="AW91" i="370"/>
  <c r="AX91" i="370"/>
  <c r="AY91" i="370"/>
  <c r="AZ91" i="370"/>
  <c r="BA91" i="370"/>
  <c r="BB91" i="370"/>
  <c r="BC91" i="370"/>
  <c r="BD91" i="370"/>
  <c r="BE91" i="370"/>
  <c r="BF91" i="370"/>
  <c r="BG91" i="370"/>
  <c r="AQ92" i="370"/>
  <c r="AR92" i="370"/>
  <c r="AS92" i="370"/>
  <c r="AT92" i="370"/>
  <c r="AU92" i="370"/>
  <c r="AV92" i="370"/>
  <c r="AW92" i="370"/>
  <c r="AX92" i="370"/>
  <c r="AY92" i="370"/>
  <c r="AZ92" i="370"/>
  <c r="BA92" i="370"/>
  <c r="BB92" i="370"/>
  <c r="BC92" i="370"/>
  <c r="BD92" i="370"/>
  <c r="BE92" i="370"/>
  <c r="BF92" i="370"/>
  <c r="BG92" i="370"/>
  <c r="AQ93" i="370"/>
  <c r="AR93" i="370"/>
  <c r="AS93" i="370"/>
  <c r="AT93" i="370"/>
  <c r="AU93" i="370"/>
  <c r="AV93" i="370"/>
  <c r="AW93" i="370"/>
  <c r="AX93" i="370"/>
  <c r="AY93" i="370"/>
  <c r="AZ93" i="370"/>
  <c r="BA93" i="370"/>
  <c r="BB93" i="370"/>
  <c r="BC93" i="370"/>
  <c r="BD93" i="370"/>
  <c r="BE93" i="370"/>
  <c r="BF93" i="370"/>
  <c r="BG93" i="370"/>
  <c r="AQ94" i="370"/>
  <c r="AR94" i="370"/>
  <c r="AS94" i="370"/>
  <c r="AT94" i="370"/>
  <c r="AU94" i="370"/>
  <c r="AV94" i="370"/>
  <c r="AW94" i="370"/>
  <c r="AX94" i="370"/>
  <c r="AY94" i="370"/>
  <c r="AZ94" i="370"/>
  <c r="BA94" i="370"/>
  <c r="BB94" i="370"/>
  <c r="BC94" i="370"/>
  <c r="BD94" i="370"/>
  <c r="BE94" i="370"/>
  <c r="BF94" i="370"/>
  <c r="BG94" i="370"/>
  <c r="AQ95" i="370"/>
  <c r="AR95" i="370"/>
  <c r="AS95" i="370"/>
  <c r="AT95" i="370"/>
  <c r="AU95" i="370"/>
  <c r="AV95" i="370"/>
  <c r="AW95" i="370"/>
  <c r="AX95" i="370"/>
  <c r="AY95" i="370"/>
  <c r="AZ95" i="370"/>
  <c r="BA95" i="370"/>
  <c r="BB95" i="370"/>
  <c r="BC95" i="370"/>
  <c r="BD95" i="370"/>
  <c r="BE95" i="370"/>
  <c r="BF95" i="370"/>
  <c r="BG95" i="370"/>
  <c r="AQ96" i="370"/>
  <c r="AR96" i="370"/>
  <c r="AS96" i="370"/>
  <c r="AT96" i="370"/>
  <c r="AU96" i="370"/>
  <c r="AV96" i="370"/>
  <c r="AW96" i="370"/>
  <c r="AX96" i="370"/>
  <c r="AY96" i="370"/>
  <c r="AZ96" i="370"/>
  <c r="BA96" i="370"/>
  <c r="BB96" i="370"/>
  <c r="BC96" i="370"/>
  <c r="BD96" i="370"/>
  <c r="BE96" i="370"/>
  <c r="BF96" i="370"/>
  <c r="BG96" i="370"/>
  <c r="AQ97" i="370"/>
  <c r="AR97" i="370"/>
  <c r="AS97" i="370"/>
  <c r="AT97" i="370"/>
  <c r="AU97" i="370"/>
  <c r="AV97" i="370"/>
  <c r="AW97" i="370"/>
  <c r="AX97" i="370"/>
  <c r="AY97" i="370"/>
  <c r="AZ97" i="370"/>
  <c r="BA97" i="370"/>
  <c r="BB97" i="370"/>
  <c r="BC97" i="370"/>
  <c r="BD97" i="370"/>
  <c r="BE97" i="370"/>
  <c r="BF97" i="370"/>
  <c r="BG97" i="370"/>
  <c r="AQ98" i="370"/>
  <c r="AR98" i="370"/>
  <c r="AS98" i="370"/>
  <c r="AT98" i="370"/>
  <c r="AU98" i="370"/>
  <c r="AV98" i="370"/>
  <c r="AW98" i="370"/>
  <c r="AX98" i="370"/>
  <c r="AY98" i="370"/>
  <c r="AZ98" i="370"/>
  <c r="BA98" i="370"/>
  <c r="BB98" i="370"/>
  <c r="BC98" i="370"/>
  <c r="BD98" i="370"/>
  <c r="BE98" i="370"/>
  <c r="BF98" i="370"/>
  <c r="BG98" i="370"/>
  <c r="AQ99" i="370"/>
  <c r="AR99" i="370"/>
  <c r="AS99" i="370"/>
  <c r="AT99" i="370"/>
  <c r="AU99" i="370"/>
  <c r="AV99" i="370"/>
  <c r="AW99" i="370"/>
  <c r="AX99" i="370"/>
  <c r="AY99" i="370"/>
  <c r="AZ99" i="370"/>
  <c r="BA99" i="370"/>
  <c r="BB99" i="370"/>
  <c r="BC99" i="370"/>
  <c r="BD99" i="370"/>
  <c r="BE99" i="370"/>
  <c r="BF99" i="370"/>
  <c r="BG99" i="370"/>
  <c r="AQ100" i="370"/>
  <c r="AR100" i="370"/>
  <c r="AS100" i="370"/>
  <c r="AT100" i="370"/>
  <c r="AU100" i="370"/>
  <c r="AV100" i="370"/>
  <c r="AW100" i="370"/>
  <c r="AX100" i="370"/>
  <c r="AY100" i="370"/>
  <c r="AZ100" i="370"/>
  <c r="BA100" i="370"/>
  <c r="BB100" i="370"/>
  <c r="BC100" i="370"/>
  <c r="BD100" i="370"/>
  <c r="BE100" i="370"/>
  <c r="BF100" i="370"/>
  <c r="BG100" i="370"/>
  <c r="AQ101" i="370"/>
  <c r="AR101" i="370"/>
  <c r="AS101" i="370"/>
  <c r="AT101" i="370"/>
  <c r="AU101" i="370"/>
  <c r="AV101" i="370"/>
  <c r="AW101" i="370"/>
  <c r="AX101" i="370"/>
  <c r="AY101" i="370"/>
  <c r="AZ101" i="370"/>
  <c r="BA101" i="370"/>
  <c r="BB101" i="370"/>
  <c r="BC101" i="370"/>
  <c r="BD101" i="370"/>
  <c r="BE101" i="370"/>
  <c r="BF101" i="370"/>
  <c r="BG101" i="370"/>
  <c r="AQ102" i="370"/>
  <c r="AR102" i="370"/>
  <c r="AS102" i="370"/>
  <c r="AT102" i="370"/>
  <c r="AU102" i="370"/>
  <c r="AV102" i="370"/>
  <c r="AW102" i="370"/>
  <c r="AX102" i="370"/>
  <c r="AY102" i="370"/>
  <c r="AZ102" i="370"/>
  <c r="BA102" i="370"/>
  <c r="BB102" i="370"/>
  <c r="BC102" i="370"/>
  <c r="BD102" i="370"/>
  <c r="BE102" i="370"/>
  <c r="BF102" i="370"/>
  <c r="BG102" i="370"/>
  <c r="AQ103" i="370"/>
  <c r="AR103" i="370"/>
  <c r="AS103" i="370"/>
  <c r="AT103" i="370"/>
  <c r="AU103" i="370"/>
  <c r="AV103" i="370"/>
  <c r="AW103" i="370"/>
  <c r="AX103" i="370"/>
  <c r="AY103" i="370"/>
  <c r="AZ103" i="370"/>
  <c r="BA103" i="370"/>
  <c r="BB103" i="370"/>
  <c r="BC103" i="370"/>
  <c r="BD103" i="370"/>
  <c r="BE103" i="370"/>
  <c r="BF103" i="370"/>
  <c r="BG103" i="370"/>
  <c r="AQ104" i="370"/>
  <c r="AR104" i="370"/>
  <c r="AS104" i="370"/>
  <c r="AT104" i="370"/>
  <c r="AU104" i="370"/>
  <c r="AV104" i="370"/>
  <c r="AW104" i="370"/>
  <c r="AX104" i="370"/>
  <c r="AY104" i="370"/>
  <c r="AZ104" i="370"/>
  <c r="BA104" i="370"/>
  <c r="BB104" i="370"/>
  <c r="BC104" i="370"/>
  <c r="BD104" i="370"/>
  <c r="BE104" i="370"/>
  <c r="BF104" i="370"/>
  <c r="BG104" i="370"/>
  <c r="AQ105" i="370"/>
  <c r="AR105" i="370"/>
  <c r="AS105" i="370"/>
  <c r="AT105" i="370"/>
  <c r="AU105" i="370"/>
  <c r="AV105" i="370"/>
  <c r="AW105" i="370"/>
  <c r="AX105" i="370"/>
  <c r="AY105" i="370"/>
  <c r="AZ105" i="370"/>
  <c r="BA105" i="370"/>
  <c r="BB105" i="370"/>
  <c r="BC105" i="370"/>
  <c r="BD105" i="370"/>
  <c r="BE105" i="370"/>
  <c r="BF105" i="370"/>
  <c r="BG105" i="370"/>
  <c r="AQ106" i="370"/>
  <c r="AR106" i="370"/>
  <c r="AS106" i="370"/>
  <c r="AT106" i="370"/>
  <c r="AU106" i="370"/>
  <c r="AV106" i="370"/>
  <c r="AW106" i="370"/>
  <c r="AX106" i="370"/>
  <c r="AY106" i="370"/>
  <c r="AZ106" i="370"/>
  <c r="BA106" i="370"/>
  <c r="BB106" i="370"/>
  <c r="BC106" i="370"/>
  <c r="BD106" i="370"/>
  <c r="BE106" i="370"/>
  <c r="BF106" i="370"/>
  <c r="BG106" i="370"/>
  <c r="AQ107" i="370"/>
  <c r="AR107" i="370"/>
  <c r="AS107" i="370"/>
  <c r="AT107" i="370"/>
  <c r="AU107" i="370"/>
  <c r="AV107" i="370"/>
  <c r="AW107" i="370"/>
  <c r="AX107" i="370"/>
  <c r="AY107" i="370"/>
  <c r="AZ107" i="370"/>
  <c r="BA107" i="370"/>
  <c r="BB107" i="370"/>
  <c r="BC107" i="370"/>
  <c r="BD107" i="370"/>
  <c r="BE107" i="370"/>
  <c r="BF107" i="370"/>
  <c r="BG107" i="370"/>
  <c r="AQ108" i="370"/>
  <c r="AR108" i="370"/>
  <c r="AS108" i="370"/>
  <c r="AT108" i="370"/>
  <c r="AU108" i="370"/>
  <c r="AV108" i="370"/>
  <c r="AW108" i="370"/>
  <c r="AX108" i="370"/>
  <c r="AY108" i="370"/>
  <c r="AZ108" i="370"/>
  <c r="BA108" i="370"/>
  <c r="BB108" i="370"/>
  <c r="BC108" i="370"/>
  <c r="BD108" i="370"/>
  <c r="BE108" i="370"/>
  <c r="BF108" i="370"/>
  <c r="BG108" i="370"/>
  <c r="AQ109" i="370"/>
  <c r="AR109" i="370"/>
  <c r="AS109" i="370"/>
  <c r="AT109" i="370"/>
  <c r="AU109" i="370"/>
  <c r="AV109" i="370"/>
  <c r="AW109" i="370"/>
  <c r="AX109" i="370"/>
  <c r="AY109" i="370"/>
  <c r="AZ109" i="370"/>
  <c r="BA109" i="370"/>
  <c r="BB109" i="370"/>
  <c r="BC109" i="370"/>
  <c r="BD109" i="370"/>
  <c r="BE109" i="370"/>
  <c r="BF109" i="370"/>
  <c r="BG109" i="370"/>
  <c r="AQ110" i="370"/>
  <c r="AR110" i="370"/>
  <c r="AS110" i="370"/>
  <c r="AT110" i="370"/>
  <c r="AU110" i="370"/>
  <c r="AV110" i="370"/>
  <c r="AW110" i="370"/>
  <c r="AX110" i="370"/>
  <c r="AY110" i="370"/>
  <c r="AZ110" i="370"/>
  <c r="BA110" i="370"/>
  <c r="BB110" i="370"/>
  <c r="BC110" i="370"/>
  <c r="BD110" i="370"/>
  <c r="BE110" i="370"/>
  <c r="BF110" i="370"/>
  <c r="BG110" i="370"/>
  <c r="AQ111" i="370"/>
  <c r="AR111" i="370"/>
  <c r="AS111" i="370"/>
  <c r="AT111" i="370"/>
  <c r="AU111" i="370"/>
  <c r="AV111" i="370"/>
  <c r="AW111" i="370"/>
  <c r="AX111" i="370"/>
  <c r="AY111" i="370"/>
  <c r="AZ111" i="370"/>
  <c r="BA111" i="370"/>
  <c r="BB111" i="370"/>
  <c r="BC111" i="370"/>
  <c r="BD111" i="370"/>
  <c r="BE111" i="370"/>
  <c r="BF111" i="370"/>
  <c r="BG111" i="370"/>
  <c r="AQ112" i="370"/>
  <c r="AR112" i="370"/>
  <c r="AS112" i="370"/>
  <c r="AT112" i="370"/>
  <c r="AU112" i="370"/>
  <c r="AV112" i="370"/>
  <c r="AW112" i="370"/>
  <c r="AX112" i="370"/>
  <c r="AY112" i="370"/>
  <c r="AZ112" i="370"/>
  <c r="BA112" i="370"/>
  <c r="BB112" i="370"/>
  <c r="BC112" i="370"/>
  <c r="BD112" i="370"/>
  <c r="BE112" i="370"/>
  <c r="BF112" i="370"/>
  <c r="BG112" i="370"/>
  <c r="AQ113" i="370"/>
  <c r="AR113" i="370"/>
  <c r="AS113" i="370"/>
  <c r="AT113" i="370"/>
  <c r="AU113" i="370"/>
  <c r="AV113" i="370"/>
  <c r="AW113" i="370"/>
  <c r="AX113" i="370"/>
  <c r="AY113" i="370"/>
  <c r="AZ113" i="370"/>
  <c r="BA113" i="370"/>
  <c r="BB113" i="370"/>
  <c r="BC113" i="370"/>
  <c r="BD113" i="370"/>
  <c r="BE113" i="370"/>
  <c r="BF113" i="370"/>
  <c r="BG113" i="370"/>
  <c r="AQ114" i="370"/>
  <c r="AR114" i="370"/>
  <c r="AS114" i="370"/>
  <c r="AT114" i="370"/>
  <c r="AU114" i="370"/>
  <c r="AV114" i="370"/>
  <c r="AW114" i="370"/>
  <c r="AX114" i="370"/>
  <c r="AY114" i="370"/>
  <c r="AZ114" i="370"/>
  <c r="BA114" i="370"/>
  <c r="BB114" i="370"/>
  <c r="BC114" i="370"/>
  <c r="BD114" i="370"/>
  <c r="BE114" i="370"/>
  <c r="BF114" i="370"/>
  <c r="BG114" i="370"/>
  <c r="AQ115" i="370"/>
  <c r="AR115" i="370"/>
  <c r="AS115" i="370"/>
  <c r="AT115" i="370"/>
  <c r="AU115" i="370"/>
  <c r="AV115" i="370"/>
  <c r="AW115" i="370"/>
  <c r="AX115" i="370"/>
  <c r="AY115" i="370"/>
  <c r="AZ115" i="370"/>
  <c r="BA115" i="370"/>
  <c r="BB115" i="370"/>
  <c r="BC115" i="370"/>
  <c r="BD115" i="370"/>
  <c r="BE115" i="370"/>
  <c r="BF115" i="370"/>
  <c r="BG115" i="370"/>
  <c r="AQ116" i="370"/>
  <c r="AR116" i="370"/>
  <c r="AS116" i="370"/>
  <c r="AT116" i="370"/>
  <c r="AU116" i="370"/>
  <c r="AV116" i="370"/>
  <c r="AW116" i="370"/>
  <c r="AX116" i="370"/>
  <c r="AY116" i="370"/>
  <c r="AZ116" i="370"/>
  <c r="BA116" i="370"/>
  <c r="BB116" i="370"/>
  <c r="BC116" i="370"/>
  <c r="BD116" i="370"/>
  <c r="BE116" i="370"/>
  <c r="BF116" i="370"/>
  <c r="BG116" i="370"/>
  <c r="AQ117" i="370"/>
  <c r="AR117" i="370"/>
  <c r="AS117" i="370"/>
  <c r="AT117" i="370"/>
  <c r="AU117" i="370"/>
  <c r="AV117" i="370"/>
  <c r="AW117" i="370"/>
  <c r="AX117" i="370"/>
  <c r="AY117" i="370"/>
  <c r="AZ117" i="370"/>
  <c r="BA117" i="370"/>
  <c r="BB117" i="370"/>
  <c r="BC117" i="370"/>
  <c r="BD117" i="370"/>
  <c r="BE117" i="370"/>
  <c r="BF117" i="370"/>
  <c r="BG117" i="370"/>
  <c r="AQ118" i="370"/>
  <c r="AR118" i="370"/>
  <c r="AS118" i="370"/>
  <c r="AT118" i="370"/>
  <c r="AU118" i="370"/>
  <c r="AV118" i="370"/>
  <c r="AW118" i="370"/>
  <c r="AX118" i="370"/>
  <c r="AY118" i="370"/>
  <c r="AZ118" i="370"/>
  <c r="BA118" i="370"/>
  <c r="BB118" i="370"/>
  <c r="BC118" i="370"/>
  <c r="BD118" i="370"/>
  <c r="BE118" i="370"/>
  <c r="BF118" i="370"/>
  <c r="BG118" i="370"/>
  <c r="AQ119" i="370"/>
  <c r="AR119" i="370"/>
  <c r="AS119" i="370"/>
  <c r="AT119" i="370"/>
  <c r="AU119" i="370"/>
  <c r="AV119" i="370"/>
  <c r="AW119" i="370"/>
  <c r="AX119" i="370"/>
  <c r="AY119" i="370"/>
  <c r="AZ119" i="370"/>
  <c r="BA119" i="370"/>
  <c r="BB119" i="370"/>
  <c r="BC119" i="370"/>
  <c r="BD119" i="370"/>
  <c r="BE119" i="370"/>
  <c r="BF119" i="370"/>
  <c r="BG119" i="370"/>
  <c r="AQ120" i="370"/>
  <c r="AR120" i="370"/>
  <c r="AS120" i="370"/>
  <c r="AT120" i="370"/>
  <c r="AU120" i="370"/>
  <c r="AV120" i="370"/>
  <c r="AW120" i="370"/>
  <c r="AX120" i="370"/>
  <c r="AY120" i="370"/>
  <c r="AZ120" i="370"/>
  <c r="BA120" i="370"/>
  <c r="BB120" i="370"/>
  <c r="BC120" i="370"/>
  <c r="BD120" i="370"/>
  <c r="BE120" i="370"/>
  <c r="BF120" i="370"/>
  <c r="BG120" i="370"/>
  <c r="AQ121" i="370"/>
  <c r="AR121" i="370"/>
  <c r="AS121" i="370"/>
  <c r="AT121" i="370"/>
  <c r="AU121" i="370"/>
  <c r="AV121" i="370"/>
  <c r="AW121" i="370"/>
  <c r="AX121" i="370"/>
  <c r="AY121" i="370"/>
  <c r="AZ121" i="370"/>
  <c r="BA121" i="370"/>
  <c r="BB121" i="370"/>
  <c r="BC121" i="370"/>
  <c r="BD121" i="370"/>
  <c r="BE121" i="370"/>
  <c r="BF121" i="370"/>
  <c r="BG121" i="370"/>
  <c r="AQ122" i="370"/>
  <c r="AR122" i="370"/>
  <c r="AS122" i="370"/>
  <c r="AT122" i="370"/>
  <c r="AU122" i="370"/>
  <c r="AV122" i="370"/>
  <c r="AW122" i="370"/>
  <c r="AX122" i="370"/>
  <c r="AY122" i="370"/>
  <c r="AZ122" i="370"/>
  <c r="BA122" i="370"/>
  <c r="BB122" i="370"/>
  <c r="BC122" i="370"/>
  <c r="BD122" i="370"/>
  <c r="BE122" i="370"/>
  <c r="BF122" i="370"/>
  <c r="BG122" i="370"/>
  <c r="AQ123" i="370"/>
  <c r="AR123" i="370"/>
  <c r="AS123" i="370"/>
  <c r="AT123" i="370"/>
  <c r="AU123" i="370"/>
  <c r="AV123" i="370"/>
  <c r="AW123" i="370"/>
  <c r="AX123" i="370"/>
  <c r="AY123" i="370"/>
  <c r="AZ123" i="370"/>
  <c r="BA123" i="370"/>
  <c r="BB123" i="370"/>
  <c r="BC123" i="370"/>
  <c r="BD123" i="370"/>
  <c r="BE123" i="370"/>
  <c r="BF123" i="370"/>
  <c r="BG123" i="370"/>
  <c r="AQ124" i="370"/>
  <c r="AR124" i="370"/>
  <c r="AS124" i="370"/>
  <c r="AT124" i="370"/>
  <c r="AU124" i="370"/>
  <c r="AV124" i="370"/>
  <c r="AW124" i="370"/>
  <c r="AX124" i="370"/>
  <c r="AY124" i="370"/>
  <c r="AZ124" i="370"/>
  <c r="BA124" i="370"/>
  <c r="BB124" i="370"/>
  <c r="BC124" i="370"/>
  <c r="BD124" i="370"/>
  <c r="BE124" i="370"/>
  <c r="BF124" i="370"/>
  <c r="BG124" i="370"/>
  <c r="AQ125" i="370"/>
  <c r="AR125" i="370"/>
  <c r="AS125" i="370"/>
  <c r="AT125" i="370"/>
  <c r="AU125" i="370"/>
  <c r="AV125" i="370"/>
  <c r="AW125" i="370"/>
  <c r="AX125" i="370"/>
  <c r="AY125" i="370"/>
  <c r="AZ125" i="370"/>
  <c r="BA125" i="370"/>
  <c r="BB125" i="370"/>
  <c r="BC125" i="370"/>
  <c r="BD125" i="370"/>
  <c r="BE125" i="370"/>
  <c r="BF125" i="370"/>
  <c r="BG125" i="370"/>
  <c r="AQ126" i="370"/>
  <c r="AR126" i="370"/>
  <c r="AS126" i="370"/>
  <c r="AT126" i="370"/>
  <c r="AU126" i="370"/>
  <c r="AV126" i="370"/>
  <c r="AW126" i="370"/>
  <c r="AX126" i="370"/>
  <c r="AY126" i="370"/>
  <c r="AZ126" i="370"/>
  <c r="BA126" i="370"/>
  <c r="BB126" i="370"/>
  <c r="BC126" i="370"/>
  <c r="BD126" i="370"/>
  <c r="BE126" i="370"/>
  <c r="BF126" i="370"/>
  <c r="BG126" i="370"/>
  <c r="AQ127" i="370"/>
  <c r="AR127" i="370"/>
  <c r="AS127" i="370"/>
  <c r="AT127" i="370"/>
  <c r="AU127" i="370"/>
  <c r="AV127" i="370"/>
  <c r="AW127" i="370"/>
  <c r="AX127" i="370"/>
  <c r="AY127" i="370"/>
  <c r="AZ127" i="370"/>
  <c r="BA127" i="370"/>
  <c r="BB127" i="370"/>
  <c r="BC127" i="370"/>
  <c r="BD127" i="370"/>
  <c r="BE127" i="370"/>
  <c r="BF127" i="370"/>
  <c r="BG127" i="370"/>
  <c r="AQ128" i="370"/>
  <c r="AR128" i="370"/>
  <c r="AS128" i="370"/>
  <c r="AT128" i="370"/>
  <c r="AU128" i="370"/>
  <c r="AV128" i="370"/>
  <c r="AW128" i="370"/>
  <c r="AX128" i="370"/>
  <c r="AY128" i="370"/>
  <c r="AZ128" i="370"/>
  <c r="BA128" i="370"/>
  <c r="BB128" i="370"/>
  <c r="BC128" i="370"/>
  <c r="BD128" i="370"/>
  <c r="BE128" i="370"/>
  <c r="BF128" i="370"/>
  <c r="BG128" i="370"/>
  <c r="AQ129" i="370"/>
  <c r="AR129" i="370"/>
  <c r="AS129" i="370"/>
  <c r="AT129" i="370"/>
  <c r="AU129" i="370"/>
  <c r="AV129" i="370"/>
  <c r="AW129" i="370"/>
  <c r="AX129" i="370"/>
  <c r="AY129" i="370"/>
  <c r="AZ129" i="370"/>
  <c r="BA129" i="370"/>
  <c r="BB129" i="370"/>
  <c r="BC129" i="370"/>
  <c r="BD129" i="370"/>
  <c r="BE129" i="370"/>
  <c r="BF129" i="370"/>
  <c r="BG129" i="370"/>
  <c r="AQ130" i="370"/>
  <c r="AR130" i="370"/>
  <c r="AS130" i="370"/>
  <c r="AT130" i="370"/>
  <c r="AU130" i="370"/>
  <c r="AV130" i="370"/>
  <c r="AW130" i="370"/>
  <c r="AX130" i="370"/>
  <c r="AY130" i="370"/>
  <c r="AZ130" i="370"/>
  <c r="BA130" i="370"/>
  <c r="BB130" i="370"/>
  <c r="BC130" i="370"/>
  <c r="BD130" i="370"/>
  <c r="BE130" i="370"/>
  <c r="BF130" i="370"/>
  <c r="BG130" i="370"/>
  <c r="AV31" i="370"/>
  <c r="AW31" i="370"/>
  <c r="AX31" i="370"/>
  <c r="AY31" i="370"/>
  <c r="AZ31" i="370"/>
  <c r="BA31" i="370"/>
  <c r="BB31" i="370"/>
  <c r="BC31" i="370"/>
  <c r="BD31" i="370"/>
  <c r="BE31" i="370"/>
  <c r="BF31" i="370"/>
  <c r="BG31" i="370"/>
  <c r="R131" i="370"/>
  <c r="S131" i="370"/>
  <c r="T131" i="370"/>
  <c r="U131" i="370"/>
  <c r="V131" i="370"/>
  <c r="W131" i="370"/>
  <c r="X131" i="370"/>
  <c r="Y131" i="370"/>
  <c r="Z131" i="370"/>
  <c r="AA131" i="370"/>
  <c r="AB131" i="370"/>
  <c r="AC131" i="370"/>
  <c r="D29" i="370" a="1"/>
  <c r="D29" i="370" s="1"/>
  <c r="C58" i="1"/>
  <c r="D30" i="370" s="1" a="1"/>
  <c r="AF2" i="370"/>
  <c r="AF30" i="370" s="1"/>
  <c r="AE2" i="370"/>
  <c r="AF1" i="370"/>
  <c r="AE1" i="370"/>
  <c r="V131" i="475"/>
  <c r="S131" i="475"/>
  <c r="R131" i="475"/>
  <c r="Q131" i="475"/>
  <c r="T131" i="473"/>
  <c r="S131" i="473"/>
  <c r="R131" i="473"/>
  <c r="Q131" i="473"/>
  <c r="T131" i="471"/>
  <c r="S131" i="471"/>
  <c r="R131" i="471"/>
  <c r="Q131" i="471"/>
  <c r="I131" i="469"/>
  <c r="J131" i="469"/>
  <c r="K131" i="469"/>
  <c r="L131" i="469"/>
  <c r="M131" i="469"/>
  <c r="N131" i="469"/>
  <c r="O131" i="469"/>
  <c r="P131" i="469"/>
  <c r="Q131" i="469"/>
  <c r="R131" i="469"/>
  <c r="BG107" i="477"/>
  <c r="BG108" i="477"/>
  <c r="BG109" i="477"/>
  <c r="BG110" i="477"/>
  <c r="BG111" i="477"/>
  <c r="BG112" i="477"/>
  <c r="BG113" i="477"/>
  <c r="BG114" i="477"/>
  <c r="BG115" i="477"/>
  <c r="BG116" i="477"/>
  <c r="BG117" i="477"/>
  <c r="BG118" i="477"/>
  <c r="BG119" i="477"/>
  <c r="BG120" i="477"/>
  <c r="BG121" i="477"/>
  <c r="BG122" i="477"/>
  <c r="BG123" i="477"/>
  <c r="BG124" i="477"/>
  <c r="BG125" i="477"/>
  <c r="BG126" i="477"/>
  <c r="BG127" i="477"/>
  <c r="BG128" i="477"/>
  <c r="BG129" i="477"/>
  <c r="BG130" i="477"/>
  <c r="B32" i="477"/>
  <c r="B33" i="477"/>
  <c r="B34" i="477"/>
  <c r="B35" i="477"/>
  <c r="B36" i="477"/>
  <c r="B37" i="477"/>
  <c r="B38" i="477"/>
  <c r="B39" i="477"/>
  <c r="B40" i="477"/>
  <c r="B41" i="477"/>
  <c r="B42" i="477"/>
  <c r="B43" i="477"/>
  <c r="B44" i="477"/>
  <c r="B45" i="477"/>
  <c r="B46" i="477"/>
  <c r="B47" i="477"/>
  <c r="B48" i="477"/>
  <c r="B49" i="477"/>
  <c r="B50" i="477"/>
  <c r="B51" i="477"/>
  <c r="B52" i="477"/>
  <c r="B53" i="477"/>
  <c r="B54" i="477"/>
  <c r="B55" i="477"/>
  <c r="B56" i="477"/>
  <c r="B57" i="477"/>
  <c r="B58" i="477"/>
  <c r="B59" i="477"/>
  <c r="B60" i="477"/>
  <c r="B61" i="477"/>
  <c r="B62" i="477"/>
  <c r="B63" i="477"/>
  <c r="B64" i="477"/>
  <c r="B65" i="477"/>
  <c r="B66" i="477"/>
  <c r="B67" i="477"/>
  <c r="B68" i="477"/>
  <c r="B69" i="477"/>
  <c r="B70" i="477"/>
  <c r="B71" i="477"/>
  <c r="B72" i="477"/>
  <c r="B73" i="477"/>
  <c r="B74" i="477"/>
  <c r="B75" i="477"/>
  <c r="B76" i="477"/>
  <c r="B77" i="477"/>
  <c r="B78" i="477"/>
  <c r="B79" i="477"/>
  <c r="B80" i="477"/>
  <c r="B81" i="477"/>
  <c r="B82" i="477"/>
  <c r="B83" i="477"/>
  <c r="B84" i="477"/>
  <c r="B85" i="477"/>
  <c r="B86" i="477"/>
  <c r="B87" i="477"/>
  <c r="B88" i="477"/>
  <c r="B89" i="477"/>
  <c r="B90" i="477"/>
  <c r="B91" i="477"/>
  <c r="B92" i="477"/>
  <c r="B93" i="477"/>
  <c r="B94" i="477"/>
  <c r="B95" i="477"/>
  <c r="B96" i="477"/>
  <c r="B97" i="477"/>
  <c r="B98" i="477"/>
  <c r="B99" i="477"/>
  <c r="B100" i="477"/>
  <c r="B101" i="477"/>
  <c r="B102" i="477"/>
  <c r="B103" i="477"/>
  <c r="B104" i="477"/>
  <c r="B105" i="477"/>
  <c r="B106" i="477"/>
  <c r="B107" i="477"/>
  <c r="B108" i="477"/>
  <c r="B109" i="477"/>
  <c r="B110" i="477"/>
  <c r="B111" i="477"/>
  <c r="B112" i="477"/>
  <c r="B113" i="477"/>
  <c r="B114" i="477"/>
  <c r="B115" i="477"/>
  <c r="B116" i="477"/>
  <c r="B117" i="477"/>
  <c r="B118" i="477"/>
  <c r="B119" i="477"/>
  <c r="B120" i="477"/>
  <c r="B121" i="477"/>
  <c r="B122" i="477"/>
  <c r="B123" i="477"/>
  <c r="B124" i="477"/>
  <c r="B125" i="477"/>
  <c r="B126" i="477"/>
  <c r="B127" i="477"/>
  <c r="B128" i="477"/>
  <c r="B129" i="477"/>
  <c r="B130" i="477"/>
  <c r="BH130" i="477"/>
  <c r="BH128" i="477"/>
  <c r="BH126" i="477"/>
  <c r="BH124" i="477"/>
  <c r="BH122" i="477"/>
  <c r="BH120" i="477"/>
  <c r="BH118" i="477"/>
  <c r="BH116" i="477"/>
  <c r="BH115" i="477"/>
  <c r="BH114" i="477"/>
  <c r="BI113" i="477"/>
  <c r="BH112" i="477"/>
  <c r="BI111" i="477"/>
  <c r="BH110" i="477"/>
  <c r="BI109" i="477"/>
  <c r="BH108" i="477"/>
  <c r="BI107" i="477"/>
  <c r="BI105" i="477"/>
  <c r="BH103" i="477"/>
  <c r="BI101" i="477"/>
  <c r="BI99" i="477"/>
  <c r="BH97" i="477"/>
  <c r="BI96" i="477"/>
  <c r="BH95" i="477"/>
  <c r="BH94" i="477"/>
  <c r="BH93" i="477"/>
  <c r="BI92" i="477"/>
  <c r="BH91" i="477"/>
  <c r="BH90" i="477"/>
  <c r="BH88" i="477"/>
  <c r="BI87" i="477"/>
  <c r="BH86" i="477"/>
  <c r="BH84" i="477"/>
  <c r="BI83" i="477"/>
  <c r="BI81" i="477"/>
  <c r="BI77" i="477"/>
  <c r="BI73" i="477"/>
  <c r="BI69" i="477"/>
  <c r="BI65" i="477"/>
  <c r="BI64" i="477"/>
  <c r="BH64" i="477"/>
  <c r="BI63" i="477"/>
  <c r="BI62" i="477"/>
  <c r="BH62" i="477"/>
  <c r="BI60" i="477"/>
  <c r="BH60" i="477"/>
  <c r="BI58" i="477"/>
  <c r="BH58" i="477"/>
  <c r="BI56" i="477"/>
  <c r="BH56" i="477"/>
  <c r="BI54" i="477"/>
  <c r="BH54" i="477"/>
  <c r="BI52" i="477"/>
  <c r="BH52" i="477"/>
  <c r="BI50" i="477"/>
  <c r="BH50" i="477"/>
  <c r="BI48" i="477"/>
  <c r="BH48" i="477"/>
  <c r="BI46" i="477"/>
  <c r="BH46" i="477"/>
  <c r="BI44" i="477"/>
  <c r="BH44" i="477"/>
  <c r="BI42" i="477"/>
  <c r="BH42" i="477"/>
  <c r="BI41" i="477"/>
  <c r="BH41" i="477"/>
  <c r="BI39" i="477"/>
  <c r="BH39" i="477"/>
  <c r="BI37" i="477"/>
  <c r="BH37" i="477"/>
  <c r="BI35" i="477"/>
  <c r="BH35" i="477"/>
  <c r="BI33" i="477"/>
  <c r="BH33" i="477"/>
  <c r="B31" i="477"/>
  <c r="BJ30" i="477"/>
  <c r="BJ29" i="477"/>
  <c r="E29" i="477"/>
  <c r="D29" i="477"/>
  <c r="C29" i="477"/>
  <c r="BF3" i="477"/>
  <c r="BE3" i="477"/>
  <c r="BQ2" i="477"/>
  <c r="BP2" i="477"/>
  <c r="BO2" i="477"/>
  <c r="BN2" i="477"/>
  <c r="BM2" i="477"/>
  <c r="BL2" i="477"/>
  <c r="BK2" i="477"/>
  <c r="BE2" i="477"/>
  <c r="B1" i="477"/>
  <c r="S129" i="535" l="1"/>
  <c r="P129" i="532"/>
  <c r="P129" i="535" s="1"/>
  <c r="P130" i="532"/>
  <c r="P130" i="535" s="1"/>
  <c r="S130" i="535"/>
  <c r="P122" i="532"/>
  <c r="P122" i="535" s="1"/>
  <c r="S122" i="535"/>
  <c r="P112" i="532"/>
  <c r="P112" i="535" s="1"/>
  <c r="S112" i="535"/>
  <c r="S115" i="535"/>
  <c r="P115" i="532"/>
  <c r="P115" i="535" s="1"/>
  <c r="P126" i="532"/>
  <c r="P126" i="535" s="1"/>
  <c r="S126" i="535"/>
  <c r="P111" i="532"/>
  <c r="P111" i="535" s="1"/>
  <c r="S111" i="535"/>
  <c r="P124" i="532"/>
  <c r="P124" i="535" s="1"/>
  <c r="S124" i="535"/>
  <c r="S116" i="535"/>
  <c r="P116" i="532"/>
  <c r="P116" i="535" s="1"/>
  <c r="S113" i="535"/>
  <c r="P113" i="532"/>
  <c r="P113" i="535" s="1"/>
  <c r="P128" i="532"/>
  <c r="P128" i="535" s="1"/>
  <c r="S128" i="535"/>
  <c r="P110" i="532"/>
  <c r="P110" i="535" s="1"/>
  <c r="S110" i="535"/>
  <c r="P117" i="532"/>
  <c r="P117" i="535" s="1"/>
  <c r="S117" i="535"/>
  <c r="P109" i="532"/>
  <c r="P109" i="535" s="1"/>
  <c r="S109" i="535"/>
  <c r="P114" i="532"/>
  <c r="P114" i="535" s="1"/>
  <c r="S114" i="535"/>
  <c r="P121" i="532"/>
  <c r="P121" i="535" s="1"/>
  <c r="S121" i="535"/>
  <c r="S125" i="535"/>
  <c r="P125" i="532"/>
  <c r="P125" i="535" s="1"/>
  <c r="P119" i="532"/>
  <c r="P119" i="535" s="1"/>
  <c r="S119" i="535"/>
  <c r="P107" i="532"/>
  <c r="P107" i="535" s="1"/>
  <c r="S107" i="535"/>
  <c r="S127" i="535"/>
  <c r="P127" i="532"/>
  <c r="P127" i="535" s="1"/>
  <c r="P120" i="532"/>
  <c r="P120" i="535" s="1"/>
  <c r="S120" i="535"/>
  <c r="S123" i="535"/>
  <c r="P123" i="532"/>
  <c r="P123" i="535" s="1"/>
  <c r="S108" i="535"/>
  <c r="P108" i="532"/>
  <c r="P108" i="535" s="1"/>
  <c r="S118" i="535"/>
  <c r="P118" i="532"/>
  <c r="P118" i="535" s="1"/>
  <c r="CE29" i="477"/>
  <c r="DJ4" i="477"/>
  <c r="K109" i="531"/>
  <c r="N109" i="531" s="1"/>
  <c r="Q109" i="531" s="1"/>
  <c r="T109" i="531" s="1"/>
  <c r="K129" i="531"/>
  <c r="N129" i="531" s="1"/>
  <c r="Q129" i="531" s="1"/>
  <c r="K113" i="531"/>
  <c r="N113" i="531" s="1"/>
  <c r="K118" i="531"/>
  <c r="N118" i="531" s="1"/>
  <c r="Q118" i="531" s="1"/>
  <c r="T118" i="531" s="1"/>
  <c r="K120" i="531"/>
  <c r="N120" i="531" s="1"/>
  <c r="Q120" i="531" s="1"/>
  <c r="T120" i="531" s="1"/>
  <c r="K128" i="531"/>
  <c r="N128" i="531" s="1"/>
  <c r="Q128" i="531" s="1"/>
  <c r="T128" i="531" s="1"/>
  <c r="K121" i="531"/>
  <c r="N121" i="531" s="1"/>
  <c r="Q121" i="531" s="1"/>
  <c r="T121" i="531" s="1"/>
  <c r="K112" i="531"/>
  <c r="N112" i="531" s="1"/>
  <c r="B127" i="532"/>
  <c r="B48" i="532"/>
  <c r="B67" i="532"/>
  <c r="B71" i="532"/>
  <c r="B73" i="532"/>
  <c r="B93" i="532"/>
  <c r="B92" i="532"/>
  <c r="B82" i="532"/>
  <c r="B83" i="532"/>
  <c r="B77" i="532"/>
  <c r="K111" i="531"/>
  <c r="N111" i="531" s="1"/>
  <c r="Q111" i="531" s="1"/>
  <c r="B103" i="532"/>
  <c r="B64" i="532"/>
  <c r="B120" i="532"/>
  <c r="B110" i="532"/>
  <c r="B117" i="532"/>
  <c r="J117" i="527"/>
  <c r="B116" i="532"/>
  <c r="K123" i="531"/>
  <c r="N123" i="531" s="1"/>
  <c r="Q123" i="531" s="1"/>
  <c r="T123" i="531" s="1"/>
  <c r="K119" i="531"/>
  <c r="N119" i="531" s="1"/>
  <c r="Q119" i="531" s="1"/>
  <c r="J122" i="527"/>
  <c r="J115" i="527"/>
  <c r="J126" i="527"/>
  <c r="K127" i="531"/>
  <c r="N127" i="531" s="1"/>
  <c r="J111" i="527"/>
  <c r="K110" i="531"/>
  <c r="N110" i="531" s="1"/>
  <c r="J109" i="527"/>
  <c r="B62" i="532"/>
  <c r="B75" i="532"/>
  <c r="B124" i="532"/>
  <c r="K124" i="531"/>
  <c r="N124" i="531" s="1"/>
  <c r="B94" i="532"/>
  <c r="B129" i="532"/>
  <c r="B58" i="532"/>
  <c r="B89" i="532"/>
  <c r="K114" i="531"/>
  <c r="N114" i="531" s="1"/>
  <c r="B130" i="532"/>
  <c r="B123" i="532"/>
  <c r="B80" i="532"/>
  <c r="B44" i="532"/>
  <c r="B86" i="532"/>
  <c r="B60" i="532"/>
  <c r="K108" i="531"/>
  <c r="N108" i="531" s="1"/>
  <c r="Q108" i="531" s="1"/>
  <c r="T108" i="531" s="1"/>
  <c r="J108" i="527"/>
  <c r="B108" i="532"/>
  <c r="B90" i="532"/>
  <c r="B104" i="532"/>
  <c r="B84" i="532"/>
  <c r="B97" i="532"/>
  <c r="B61" i="532"/>
  <c r="B51" i="532"/>
  <c r="B125" i="532"/>
  <c r="J125" i="527"/>
  <c r="K122" i="531"/>
  <c r="N122" i="531" s="1"/>
  <c r="Q122" i="531" s="1"/>
  <c r="T122" i="531" s="1"/>
  <c r="B107" i="532"/>
  <c r="B69" i="532"/>
  <c r="B79" i="532"/>
  <c r="B53" i="532"/>
  <c r="B43" i="532"/>
  <c r="B88" i="532"/>
  <c r="B100" i="532"/>
  <c r="B96" i="532"/>
  <c r="B50" i="532"/>
  <c r="J127" i="527"/>
  <c r="B106" i="532"/>
  <c r="B111" i="532"/>
  <c r="B72" i="532"/>
  <c r="J110" i="527"/>
  <c r="K117" i="531"/>
  <c r="N117" i="531" s="1"/>
  <c r="J124" i="527"/>
  <c r="J129" i="527"/>
  <c r="K116" i="531"/>
  <c r="J114" i="527"/>
  <c r="J113" i="527"/>
  <c r="K130" i="531"/>
  <c r="N130" i="531" s="1"/>
  <c r="J119" i="527"/>
  <c r="J118" i="527"/>
  <c r="K107" i="531"/>
  <c r="N107" i="531" s="1"/>
  <c r="K115" i="531"/>
  <c r="N115" i="531" s="1"/>
  <c r="Q115" i="531" s="1"/>
  <c r="K126" i="531"/>
  <c r="J128" i="527"/>
  <c r="J120" i="527"/>
  <c r="B98" i="532"/>
  <c r="B105" i="532"/>
  <c r="B109" i="532"/>
  <c r="B95" i="532"/>
  <c r="B54" i="532"/>
  <c r="B45" i="532"/>
  <c r="J116" i="527"/>
  <c r="B114" i="532"/>
  <c r="B74" i="532"/>
  <c r="B113" i="532"/>
  <c r="J130" i="527"/>
  <c r="B81" i="532"/>
  <c r="B59" i="532"/>
  <c r="B78" i="532"/>
  <c r="J121" i="527"/>
  <c r="B121" i="532"/>
  <c r="J123" i="527"/>
  <c r="B56" i="532"/>
  <c r="B55" i="532"/>
  <c r="B52" i="532"/>
  <c r="B47" i="532"/>
  <c r="B91" i="532"/>
  <c r="B85" i="532"/>
  <c r="B63" i="532"/>
  <c r="K125" i="531"/>
  <c r="N125" i="531" s="1"/>
  <c r="Q125" i="531" s="1"/>
  <c r="T125" i="531" s="1"/>
  <c r="B70" i="532"/>
  <c r="B101" i="532"/>
  <c r="B119" i="532"/>
  <c r="B65" i="532"/>
  <c r="B87" i="532"/>
  <c r="B46" i="532"/>
  <c r="B122" i="532"/>
  <c r="B42" i="532"/>
  <c r="B118" i="532"/>
  <c r="J112" i="527"/>
  <c r="B112" i="532"/>
  <c r="B99" i="532"/>
  <c r="J107" i="527"/>
  <c r="B76" i="532"/>
  <c r="B102" i="532"/>
  <c r="B57" i="532"/>
  <c r="B49" i="532"/>
  <c r="B66" i="532"/>
  <c r="B68" i="532"/>
  <c r="B115" i="532"/>
  <c r="B126" i="532"/>
  <c r="B128" i="532"/>
  <c r="BS2" i="477"/>
  <c r="F129" i="469"/>
  <c r="F125" i="469"/>
  <c r="F121" i="469"/>
  <c r="C117" i="370"/>
  <c r="B117" i="370" s="1"/>
  <c r="F113" i="469"/>
  <c r="F109" i="469"/>
  <c r="C128" i="370"/>
  <c r="B128" i="370" s="1"/>
  <c r="C124" i="370"/>
  <c r="C120" i="370"/>
  <c r="B120" i="370" s="1"/>
  <c r="C116" i="370"/>
  <c r="B116" i="370" s="1"/>
  <c r="C112" i="370"/>
  <c r="B112" i="370" s="1"/>
  <c r="C108" i="370"/>
  <c r="B108" i="370" s="1"/>
  <c r="C127" i="370"/>
  <c r="B127" i="370" s="1"/>
  <c r="C123" i="370"/>
  <c r="B123" i="370" s="1"/>
  <c r="C119" i="370"/>
  <c r="B119" i="370" s="1"/>
  <c r="F115" i="471"/>
  <c r="C111" i="370"/>
  <c r="B111" i="370" s="1"/>
  <c r="C107" i="370"/>
  <c r="B107" i="370" s="1"/>
  <c r="F130" i="471"/>
  <c r="F126" i="471"/>
  <c r="C122" i="370"/>
  <c r="B122" i="370" s="1"/>
  <c r="C118" i="370"/>
  <c r="B118" i="370" s="1"/>
  <c r="F114" i="471"/>
  <c r="F110" i="471"/>
  <c r="S29" i="370"/>
  <c r="C130" i="370"/>
  <c r="B130" i="370" s="1"/>
  <c r="C126" i="370"/>
  <c r="B126" i="370" s="1"/>
  <c r="C114" i="370"/>
  <c r="B114" i="370" s="1"/>
  <c r="C110" i="370"/>
  <c r="B110" i="370" s="1"/>
  <c r="C129" i="370"/>
  <c r="B129" i="370" s="1"/>
  <c r="C125" i="370"/>
  <c r="B125" i="370" s="1"/>
  <c r="C121" i="370"/>
  <c r="B121" i="370" s="1"/>
  <c r="C113" i="370"/>
  <c r="B113" i="370" s="1"/>
  <c r="C109" i="370"/>
  <c r="B109" i="370" s="1"/>
  <c r="C115" i="370"/>
  <c r="B115" i="370" s="1"/>
  <c r="D30" i="370"/>
  <c r="S30" i="370"/>
  <c r="G30" i="370"/>
  <c r="W30" i="370"/>
  <c r="K30" i="370"/>
  <c r="AA30" i="370"/>
  <c r="O30" i="370"/>
  <c r="O29" i="370"/>
  <c r="AA29" i="370"/>
  <c r="K29" i="370"/>
  <c r="W29" i="370"/>
  <c r="G29" i="370"/>
  <c r="AD30" i="370"/>
  <c r="Z30" i="370"/>
  <c r="V30" i="370"/>
  <c r="R30" i="370"/>
  <c r="N30" i="370"/>
  <c r="J30" i="370"/>
  <c r="F30" i="370"/>
  <c r="AC30" i="370"/>
  <c r="Y30" i="370"/>
  <c r="U30" i="370"/>
  <c r="Q30" i="370"/>
  <c r="M30" i="370"/>
  <c r="I30" i="370"/>
  <c r="E30" i="370"/>
  <c r="AB30" i="370"/>
  <c r="X30" i="370"/>
  <c r="T30" i="370"/>
  <c r="P30" i="370"/>
  <c r="L30" i="370"/>
  <c r="H30" i="370"/>
  <c r="AD29" i="370"/>
  <c r="Z29" i="370"/>
  <c r="V29" i="370"/>
  <c r="R29" i="370"/>
  <c r="N29" i="370"/>
  <c r="J29" i="370"/>
  <c r="F29" i="370"/>
  <c r="AC29" i="370"/>
  <c r="Y29" i="370"/>
  <c r="U29" i="370"/>
  <c r="Q29" i="370"/>
  <c r="M29" i="370"/>
  <c r="I29" i="370"/>
  <c r="E29" i="370"/>
  <c r="AB29" i="370"/>
  <c r="X29" i="370"/>
  <c r="T29" i="370"/>
  <c r="P29" i="370"/>
  <c r="L29" i="370"/>
  <c r="H29" i="370"/>
  <c r="F128" i="473"/>
  <c r="F128" i="475"/>
  <c r="U128" i="475" s="1"/>
  <c r="F124" i="473"/>
  <c r="F124" i="475"/>
  <c r="U124" i="475" s="1"/>
  <c r="F120" i="473"/>
  <c r="F120" i="475"/>
  <c r="U120" i="475" s="1"/>
  <c r="F116" i="473"/>
  <c r="F116" i="475"/>
  <c r="U116" i="475" s="1"/>
  <c r="F112" i="473"/>
  <c r="F112" i="475"/>
  <c r="U112" i="475" s="1"/>
  <c r="F108" i="473"/>
  <c r="F108" i="475"/>
  <c r="U108" i="475" s="1"/>
  <c r="F126" i="469"/>
  <c r="F116" i="469"/>
  <c r="F110" i="469"/>
  <c r="F120" i="471"/>
  <c r="F127" i="473"/>
  <c r="F127" i="475"/>
  <c r="U127" i="475" s="1"/>
  <c r="F127" i="469"/>
  <c r="F123" i="473"/>
  <c r="F123" i="475"/>
  <c r="U123" i="475" s="1"/>
  <c r="F123" i="469"/>
  <c r="F119" i="473"/>
  <c r="F119" i="475"/>
  <c r="U119" i="475" s="1"/>
  <c r="F119" i="469"/>
  <c r="F115" i="473"/>
  <c r="F115" i="475"/>
  <c r="U115" i="475" s="1"/>
  <c r="F115" i="469"/>
  <c r="F111" i="473"/>
  <c r="F111" i="475"/>
  <c r="U111" i="475" s="1"/>
  <c r="F111" i="469"/>
  <c r="F107" i="473"/>
  <c r="F107" i="475"/>
  <c r="U107" i="475" s="1"/>
  <c r="F107" i="469"/>
  <c r="F130" i="469"/>
  <c r="F120" i="469"/>
  <c r="F114" i="469"/>
  <c r="F124" i="471"/>
  <c r="F119" i="471"/>
  <c r="F108" i="471"/>
  <c r="F130" i="473"/>
  <c r="F130" i="475"/>
  <c r="U130" i="475" s="1"/>
  <c r="F126" i="473"/>
  <c r="F126" i="475"/>
  <c r="U126" i="475" s="1"/>
  <c r="F122" i="475"/>
  <c r="U122" i="475" s="1"/>
  <c r="F122" i="473"/>
  <c r="AB118" i="476"/>
  <c r="F118" i="473"/>
  <c r="F118" i="475"/>
  <c r="U118" i="475" s="1"/>
  <c r="F114" i="473"/>
  <c r="F114" i="475"/>
  <c r="U114" i="475" s="1"/>
  <c r="F110" i="473"/>
  <c r="F110" i="475"/>
  <c r="U110" i="475" s="1"/>
  <c r="F124" i="469"/>
  <c r="F118" i="469"/>
  <c r="F108" i="469"/>
  <c r="F128" i="471"/>
  <c r="F123" i="471"/>
  <c r="F118" i="471"/>
  <c r="F112" i="471"/>
  <c r="F107" i="471"/>
  <c r="F129" i="473"/>
  <c r="F129" i="475"/>
  <c r="U129" i="475" s="1"/>
  <c r="F129" i="471"/>
  <c r="F125" i="473"/>
  <c r="F125" i="475"/>
  <c r="U125" i="475" s="1"/>
  <c r="F125" i="471"/>
  <c r="F121" i="473"/>
  <c r="F121" i="475"/>
  <c r="U121" i="475" s="1"/>
  <c r="F121" i="471"/>
  <c r="F117" i="473"/>
  <c r="F117" i="475"/>
  <c r="U117" i="475" s="1"/>
  <c r="F117" i="471"/>
  <c r="F113" i="473"/>
  <c r="F113" i="475"/>
  <c r="U113" i="475" s="1"/>
  <c r="F113" i="471"/>
  <c r="F109" i="473"/>
  <c r="F109" i="475"/>
  <c r="U109" i="475" s="1"/>
  <c r="F109" i="471"/>
  <c r="F128" i="469"/>
  <c r="F122" i="469"/>
  <c r="F117" i="469"/>
  <c r="F112" i="469"/>
  <c r="F127" i="471"/>
  <c r="F122" i="471"/>
  <c r="F116" i="471"/>
  <c r="F111" i="471"/>
  <c r="BI31" i="477"/>
  <c r="BH34" i="477"/>
  <c r="BI34" i="477"/>
  <c r="BH38" i="477"/>
  <c r="BI38" i="477"/>
  <c r="BH32" i="477"/>
  <c r="BI32" i="477"/>
  <c r="BH36" i="477"/>
  <c r="BI36" i="477"/>
  <c r="BH40" i="477"/>
  <c r="BI40" i="477"/>
  <c r="BH31" i="477"/>
  <c r="BH43" i="477"/>
  <c r="BH45" i="477"/>
  <c r="BH47" i="477"/>
  <c r="BH49" i="477"/>
  <c r="BH51" i="477"/>
  <c r="BH53" i="477"/>
  <c r="BH55" i="477"/>
  <c r="BH57" i="477"/>
  <c r="BH59" i="477"/>
  <c r="BH61" i="477"/>
  <c r="BH63" i="477"/>
  <c r="BI70" i="477"/>
  <c r="BH70" i="477"/>
  <c r="BI43" i="477"/>
  <c r="BI45" i="477"/>
  <c r="BI47" i="477"/>
  <c r="BI49" i="477"/>
  <c r="BI51" i="477"/>
  <c r="BI53" i="477"/>
  <c r="BI55" i="477"/>
  <c r="BI57" i="477"/>
  <c r="BI59" i="477"/>
  <c r="BI61" i="477"/>
  <c r="BI66" i="477"/>
  <c r="BH66" i="477"/>
  <c r="BH65" i="477"/>
  <c r="BH68" i="477"/>
  <c r="BH69" i="477"/>
  <c r="BH72" i="477"/>
  <c r="BH73" i="477"/>
  <c r="BH76" i="477"/>
  <c r="BH77" i="477"/>
  <c r="BH80" i="477"/>
  <c r="BH81" i="477"/>
  <c r="BI85" i="477"/>
  <c r="BI89" i="477"/>
  <c r="BI94" i="477"/>
  <c r="BI74" i="477"/>
  <c r="BI78" i="477"/>
  <c r="BI82" i="477"/>
  <c r="BH85" i="477"/>
  <c r="BH89" i="477"/>
  <c r="BI98" i="477"/>
  <c r="BI100" i="477"/>
  <c r="BH100" i="477"/>
  <c r="BH67" i="477"/>
  <c r="BH71" i="477"/>
  <c r="BH74" i="477"/>
  <c r="BH75" i="477"/>
  <c r="BH78" i="477"/>
  <c r="BH79" i="477"/>
  <c r="BH82" i="477"/>
  <c r="BH98" i="477"/>
  <c r="BI67" i="477"/>
  <c r="BI68" i="477"/>
  <c r="BI71" i="477"/>
  <c r="BI72" i="477"/>
  <c r="BI75" i="477"/>
  <c r="BI76" i="477"/>
  <c r="BI79" i="477"/>
  <c r="BI80" i="477"/>
  <c r="BH83" i="477"/>
  <c r="BH87" i="477"/>
  <c r="BI93" i="477"/>
  <c r="BI84" i="477"/>
  <c r="BI86" i="477"/>
  <c r="BI88" i="477"/>
  <c r="BI90" i="477"/>
  <c r="BI91" i="477"/>
  <c r="BI95" i="477"/>
  <c r="BH99" i="477"/>
  <c r="BI103" i="477"/>
  <c r="BH92" i="477"/>
  <c r="BH96" i="477"/>
  <c r="BI106" i="477"/>
  <c r="BH106" i="477"/>
  <c r="BI97" i="477"/>
  <c r="BI102" i="477"/>
  <c r="BH102" i="477"/>
  <c r="BI104" i="477"/>
  <c r="BH104" i="477"/>
  <c r="BH101" i="477"/>
  <c r="BH105" i="477"/>
  <c r="BH111" i="477"/>
  <c r="BH107" i="477"/>
  <c r="BH109" i="477"/>
  <c r="BH113" i="477"/>
  <c r="BI108" i="477"/>
  <c r="BI110" i="477"/>
  <c r="BI112" i="477"/>
  <c r="BI114" i="477"/>
  <c r="BI115" i="477"/>
  <c r="BI116" i="477"/>
  <c r="BH117" i="477"/>
  <c r="BI117" i="477"/>
  <c r="BH119" i="477"/>
  <c r="BI119" i="477"/>
  <c r="BH121" i="477"/>
  <c r="BI121" i="477"/>
  <c r="BI123" i="477"/>
  <c r="BI125" i="477"/>
  <c r="BI127" i="477"/>
  <c r="BI129" i="477"/>
  <c r="BI118" i="477"/>
  <c r="BI120" i="477"/>
  <c r="BI122" i="477"/>
  <c r="BI124" i="477"/>
  <c r="BI126" i="477"/>
  <c r="BI128" i="477"/>
  <c r="BI130" i="477"/>
  <c r="BH123" i="477"/>
  <c r="BH125" i="477"/>
  <c r="BH127" i="477"/>
  <c r="BH129" i="477"/>
  <c r="Z108" i="476"/>
  <c r="J108" i="370" s="1"/>
  <c r="AN108" i="370" s="1"/>
  <c r="Z110" i="476"/>
  <c r="J110" i="370" s="1"/>
  <c r="AN110" i="370" s="1"/>
  <c r="Z112" i="476"/>
  <c r="J112" i="370" s="1"/>
  <c r="AN112" i="370" s="1"/>
  <c r="Z115" i="476"/>
  <c r="J115" i="370" s="1"/>
  <c r="AN115" i="370" s="1"/>
  <c r="Z121" i="476"/>
  <c r="J121" i="370" s="1"/>
  <c r="AN121" i="370" s="1"/>
  <c r="Z122" i="476"/>
  <c r="J122" i="370" s="1"/>
  <c r="AN122" i="370" s="1"/>
  <c r="Z124" i="476"/>
  <c r="J124" i="370" s="1"/>
  <c r="AN124" i="370" s="1"/>
  <c r="Z126" i="476"/>
  <c r="J126" i="370" s="1"/>
  <c r="AN126" i="370" s="1"/>
  <c r="Z128" i="476"/>
  <c r="J128" i="370" s="1"/>
  <c r="AN128" i="370" s="1"/>
  <c r="G5" i="476"/>
  <c r="F5" i="476"/>
  <c r="G4" i="476"/>
  <c r="F4" i="476"/>
  <c r="AB122" i="476"/>
  <c r="AB120" i="476"/>
  <c r="AB116" i="476"/>
  <c r="AB112" i="476"/>
  <c r="AB110" i="476"/>
  <c r="AB108" i="476"/>
  <c r="BJ30" i="476"/>
  <c r="BI30" i="476"/>
  <c r="BH30" i="476"/>
  <c r="BG30" i="476"/>
  <c r="BF30" i="476"/>
  <c r="BE30" i="476"/>
  <c r="BD30" i="476"/>
  <c r="BC30" i="476"/>
  <c r="BB30" i="476"/>
  <c r="BA30" i="476"/>
  <c r="AV30" i="476"/>
  <c r="AU30" i="476"/>
  <c r="AT30" i="476"/>
  <c r="AS30" i="476"/>
  <c r="AR30" i="476"/>
  <c r="AQ30" i="476"/>
  <c r="AP30" i="476"/>
  <c r="AO30" i="476"/>
  <c r="AN30" i="476"/>
  <c r="AM30" i="476"/>
  <c r="AL30" i="476"/>
  <c r="AK30" i="476"/>
  <c r="AJ30" i="476"/>
  <c r="AI30" i="476"/>
  <c r="AH30" i="476"/>
  <c r="AG30" i="476"/>
  <c r="AF30" i="476"/>
  <c r="AV29" i="476"/>
  <c r="AU29" i="476"/>
  <c r="AT29" i="476"/>
  <c r="AS29" i="476"/>
  <c r="AM29" i="476"/>
  <c r="AQ29" i="476"/>
  <c r="AP29" i="476"/>
  <c r="AO29" i="476"/>
  <c r="AN29" i="476"/>
  <c r="Z3" i="476"/>
  <c r="Y3" i="476"/>
  <c r="AK2" i="476"/>
  <c r="AJ2" i="476"/>
  <c r="AI2" i="476"/>
  <c r="AH2" i="476"/>
  <c r="AG2" i="476"/>
  <c r="AF2" i="476"/>
  <c r="AE2" i="476"/>
  <c r="Z2" i="476"/>
  <c r="Y2" i="476"/>
  <c r="B1" i="476"/>
  <c r="G23" i="476" s="1"/>
  <c r="B68" i="535" l="1"/>
  <c r="R68" i="532"/>
  <c r="R68" i="535" s="1"/>
  <c r="B122" i="535"/>
  <c r="R122" i="532"/>
  <c r="R122" i="535" s="1"/>
  <c r="B63" i="535"/>
  <c r="R63" i="532"/>
  <c r="R63" i="535" s="1"/>
  <c r="B121" i="535"/>
  <c r="R121" i="532"/>
  <c r="R121" i="535" s="1"/>
  <c r="R114" i="532"/>
  <c r="R114" i="535" s="1"/>
  <c r="B114" i="535"/>
  <c r="B96" i="535"/>
  <c r="R96" i="532"/>
  <c r="R96" i="535" s="1"/>
  <c r="B53" i="535"/>
  <c r="R53" i="532"/>
  <c r="R53" i="535" s="1"/>
  <c r="R61" i="532"/>
  <c r="R61" i="535" s="1"/>
  <c r="B61" i="535"/>
  <c r="B104" i="535"/>
  <c r="R104" i="532"/>
  <c r="R104" i="535" s="1"/>
  <c r="R44" i="532"/>
  <c r="R44" i="535" s="1"/>
  <c r="B44" i="535"/>
  <c r="B62" i="535"/>
  <c r="R62" i="532"/>
  <c r="R62" i="535" s="1"/>
  <c r="B116" i="535"/>
  <c r="R116" i="532"/>
  <c r="R116" i="535" s="1"/>
  <c r="B110" i="535"/>
  <c r="R110" i="532"/>
  <c r="R110" i="535" s="1"/>
  <c r="B92" i="535"/>
  <c r="R92" i="532"/>
  <c r="R92" i="535" s="1"/>
  <c r="B71" i="535"/>
  <c r="R71" i="532"/>
  <c r="R71" i="535" s="1"/>
  <c r="B112" i="535"/>
  <c r="R112" i="532"/>
  <c r="R112" i="535" s="1"/>
  <c r="B119" i="535"/>
  <c r="R119" i="532"/>
  <c r="R119" i="535" s="1"/>
  <c r="B52" i="535"/>
  <c r="R52" i="532"/>
  <c r="R52" i="535" s="1"/>
  <c r="B81" i="535"/>
  <c r="R81" i="532"/>
  <c r="R81" i="535" s="1"/>
  <c r="B95" i="535"/>
  <c r="R95" i="532"/>
  <c r="R95" i="535" s="1"/>
  <c r="B111" i="535"/>
  <c r="R111" i="532"/>
  <c r="R111" i="535" s="1"/>
  <c r="B94" i="535"/>
  <c r="R94" i="532"/>
  <c r="R94" i="535" s="1"/>
  <c r="B128" i="535"/>
  <c r="R128" i="532"/>
  <c r="R128" i="535" s="1"/>
  <c r="B66" i="535"/>
  <c r="R66" i="532"/>
  <c r="R66" i="535" s="1"/>
  <c r="R76" i="532"/>
  <c r="R76" i="535" s="1"/>
  <c r="B76" i="535"/>
  <c r="B46" i="535"/>
  <c r="R46" i="532"/>
  <c r="R46" i="535" s="1"/>
  <c r="R101" i="532"/>
  <c r="R101" i="535" s="1"/>
  <c r="B101" i="535"/>
  <c r="B85" i="535"/>
  <c r="R85" i="532"/>
  <c r="R85" i="535" s="1"/>
  <c r="B55" i="535"/>
  <c r="R55" i="532"/>
  <c r="R55" i="535" s="1"/>
  <c r="B109" i="535"/>
  <c r="R109" i="532"/>
  <c r="R109" i="535" s="1"/>
  <c r="B106" i="535"/>
  <c r="R106" i="532"/>
  <c r="R106" i="535" s="1"/>
  <c r="B100" i="535"/>
  <c r="R100" i="532"/>
  <c r="R100" i="535" s="1"/>
  <c r="B79" i="535"/>
  <c r="R79" i="532"/>
  <c r="R79" i="535" s="1"/>
  <c r="B97" i="535"/>
  <c r="R97" i="532"/>
  <c r="R97" i="535" s="1"/>
  <c r="B80" i="535"/>
  <c r="R80" i="532"/>
  <c r="R80" i="535" s="1"/>
  <c r="B89" i="535"/>
  <c r="R89" i="532"/>
  <c r="R89" i="535" s="1"/>
  <c r="B120" i="535"/>
  <c r="R120" i="532"/>
  <c r="R120" i="535" s="1"/>
  <c r="R77" i="532"/>
  <c r="R77" i="535" s="1"/>
  <c r="B77" i="535"/>
  <c r="B93" i="535"/>
  <c r="R93" i="532"/>
  <c r="R93" i="535" s="1"/>
  <c r="B67" i="535"/>
  <c r="R67" i="532"/>
  <c r="R67" i="535" s="1"/>
  <c r="B49" i="535"/>
  <c r="R49" i="532"/>
  <c r="R49" i="535" s="1"/>
  <c r="B118" i="535"/>
  <c r="R118" i="532"/>
  <c r="R118" i="535" s="1"/>
  <c r="B87" i="535"/>
  <c r="R87" i="532"/>
  <c r="R87" i="535" s="1"/>
  <c r="B91" i="535"/>
  <c r="R91" i="532"/>
  <c r="R91" i="535" s="1"/>
  <c r="B56" i="535"/>
  <c r="R56" i="532"/>
  <c r="R56" i="535" s="1"/>
  <c r="B78" i="535"/>
  <c r="R78" i="532"/>
  <c r="R78" i="535" s="1"/>
  <c r="B113" i="535"/>
  <c r="R113" i="532"/>
  <c r="R113" i="535" s="1"/>
  <c r="B45" i="535"/>
  <c r="R45" i="532"/>
  <c r="R45" i="535" s="1"/>
  <c r="B105" i="535"/>
  <c r="R105" i="532"/>
  <c r="R105" i="535" s="1"/>
  <c r="B72" i="535"/>
  <c r="R72" i="532"/>
  <c r="R72" i="535" s="1"/>
  <c r="B88" i="535"/>
  <c r="R88" i="532"/>
  <c r="R88" i="535" s="1"/>
  <c r="B69" i="535"/>
  <c r="R69" i="532"/>
  <c r="R69" i="535" s="1"/>
  <c r="B125" i="535"/>
  <c r="R125" i="532"/>
  <c r="R125" i="535" s="1"/>
  <c r="B84" i="535"/>
  <c r="R84" i="532"/>
  <c r="R84" i="535" s="1"/>
  <c r="B90" i="535"/>
  <c r="R90" i="532"/>
  <c r="R90" i="535" s="1"/>
  <c r="B60" i="535"/>
  <c r="R60" i="532"/>
  <c r="R60" i="535" s="1"/>
  <c r="B123" i="535"/>
  <c r="R123" i="532"/>
  <c r="R123" i="535" s="1"/>
  <c r="R58" i="532"/>
  <c r="R58" i="535" s="1"/>
  <c r="B58" i="535"/>
  <c r="B124" i="535"/>
  <c r="R124" i="532"/>
  <c r="R124" i="535" s="1"/>
  <c r="B64" i="535"/>
  <c r="R64" i="532"/>
  <c r="R64" i="535" s="1"/>
  <c r="B83" i="535"/>
  <c r="R83" i="532"/>
  <c r="R83" i="535" s="1"/>
  <c r="B48" i="535"/>
  <c r="R48" i="532"/>
  <c r="R48" i="535" s="1"/>
  <c r="B126" i="535"/>
  <c r="R126" i="532"/>
  <c r="R126" i="535" s="1"/>
  <c r="B70" i="535"/>
  <c r="R70" i="532"/>
  <c r="R70" i="535" s="1"/>
  <c r="B115" i="535"/>
  <c r="R115" i="532"/>
  <c r="R115" i="535" s="1"/>
  <c r="B57" i="535"/>
  <c r="R57" i="532"/>
  <c r="R57" i="535" s="1"/>
  <c r="B99" i="535"/>
  <c r="R99" i="532"/>
  <c r="R99" i="535" s="1"/>
  <c r="B42" i="535"/>
  <c r="R42" i="532"/>
  <c r="R42" i="535" s="1"/>
  <c r="B65" i="535"/>
  <c r="R65" i="532"/>
  <c r="R65" i="535" s="1"/>
  <c r="R47" i="532"/>
  <c r="R47" i="535" s="1"/>
  <c r="B47" i="535"/>
  <c r="R59" i="532"/>
  <c r="R59" i="535" s="1"/>
  <c r="B59" i="535"/>
  <c r="B74" i="535"/>
  <c r="R74" i="532"/>
  <c r="R74" i="535" s="1"/>
  <c r="B54" i="535"/>
  <c r="R54" i="532"/>
  <c r="R54" i="535" s="1"/>
  <c r="B98" i="535"/>
  <c r="R98" i="532"/>
  <c r="R98" i="535" s="1"/>
  <c r="R50" i="532"/>
  <c r="R50" i="535" s="1"/>
  <c r="B50" i="535"/>
  <c r="B43" i="535"/>
  <c r="R43" i="532"/>
  <c r="R43" i="535" s="1"/>
  <c r="B107" i="535"/>
  <c r="R107" i="532"/>
  <c r="R107" i="535" s="1"/>
  <c r="R51" i="532"/>
  <c r="R51" i="535" s="1"/>
  <c r="B51" i="535"/>
  <c r="B108" i="535"/>
  <c r="R108" i="532"/>
  <c r="R108" i="535" s="1"/>
  <c r="B86" i="535"/>
  <c r="R86" i="532"/>
  <c r="R86" i="535" s="1"/>
  <c r="B130" i="535"/>
  <c r="R130" i="532"/>
  <c r="R130" i="535" s="1"/>
  <c r="B129" i="535"/>
  <c r="R129" i="532"/>
  <c r="R129" i="535" s="1"/>
  <c r="B75" i="535"/>
  <c r="R75" i="532"/>
  <c r="R75" i="535" s="1"/>
  <c r="B117" i="535"/>
  <c r="R117" i="532"/>
  <c r="R117" i="535" s="1"/>
  <c r="B103" i="535"/>
  <c r="R103" i="532"/>
  <c r="R103" i="535" s="1"/>
  <c r="B82" i="535"/>
  <c r="R82" i="532"/>
  <c r="R82" i="535" s="1"/>
  <c r="B73" i="535"/>
  <c r="R73" i="532"/>
  <c r="R73" i="535" s="1"/>
  <c r="B127" i="535"/>
  <c r="R127" i="532"/>
  <c r="R127" i="535" s="1"/>
  <c r="R102" i="532"/>
  <c r="R102" i="535" s="1"/>
  <c r="B102" i="535"/>
  <c r="BD117" i="473"/>
  <c r="BA117" i="473"/>
  <c r="BB117" i="473"/>
  <c r="BC117" i="473"/>
  <c r="BD126" i="473"/>
  <c r="BA126" i="473"/>
  <c r="BB126" i="473"/>
  <c r="BC126" i="473"/>
  <c r="BD119" i="473"/>
  <c r="BA119" i="473"/>
  <c r="BB119" i="473"/>
  <c r="BC119" i="473"/>
  <c r="BD112" i="473"/>
  <c r="BB112" i="473"/>
  <c r="BA112" i="473"/>
  <c r="BC112" i="473"/>
  <c r="BD120" i="473"/>
  <c r="BC120" i="473"/>
  <c r="BA120" i="473"/>
  <c r="BB120" i="473"/>
  <c r="BD128" i="473"/>
  <c r="BB128" i="473"/>
  <c r="BC128" i="473"/>
  <c r="BA128" i="473"/>
  <c r="BD113" i="473"/>
  <c r="BC113" i="473"/>
  <c r="BA113" i="473"/>
  <c r="BB113" i="473"/>
  <c r="BD129" i="473"/>
  <c r="BC129" i="473"/>
  <c r="BA129" i="473"/>
  <c r="BB129" i="473"/>
  <c r="BD114" i="473"/>
  <c r="BA114" i="473"/>
  <c r="BB114" i="473"/>
  <c r="BC114" i="473"/>
  <c r="BD122" i="473"/>
  <c r="BA122" i="473"/>
  <c r="BB122" i="473"/>
  <c r="BC122" i="473"/>
  <c r="BD115" i="473"/>
  <c r="BB115" i="473"/>
  <c r="BC115" i="473"/>
  <c r="BA115" i="473"/>
  <c r="BD109" i="473"/>
  <c r="BA109" i="473"/>
  <c r="BB109" i="473"/>
  <c r="BC109" i="473"/>
  <c r="BD125" i="473"/>
  <c r="BC125" i="473"/>
  <c r="BA125" i="473"/>
  <c r="BB125" i="473"/>
  <c r="BD130" i="473"/>
  <c r="BA130" i="473"/>
  <c r="BB130" i="473"/>
  <c r="BC130" i="473"/>
  <c r="BD111" i="473"/>
  <c r="BA111" i="473"/>
  <c r="BB111" i="473"/>
  <c r="BC111" i="473"/>
  <c r="BD127" i="473"/>
  <c r="BB127" i="473"/>
  <c r="BC127" i="473"/>
  <c r="BA127" i="473"/>
  <c r="BD108" i="473"/>
  <c r="BB108" i="473"/>
  <c r="BC108" i="473"/>
  <c r="BA108" i="473"/>
  <c r="BD116" i="473"/>
  <c r="BB116" i="473"/>
  <c r="BC116" i="473"/>
  <c r="BA116" i="473"/>
  <c r="BD124" i="473"/>
  <c r="BB124" i="473"/>
  <c r="BC124" i="473"/>
  <c r="BA124" i="473"/>
  <c r="AF124" i="370"/>
  <c r="B124" i="370"/>
  <c r="BD121" i="473"/>
  <c r="BC121" i="473"/>
  <c r="BA121" i="473"/>
  <c r="BB121" i="473"/>
  <c r="BD110" i="473"/>
  <c r="BA110" i="473"/>
  <c r="BB110" i="473"/>
  <c r="BC110" i="473"/>
  <c r="BD118" i="473"/>
  <c r="BA118" i="473"/>
  <c r="BB118" i="473"/>
  <c r="BC118" i="473"/>
  <c r="BD107" i="473"/>
  <c r="BA107" i="473"/>
  <c r="BB107" i="473"/>
  <c r="BC107" i="473"/>
  <c r="BD123" i="473"/>
  <c r="BA123" i="473"/>
  <c r="BB123" i="473"/>
  <c r="BC123" i="473"/>
  <c r="G122" i="471"/>
  <c r="W122" i="471"/>
  <c r="Y122" i="471"/>
  <c r="BC117" i="469"/>
  <c r="U117" i="469"/>
  <c r="BA117" i="469"/>
  <c r="W117" i="469"/>
  <c r="BE117" i="469"/>
  <c r="Y117" i="469"/>
  <c r="BB117" i="469"/>
  <c r="BD117" i="469"/>
  <c r="G109" i="471"/>
  <c r="Y109" i="471"/>
  <c r="W109" i="471"/>
  <c r="U117" i="473"/>
  <c r="Y117" i="473"/>
  <c r="W117" i="473"/>
  <c r="G125" i="471"/>
  <c r="Y125" i="471"/>
  <c r="W125" i="471"/>
  <c r="G118" i="471"/>
  <c r="W118" i="471"/>
  <c r="Y118" i="471"/>
  <c r="U118" i="469"/>
  <c r="BB118" i="469"/>
  <c r="BA118" i="469"/>
  <c r="W118" i="469"/>
  <c r="BC118" i="469"/>
  <c r="BD118" i="469"/>
  <c r="BE118" i="469"/>
  <c r="Y118" i="469"/>
  <c r="U126" i="473"/>
  <c r="Y126" i="473"/>
  <c r="W126" i="473"/>
  <c r="G124" i="471"/>
  <c r="W124" i="471"/>
  <c r="Y124" i="471"/>
  <c r="U130" i="469"/>
  <c r="BD130" i="469"/>
  <c r="BC130" i="469"/>
  <c r="BE130" i="469"/>
  <c r="Y130" i="469"/>
  <c r="BA130" i="469"/>
  <c r="W130" i="469"/>
  <c r="BB130" i="469"/>
  <c r="U111" i="469"/>
  <c r="BA111" i="469"/>
  <c r="BE111" i="469"/>
  <c r="BD111" i="469"/>
  <c r="W111" i="469"/>
  <c r="BB111" i="469"/>
  <c r="BC111" i="469"/>
  <c r="Y111" i="469"/>
  <c r="U119" i="473"/>
  <c r="Y119" i="473"/>
  <c r="W119" i="473"/>
  <c r="U127" i="469"/>
  <c r="BA127" i="469"/>
  <c r="BE127" i="469"/>
  <c r="BD127" i="469"/>
  <c r="W127" i="469"/>
  <c r="BB127" i="469"/>
  <c r="Y127" i="469"/>
  <c r="BC127" i="469"/>
  <c r="BD116" i="469"/>
  <c r="U116" i="469"/>
  <c r="BA116" i="469"/>
  <c r="BC116" i="469"/>
  <c r="BE116" i="469"/>
  <c r="Y116" i="469"/>
  <c r="BB116" i="469"/>
  <c r="W116" i="469"/>
  <c r="U112" i="473"/>
  <c r="Y112" i="473"/>
  <c r="W112" i="473"/>
  <c r="U120" i="473"/>
  <c r="Y120" i="473"/>
  <c r="W120" i="473"/>
  <c r="U128" i="473"/>
  <c r="Y128" i="473"/>
  <c r="W128" i="473"/>
  <c r="U109" i="469"/>
  <c r="BC109" i="469"/>
  <c r="BE109" i="469"/>
  <c r="BD109" i="469"/>
  <c r="W109" i="469"/>
  <c r="BA109" i="469"/>
  <c r="BB109" i="469"/>
  <c r="Y109" i="469"/>
  <c r="U125" i="469"/>
  <c r="BC125" i="469"/>
  <c r="BD125" i="469"/>
  <c r="W125" i="469"/>
  <c r="BA125" i="469"/>
  <c r="BB125" i="469"/>
  <c r="Y125" i="469"/>
  <c r="BE125" i="469"/>
  <c r="G127" i="471"/>
  <c r="Y127" i="471"/>
  <c r="W127" i="471"/>
  <c r="BB122" i="469"/>
  <c r="U122" i="469"/>
  <c r="BC122" i="469"/>
  <c r="BA122" i="469"/>
  <c r="BD122" i="469"/>
  <c r="Y122" i="469"/>
  <c r="BE122" i="469"/>
  <c r="W122" i="469"/>
  <c r="U113" i="473"/>
  <c r="Y113" i="473"/>
  <c r="W113" i="473"/>
  <c r="G121" i="471"/>
  <c r="W121" i="471"/>
  <c r="Y121" i="471"/>
  <c r="U129" i="473"/>
  <c r="Y129" i="473"/>
  <c r="W129" i="473"/>
  <c r="G123" i="471"/>
  <c r="Y123" i="471"/>
  <c r="W123" i="471"/>
  <c r="U124" i="469"/>
  <c r="BD124" i="469"/>
  <c r="BC124" i="469"/>
  <c r="BA124" i="469"/>
  <c r="BB124" i="469"/>
  <c r="Y124" i="469"/>
  <c r="BE124" i="469"/>
  <c r="W124" i="469"/>
  <c r="U114" i="473"/>
  <c r="Y114" i="473"/>
  <c r="W114" i="473"/>
  <c r="U122" i="473"/>
  <c r="Y122" i="473"/>
  <c r="W122" i="473"/>
  <c r="U107" i="469"/>
  <c r="BA107" i="469"/>
  <c r="BE107" i="469"/>
  <c r="BD107" i="469"/>
  <c r="BC107" i="469"/>
  <c r="W107" i="469"/>
  <c r="Y107" i="469"/>
  <c r="BB107" i="469"/>
  <c r="U115" i="473"/>
  <c r="W115" i="473"/>
  <c r="Y115" i="473"/>
  <c r="U123" i="469"/>
  <c r="BA123" i="469"/>
  <c r="BE123" i="469"/>
  <c r="BC123" i="469"/>
  <c r="W123" i="469"/>
  <c r="BB123" i="469"/>
  <c r="BD123" i="469"/>
  <c r="Y123" i="469"/>
  <c r="G120" i="471"/>
  <c r="W120" i="471"/>
  <c r="Y120" i="471"/>
  <c r="BB126" i="469"/>
  <c r="U126" i="469"/>
  <c r="BD126" i="469"/>
  <c r="Y126" i="469"/>
  <c r="BC126" i="469"/>
  <c r="W126" i="469"/>
  <c r="BE126" i="469"/>
  <c r="BA126" i="469"/>
  <c r="U113" i="469"/>
  <c r="BC113" i="469"/>
  <c r="BE113" i="469"/>
  <c r="W113" i="469"/>
  <c r="BB113" i="469"/>
  <c r="BD113" i="469"/>
  <c r="BA113" i="469"/>
  <c r="Y113" i="469"/>
  <c r="U129" i="469"/>
  <c r="BC129" i="469"/>
  <c r="BE129" i="469"/>
  <c r="W129" i="469"/>
  <c r="BB129" i="469"/>
  <c r="BD129" i="469"/>
  <c r="BA129" i="469"/>
  <c r="Y129" i="469"/>
  <c r="G111" i="471"/>
  <c r="Y111" i="471"/>
  <c r="W111" i="471"/>
  <c r="BD128" i="469"/>
  <c r="U128" i="469"/>
  <c r="BE128" i="469"/>
  <c r="BA128" i="469"/>
  <c r="Y128" i="469"/>
  <c r="BB128" i="469"/>
  <c r="W128" i="469"/>
  <c r="BC128" i="469"/>
  <c r="U109" i="473"/>
  <c r="Y109" i="473"/>
  <c r="W109" i="473"/>
  <c r="G117" i="471"/>
  <c r="Y117" i="471"/>
  <c r="W117" i="471"/>
  <c r="U125" i="473"/>
  <c r="Y125" i="473"/>
  <c r="W125" i="473"/>
  <c r="G107" i="471"/>
  <c r="Y107" i="471"/>
  <c r="W107" i="471"/>
  <c r="G128" i="471"/>
  <c r="W128" i="471"/>
  <c r="Y128" i="471"/>
  <c r="U130" i="473"/>
  <c r="Y130" i="473"/>
  <c r="W130" i="473"/>
  <c r="G108" i="471"/>
  <c r="W108" i="471"/>
  <c r="Y108" i="471"/>
  <c r="U114" i="469"/>
  <c r="BB114" i="469"/>
  <c r="BE114" i="469"/>
  <c r="BA114" i="469"/>
  <c r="Y114" i="469"/>
  <c r="BC114" i="469"/>
  <c r="W114" i="469"/>
  <c r="BD114" i="469"/>
  <c r="U111" i="473"/>
  <c r="W111" i="473"/>
  <c r="Y111" i="473"/>
  <c r="U119" i="469"/>
  <c r="BA119" i="469"/>
  <c r="BE119" i="469"/>
  <c r="BB119" i="469"/>
  <c r="W119" i="469"/>
  <c r="BC119" i="469"/>
  <c r="BD119" i="469"/>
  <c r="Y119" i="469"/>
  <c r="U127" i="473"/>
  <c r="Y127" i="473"/>
  <c r="W127" i="473"/>
  <c r="U108" i="473"/>
  <c r="W108" i="473"/>
  <c r="Y108" i="473"/>
  <c r="U116" i="473"/>
  <c r="Y116" i="473"/>
  <c r="W116" i="473"/>
  <c r="U124" i="473"/>
  <c r="Y124" i="473"/>
  <c r="W124" i="473"/>
  <c r="G110" i="471"/>
  <c r="W110" i="471"/>
  <c r="Y110" i="471"/>
  <c r="G126" i="471"/>
  <c r="W126" i="471"/>
  <c r="Y126" i="471"/>
  <c r="G115" i="471"/>
  <c r="Y115" i="471"/>
  <c r="W115" i="471"/>
  <c r="G116" i="471"/>
  <c r="W116" i="471"/>
  <c r="Y116" i="471"/>
  <c r="BD112" i="469"/>
  <c r="U112" i="469"/>
  <c r="BE112" i="469"/>
  <c r="BB112" i="469"/>
  <c r="Y112" i="469"/>
  <c r="BC112" i="469"/>
  <c r="W112" i="469"/>
  <c r="BA112" i="469"/>
  <c r="G113" i="471"/>
  <c r="W113" i="471"/>
  <c r="Y113" i="471"/>
  <c r="U121" i="473"/>
  <c r="Y121" i="473"/>
  <c r="W121" i="473"/>
  <c r="G129" i="471"/>
  <c r="W129" i="471"/>
  <c r="Y129" i="471"/>
  <c r="G112" i="471"/>
  <c r="W112" i="471"/>
  <c r="Y112" i="471"/>
  <c r="BD108" i="469"/>
  <c r="BE108" i="469"/>
  <c r="U108" i="469"/>
  <c r="BC108" i="469"/>
  <c r="BA108" i="469"/>
  <c r="Y108" i="469"/>
  <c r="BB108" i="469"/>
  <c r="W108" i="469"/>
  <c r="U110" i="473"/>
  <c r="Y110" i="473"/>
  <c r="W110" i="473"/>
  <c r="U118" i="473"/>
  <c r="W118" i="473"/>
  <c r="Y118" i="473"/>
  <c r="G119" i="471"/>
  <c r="Y119" i="471"/>
  <c r="W119" i="471"/>
  <c r="U120" i="469"/>
  <c r="BD120" i="469"/>
  <c r="BB120" i="469"/>
  <c r="BE120" i="469"/>
  <c r="Y120" i="469"/>
  <c r="W120" i="469"/>
  <c r="BA120" i="469"/>
  <c r="BC120" i="469"/>
  <c r="U107" i="473"/>
  <c r="Y107" i="473"/>
  <c r="W107" i="473"/>
  <c r="U115" i="469"/>
  <c r="BA115" i="469"/>
  <c r="BE115" i="469"/>
  <c r="W115" i="469"/>
  <c r="BB115" i="469"/>
  <c r="Y115" i="469"/>
  <c r="BC115" i="469"/>
  <c r="BD115" i="469"/>
  <c r="U123" i="473"/>
  <c r="W123" i="473"/>
  <c r="Y123" i="473"/>
  <c r="BB110" i="469"/>
  <c r="U110" i="469"/>
  <c r="BD110" i="469"/>
  <c r="BE110" i="469"/>
  <c r="W110" i="469"/>
  <c r="BA110" i="469"/>
  <c r="BC110" i="469"/>
  <c r="Y110" i="469"/>
  <c r="G114" i="471"/>
  <c r="W114" i="471"/>
  <c r="Y114" i="471"/>
  <c r="G130" i="471"/>
  <c r="W130" i="471"/>
  <c r="Y130" i="471"/>
  <c r="BC121" i="469"/>
  <c r="U121" i="469"/>
  <c r="BB121" i="469"/>
  <c r="W121" i="469"/>
  <c r="BA121" i="469"/>
  <c r="BD121" i="469"/>
  <c r="BE121" i="469"/>
  <c r="Y121" i="469"/>
  <c r="U127" i="471"/>
  <c r="U109" i="471"/>
  <c r="U113" i="471"/>
  <c r="U117" i="471"/>
  <c r="U121" i="471"/>
  <c r="U125" i="471"/>
  <c r="U129" i="471"/>
  <c r="U107" i="471"/>
  <c r="U128" i="471"/>
  <c r="BL110" i="473"/>
  <c r="BP110" i="473"/>
  <c r="BT110" i="473"/>
  <c r="BX110" i="473"/>
  <c r="CB110" i="473"/>
  <c r="CF110" i="473"/>
  <c r="CJ110" i="473"/>
  <c r="CN110" i="473"/>
  <c r="CR110" i="473"/>
  <c r="CV110" i="473"/>
  <c r="CZ110" i="473"/>
  <c r="DD110" i="473"/>
  <c r="DH110" i="473"/>
  <c r="DL110" i="473"/>
  <c r="DP110" i="473"/>
  <c r="DT110" i="473"/>
  <c r="DX110" i="473"/>
  <c r="EB110" i="473"/>
  <c r="EF110" i="473"/>
  <c r="EJ110" i="473"/>
  <c r="EN110" i="473"/>
  <c r="ER110" i="473"/>
  <c r="EV110" i="473"/>
  <c r="BM110" i="473"/>
  <c r="BQ110" i="473"/>
  <c r="BU110" i="473"/>
  <c r="BY110" i="473"/>
  <c r="CC110" i="473"/>
  <c r="CG110" i="473"/>
  <c r="CK110" i="473"/>
  <c r="CO110" i="473"/>
  <c r="CS110" i="473"/>
  <c r="CW110" i="473"/>
  <c r="DA110" i="473"/>
  <c r="DE110" i="473"/>
  <c r="DI110" i="473"/>
  <c r="DM110" i="473"/>
  <c r="DQ110" i="473"/>
  <c r="DU110" i="473"/>
  <c r="DY110" i="473"/>
  <c r="EC110" i="473"/>
  <c r="EG110" i="473"/>
  <c r="EK110" i="473"/>
  <c r="EO110" i="473"/>
  <c r="ES110" i="473"/>
  <c r="BN110" i="473"/>
  <c r="BR110" i="473"/>
  <c r="BV110" i="473"/>
  <c r="BZ110" i="473"/>
  <c r="CD110" i="473"/>
  <c r="CH110" i="473"/>
  <c r="CL110" i="473"/>
  <c r="CP110" i="473"/>
  <c r="CT110" i="473"/>
  <c r="CX110" i="473"/>
  <c r="DB110" i="473"/>
  <c r="DF110" i="473"/>
  <c r="DJ110" i="473"/>
  <c r="DN110" i="473"/>
  <c r="DR110" i="473"/>
  <c r="DV110" i="473"/>
  <c r="DZ110" i="473"/>
  <c r="ED110" i="473"/>
  <c r="EH110" i="473"/>
  <c r="EL110" i="473"/>
  <c r="EP110" i="473"/>
  <c r="ET110" i="473"/>
  <c r="BK110" i="473"/>
  <c r="CA110" i="473"/>
  <c r="CQ110" i="473"/>
  <c r="DG110" i="473"/>
  <c r="DW110" i="473"/>
  <c r="EM110" i="473"/>
  <c r="BO110" i="473"/>
  <c r="CE110" i="473"/>
  <c r="CU110" i="473"/>
  <c r="DK110" i="473"/>
  <c r="EA110" i="473"/>
  <c r="EQ110" i="473"/>
  <c r="BS110" i="473"/>
  <c r="CI110" i="473"/>
  <c r="CY110" i="473"/>
  <c r="DO110" i="473"/>
  <c r="EE110" i="473"/>
  <c r="EU110" i="473"/>
  <c r="BW110" i="473"/>
  <c r="EI110" i="473"/>
  <c r="DS110" i="473"/>
  <c r="CM110" i="473"/>
  <c r="DC110" i="473"/>
  <c r="BL122" i="473"/>
  <c r="BP122" i="473"/>
  <c r="BT122" i="473"/>
  <c r="BX122" i="473"/>
  <c r="CB122" i="473"/>
  <c r="CF122" i="473"/>
  <c r="CJ122" i="473"/>
  <c r="CN122" i="473"/>
  <c r="CR122" i="473"/>
  <c r="CV122" i="473"/>
  <c r="CZ122" i="473"/>
  <c r="DD122" i="473"/>
  <c r="DH122" i="473"/>
  <c r="DL122" i="473"/>
  <c r="DP122" i="473"/>
  <c r="DT122" i="473"/>
  <c r="DX122" i="473"/>
  <c r="EB122" i="473"/>
  <c r="EF122" i="473"/>
  <c r="EJ122" i="473"/>
  <c r="EN122" i="473"/>
  <c r="ER122" i="473"/>
  <c r="EV122" i="473"/>
  <c r="BM122" i="473"/>
  <c r="BR122" i="473"/>
  <c r="BW122" i="473"/>
  <c r="CC122" i="473"/>
  <c r="CH122" i="473"/>
  <c r="CM122" i="473"/>
  <c r="CS122" i="473"/>
  <c r="CX122" i="473"/>
  <c r="DC122" i="473"/>
  <c r="DI122" i="473"/>
  <c r="DN122" i="473"/>
  <c r="DS122" i="473"/>
  <c r="DY122" i="473"/>
  <c r="ED122" i="473"/>
  <c r="EI122" i="473"/>
  <c r="EO122" i="473"/>
  <c r="ET122" i="473"/>
  <c r="BN122" i="473"/>
  <c r="BS122" i="473"/>
  <c r="BY122" i="473"/>
  <c r="CD122" i="473"/>
  <c r="CI122" i="473"/>
  <c r="CO122" i="473"/>
  <c r="CT122" i="473"/>
  <c r="CY122" i="473"/>
  <c r="DE122" i="473"/>
  <c r="DJ122" i="473"/>
  <c r="DO122" i="473"/>
  <c r="DU122" i="473"/>
  <c r="DZ122" i="473"/>
  <c r="EE122" i="473"/>
  <c r="EK122" i="473"/>
  <c r="EP122" i="473"/>
  <c r="EU122" i="473"/>
  <c r="BO122" i="473"/>
  <c r="BU122" i="473"/>
  <c r="BZ122" i="473"/>
  <c r="CE122" i="473"/>
  <c r="CK122" i="473"/>
  <c r="CP122" i="473"/>
  <c r="CU122" i="473"/>
  <c r="DA122" i="473"/>
  <c r="DF122" i="473"/>
  <c r="DK122" i="473"/>
  <c r="DQ122" i="473"/>
  <c r="DV122" i="473"/>
  <c r="EA122" i="473"/>
  <c r="EG122" i="473"/>
  <c r="EL122" i="473"/>
  <c r="EQ122" i="473"/>
  <c r="CA122" i="473"/>
  <c r="CW122" i="473"/>
  <c r="DR122" i="473"/>
  <c r="EM122" i="473"/>
  <c r="CQ122" i="473"/>
  <c r="BK122" i="473"/>
  <c r="CG122" i="473"/>
  <c r="DB122" i="473"/>
  <c r="DW122" i="473"/>
  <c r="ES122" i="473"/>
  <c r="BV122" i="473"/>
  <c r="EH122" i="473"/>
  <c r="BQ122" i="473"/>
  <c r="CL122" i="473"/>
  <c r="DG122" i="473"/>
  <c r="EC122" i="473"/>
  <c r="DM122" i="473"/>
  <c r="BL130" i="473"/>
  <c r="BP130" i="473"/>
  <c r="BT130" i="473"/>
  <c r="BX130" i="473"/>
  <c r="CB130" i="473"/>
  <c r="CF130" i="473"/>
  <c r="CJ130" i="473"/>
  <c r="CN130" i="473"/>
  <c r="CR130" i="473"/>
  <c r="CV130" i="473"/>
  <c r="CZ130" i="473"/>
  <c r="DD130" i="473"/>
  <c r="DH130" i="473"/>
  <c r="DL130" i="473"/>
  <c r="DP130" i="473"/>
  <c r="DT130" i="473"/>
  <c r="DX130" i="473"/>
  <c r="EB130" i="473"/>
  <c r="EF130" i="473"/>
  <c r="EJ130" i="473"/>
  <c r="EN130" i="473"/>
  <c r="ER130" i="473"/>
  <c r="EV130" i="473"/>
  <c r="BM130" i="473"/>
  <c r="BR130" i="473"/>
  <c r="BW130" i="473"/>
  <c r="CC130" i="473"/>
  <c r="CH130" i="473"/>
  <c r="CM130" i="473"/>
  <c r="CS130" i="473"/>
  <c r="CX130" i="473"/>
  <c r="DC130" i="473"/>
  <c r="DI130" i="473"/>
  <c r="DN130" i="473"/>
  <c r="DS130" i="473"/>
  <c r="DY130" i="473"/>
  <c r="ED130" i="473"/>
  <c r="EI130" i="473"/>
  <c r="EO130" i="473"/>
  <c r="ET130" i="473"/>
  <c r="BN130" i="473"/>
  <c r="BS130" i="473"/>
  <c r="BY130" i="473"/>
  <c r="CD130" i="473"/>
  <c r="CI130" i="473"/>
  <c r="CO130" i="473"/>
  <c r="CT130" i="473"/>
  <c r="CY130" i="473"/>
  <c r="DE130" i="473"/>
  <c r="DJ130" i="473"/>
  <c r="DO130" i="473"/>
  <c r="DU130" i="473"/>
  <c r="DZ130" i="473"/>
  <c r="EE130" i="473"/>
  <c r="EK130" i="473"/>
  <c r="EP130" i="473"/>
  <c r="EU130" i="473"/>
  <c r="BO130" i="473"/>
  <c r="BU130" i="473"/>
  <c r="BZ130" i="473"/>
  <c r="CE130" i="473"/>
  <c r="CK130" i="473"/>
  <c r="CP130" i="473"/>
  <c r="CU130" i="473"/>
  <c r="DA130" i="473"/>
  <c r="DF130" i="473"/>
  <c r="DK130" i="473"/>
  <c r="DQ130" i="473"/>
  <c r="DV130" i="473"/>
  <c r="EA130" i="473"/>
  <c r="EG130" i="473"/>
  <c r="EL130" i="473"/>
  <c r="EQ130" i="473"/>
  <c r="BK130" i="473"/>
  <c r="CG130" i="473"/>
  <c r="DB130" i="473"/>
  <c r="DW130" i="473"/>
  <c r="ES130" i="473"/>
  <c r="CW130" i="473"/>
  <c r="BQ130" i="473"/>
  <c r="CL130" i="473"/>
  <c r="DG130" i="473"/>
  <c r="EC130" i="473"/>
  <c r="CA130" i="473"/>
  <c r="EM130" i="473"/>
  <c r="BV130" i="473"/>
  <c r="CQ130" i="473"/>
  <c r="DM130" i="473"/>
  <c r="EH130" i="473"/>
  <c r="DR130" i="473"/>
  <c r="U108" i="471"/>
  <c r="BL108" i="473"/>
  <c r="BP108" i="473"/>
  <c r="BT108" i="473"/>
  <c r="BX108" i="473"/>
  <c r="CB108" i="473"/>
  <c r="CF108" i="473"/>
  <c r="CJ108" i="473"/>
  <c r="CN108" i="473"/>
  <c r="CR108" i="473"/>
  <c r="CV108" i="473"/>
  <c r="CZ108" i="473"/>
  <c r="DD108" i="473"/>
  <c r="DH108" i="473"/>
  <c r="DL108" i="473"/>
  <c r="DP108" i="473"/>
  <c r="DT108" i="473"/>
  <c r="DX108" i="473"/>
  <c r="EB108" i="473"/>
  <c r="EF108" i="473"/>
  <c r="EJ108" i="473"/>
  <c r="EN108" i="473"/>
  <c r="ER108" i="473"/>
  <c r="EV108" i="473"/>
  <c r="BM108" i="473"/>
  <c r="BQ108" i="473"/>
  <c r="BU108" i="473"/>
  <c r="BY108" i="473"/>
  <c r="CC108" i="473"/>
  <c r="CG108" i="473"/>
  <c r="CK108" i="473"/>
  <c r="CO108" i="473"/>
  <c r="CS108" i="473"/>
  <c r="CW108" i="473"/>
  <c r="DA108" i="473"/>
  <c r="DE108" i="473"/>
  <c r="DI108" i="473"/>
  <c r="DM108" i="473"/>
  <c r="DQ108" i="473"/>
  <c r="DU108" i="473"/>
  <c r="DY108" i="473"/>
  <c r="EC108" i="473"/>
  <c r="EG108" i="473"/>
  <c r="EK108" i="473"/>
  <c r="EO108" i="473"/>
  <c r="ES108" i="473"/>
  <c r="BN108" i="473"/>
  <c r="BR108" i="473"/>
  <c r="BV108" i="473"/>
  <c r="BZ108" i="473"/>
  <c r="CD108" i="473"/>
  <c r="CH108" i="473"/>
  <c r="CL108" i="473"/>
  <c r="CP108" i="473"/>
  <c r="CT108" i="473"/>
  <c r="CX108" i="473"/>
  <c r="DB108" i="473"/>
  <c r="DF108" i="473"/>
  <c r="DJ108" i="473"/>
  <c r="DN108" i="473"/>
  <c r="DR108" i="473"/>
  <c r="DV108" i="473"/>
  <c r="DZ108" i="473"/>
  <c r="ED108" i="473"/>
  <c r="EH108" i="473"/>
  <c r="EL108" i="473"/>
  <c r="EP108" i="473"/>
  <c r="ET108" i="473"/>
  <c r="BO108" i="473"/>
  <c r="CE108" i="473"/>
  <c r="CU108" i="473"/>
  <c r="DK108" i="473"/>
  <c r="EA108" i="473"/>
  <c r="EQ108" i="473"/>
  <c r="BS108" i="473"/>
  <c r="CI108" i="473"/>
  <c r="CY108" i="473"/>
  <c r="DO108" i="473"/>
  <c r="EE108" i="473"/>
  <c r="EU108" i="473"/>
  <c r="BW108" i="473"/>
  <c r="CM108" i="473"/>
  <c r="DC108" i="473"/>
  <c r="DS108" i="473"/>
  <c r="EI108" i="473"/>
  <c r="BK108" i="473"/>
  <c r="DW108" i="473"/>
  <c r="DG108" i="473"/>
  <c r="CA108" i="473"/>
  <c r="EM108" i="473"/>
  <c r="CQ108" i="473"/>
  <c r="BL124" i="473"/>
  <c r="BP124" i="473"/>
  <c r="BT124" i="473"/>
  <c r="BX124" i="473"/>
  <c r="CB124" i="473"/>
  <c r="CF124" i="473"/>
  <c r="CJ124" i="473"/>
  <c r="CN124" i="473"/>
  <c r="CR124" i="473"/>
  <c r="CV124" i="473"/>
  <c r="CZ124" i="473"/>
  <c r="DD124" i="473"/>
  <c r="DH124" i="473"/>
  <c r="DL124" i="473"/>
  <c r="DP124" i="473"/>
  <c r="DT124" i="473"/>
  <c r="DX124" i="473"/>
  <c r="EB124" i="473"/>
  <c r="EF124" i="473"/>
  <c r="EJ124" i="473"/>
  <c r="EN124" i="473"/>
  <c r="ER124" i="473"/>
  <c r="EV124" i="473"/>
  <c r="BN124" i="473"/>
  <c r="BS124" i="473"/>
  <c r="BY124" i="473"/>
  <c r="CD124" i="473"/>
  <c r="CI124" i="473"/>
  <c r="CO124" i="473"/>
  <c r="CT124" i="473"/>
  <c r="CY124" i="473"/>
  <c r="DE124" i="473"/>
  <c r="DJ124" i="473"/>
  <c r="DO124" i="473"/>
  <c r="DU124" i="473"/>
  <c r="DZ124" i="473"/>
  <c r="EE124" i="473"/>
  <c r="EK124" i="473"/>
  <c r="EP124" i="473"/>
  <c r="EU124" i="473"/>
  <c r="BO124" i="473"/>
  <c r="BU124" i="473"/>
  <c r="BZ124" i="473"/>
  <c r="CE124" i="473"/>
  <c r="CK124" i="473"/>
  <c r="CP124" i="473"/>
  <c r="CU124" i="473"/>
  <c r="DA124" i="473"/>
  <c r="DF124" i="473"/>
  <c r="DK124" i="473"/>
  <c r="DQ124" i="473"/>
  <c r="DV124" i="473"/>
  <c r="EA124" i="473"/>
  <c r="EG124" i="473"/>
  <c r="EL124" i="473"/>
  <c r="EQ124" i="473"/>
  <c r="BK124" i="473"/>
  <c r="BQ124" i="473"/>
  <c r="BV124" i="473"/>
  <c r="CA124" i="473"/>
  <c r="CG124" i="473"/>
  <c r="CL124" i="473"/>
  <c r="CQ124" i="473"/>
  <c r="CW124" i="473"/>
  <c r="DB124" i="473"/>
  <c r="DG124" i="473"/>
  <c r="DM124" i="473"/>
  <c r="DR124" i="473"/>
  <c r="DW124" i="473"/>
  <c r="EC124" i="473"/>
  <c r="EH124" i="473"/>
  <c r="EM124" i="473"/>
  <c r="ES124" i="473"/>
  <c r="BR124" i="473"/>
  <c r="CM124" i="473"/>
  <c r="DI124" i="473"/>
  <c r="ED124" i="473"/>
  <c r="CH124" i="473"/>
  <c r="DY124" i="473"/>
  <c r="BW124" i="473"/>
  <c r="CS124" i="473"/>
  <c r="DN124" i="473"/>
  <c r="EI124" i="473"/>
  <c r="DC124" i="473"/>
  <c r="ET124" i="473"/>
  <c r="CC124" i="473"/>
  <c r="CX124" i="473"/>
  <c r="DS124" i="473"/>
  <c r="EO124" i="473"/>
  <c r="BM124" i="473"/>
  <c r="U111" i="471"/>
  <c r="U112" i="471"/>
  <c r="BL118" i="473"/>
  <c r="BP118" i="473"/>
  <c r="BT118" i="473"/>
  <c r="BX118" i="473"/>
  <c r="CB118" i="473"/>
  <c r="CF118" i="473"/>
  <c r="CJ118" i="473"/>
  <c r="CN118" i="473"/>
  <c r="CR118" i="473"/>
  <c r="CV118" i="473"/>
  <c r="CZ118" i="473"/>
  <c r="DD118" i="473"/>
  <c r="DH118" i="473"/>
  <c r="DL118" i="473"/>
  <c r="DP118" i="473"/>
  <c r="DT118" i="473"/>
  <c r="DX118" i="473"/>
  <c r="EB118" i="473"/>
  <c r="EF118" i="473"/>
  <c r="EJ118" i="473"/>
  <c r="EN118" i="473"/>
  <c r="ER118" i="473"/>
  <c r="EV118" i="473"/>
  <c r="BO118" i="473"/>
  <c r="BU118" i="473"/>
  <c r="BZ118" i="473"/>
  <c r="CE118" i="473"/>
  <c r="CK118" i="473"/>
  <c r="CP118" i="473"/>
  <c r="CU118" i="473"/>
  <c r="DA118" i="473"/>
  <c r="DF118" i="473"/>
  <c r="DK118" i="473"/>
  <c r="DQ118" i="473"/>
  <c r="DV118" i="473"/>
  <c r="EA118" i="473"/>
  <c r="EG118" i="473"/>
  <c r="EL118" i="473"/>
  <c r="EQ118" i="473"/>
  <c r="BK118" i="473"/>
  <c r="BQ118" i="473"/>
  <c r="BV118" i="473"/>
  <c r="CA118" i="473"/>
  <c r="CG118" i="473"/>
  <c r="CL118" i="473"/>
  <c r="CQ118" i="473"/>
  <c r="CW118" i="473"/>
  <c r="DB118" i="473"/>
  <c r="DG118" i="473"/>
  <c r="DM118" i="473"/>
  <c r="DR118" i="473"/>
  <c r="DW118" i="473"/>
  <c r="EC118" i="473"/>
  <c r="EH118" i="473"/>
  <c r="EM118" i="473"/>
  <c r="ES118" i="473"/>
  <c r="BM118" i="473"/>
  <c r="BR118" i="473"/>
  <c r="BW118" i="473"/>
  <c r="CC118" i="473"/>
  <c r="CH118" i="473"/>
  <c r="CM118" i="473"/>
  <c r="CS118" i="473"/>
  <c r="CX118" i="473"/>
  <c r="DC118" i="473"/>
  <c r="DI118" i="473"/>
  <c r="DN118" i="473"/>
  <c r="DS118" i="473"/>
  <c r="DY118" i="473"/>
  <c r="ED118" i="473"/>
  <c r="EI118" i="473"/>
  <c r="EO118" i="473"/>
  <c r="ET118" i="473"/>
  <c r="BY118" i="473"/>
  <c r="CT118" i="473"/>
  <c r="DO118" i="473"/>
  <c r="EK118" i="473"/>
  <c r="BS118" i="473"/>
  <c r="EE118" i="473"/>
  <c r="CD118" i="473"/>
  <c r="CY118" i="473"/>
  <c r="DU118" i="473"/>
  <c r="EP118" i="473"/>
  <c r="DJ118" i="473"/>
  <c r="BN118" i="473"/>
  <c r="CI118" i="473"/>
  <c r="DE118" i="473"/>
  <c r="DZ118" i="473"/>
  <c r="EU118" i="473"/>
  <c r="CO118" i="473"/>
  <c r="BL126" i="473"/>
  <c r="BP126" i="473"/>
  <c r="BT126" i="473"/>
  <c r="BX126" i="473"/>
  <c r="CB126" i="473"/>
  <c r="CF126" i="473"/>
  <c r="CJ126" i="473"/>
  <c r="CN126" i="473"/>
  <c r="CR126" i="473"/>
  <c r="CV126" i="473"/>
  <c r="CZ126" i="473"/>
  <c r="DD126" i="473"/>
  <c r="DH126" i="473"/>
  <c r="DL126" i="473"/>
  <c r="DP126" i="473"/>
  <c r="DT126" i="473"/>
  <c r="DX126" i="473"/>
  <c r="EB126" i="473"/>
  <c r="EF126" i="473"/>
  <c r="EJ126" i="473"/>
  <c r="EN126" i="473"/>
  <c r="ER126" i="473"/>
  <c r="EV126" i="473"/>
  <c r="BO126" i="473"/>
  <c r="BU126" i="473"/>
  <c r="BZ126" i="473"/>
  <c r="CE126" i="473"/>
  <c r="CK126" i="473"/>
  <c r="CP126" i="473"/>
  <c r="CU126" i="473"/>
  <c r="DA126" i="473"/>
  <c r="DF126" i="473"/>
  <c r="DK126" i="473"/>
  <c r="DQ126" i="473"/>
  <c r="DV126" i="473"/>
  <c r="EA126" i="473"/>
  <c r="EG126" i="473"/>
  <c r="EL126" i="473"/>
  <c r="EQ126" i="473"/>
  <c r="BK126" i="473"/>
  <c r="BQ126" i="473"/>
  <c r="BV126" i="473"/>
  <c r="CA126" i="473"/>
  <c r="CG126" i="473"/>
  <c r="CL126" i="473"/>
  <c r="CQ126" i="473"/>
  <c r="CW126" i="473"/>
  <c r="DB126" i="473"/>
  <c r="DG126" i="473"/>
  <c r="DM126" i="473"/>
  <c r="DR126" i="473"/>
  <c r="DW126" i="473"/>
  <c r="EC126" i="473"/>
  <c r="EH126" i="473"/>
  <c r="EM126" i="473"/>
  <c r="ES126" i="473"/>
  <c r="BM126" i="473"/>
  <c r="BR126" i="473"/>
  <c r="BW126" i="473"/>
  <c r="CC126" i="473"/>
  <c r="CH126" i="473"/>
  <c r="CM126" i="473"/>
  <c r="CS126" i="473"/>
  <c r="CX126" i="473"/>
  <c r="DC126" i="473"/>
  <c r="DI126" i="473"/>
  <c r="DN126" i="473"/>
  <c r="DS126" i="473"/>
  <c r="DY126" i="473"/>
  <c r="ED126" i="473"/>
  <c r="EI126" i="473"/>
  <c r="EO126" i="473"/>
  <c r="ET126" i="473"/>
  <c r="CD126" i="473"/>
  <c r="CY126" i="473"/>
  <c r="DU126" i="473"/>
  <c r="EP126" i="473"/>
  <c r="DO126" i="473"/>
  <c r="BN126" i="473"/>
  <c r="CI126" i="473"/>
  <c r="DE126" i="473"/>
  <c r="DZ126" i="473"/>
  <c r="EU126" i="473"/>
  <c r="CT126" i="473"/>
  <c r="BS126" i="473"/>
  <c r="CO126" i="473"/>
  <c r="DJ126" i="473"/>
  <c r="EE126" i="473"/>
  <c r="BY126" i="473"/>
  <c r="EK126" i="473"/>
  <c r="U119" i="471"/>
  <c r="BL120" i="473"/>
  <c r="BP120" i="473"/>
  <c r="BT120" i="473"/>
  <c r="BX120" i="473"/>
  <c r="CB120" i="473"/>
  <c r="CF120" i="473"/>
  <c r="CJ120" i="473"/>
  <c r="CN120" i="473"/>
  <c r="CR120" i="473"/>
  <c r="CV120" i="473"/>
  <c r="CZ120" i="473"/>
  <c r="DD120" i="473"/>
  <c r="DH120" i="473"/>
  <c r="DL120" i="473"/>
  <c r="DP120" i="473"/>
  <c r="DT120" i="473"/>
  <c r="DX120" i="473"/>
  <c r="EB120" i="473"/>
  <c r="EF120" i="473"/>
  <c r="EJ120" i="473"/>
  <c r="EN120" i="473"/>
  <c r="ER120" i="473"/>
  <c r="EV120" i="473"/>
  <c r="BK120" i="473"/>
  <c r="BQ120" i="473"/>
  <c r="BV120" i="473"/>
  <c r="CA120" i="473"/>
  <c r="CG120" i="473"/>
  <c r="CL120" i="473"/>
  <c r="CQ120" i="473"/>
  <c r="CW120" i="473"/>
  <c r="DB120" i="473"/>
  <c r="DG120" i="473"/>
  <c r="DM120" i="473"/>
  <c r="DR120" i="473"/>
  <c r="DW120" i="473"/>
  <c r="EC120" i="473"/>
  <c r="EH120" i="473"/>
  <c r="EM120" i="473"/>
  <c r="ES120" i="473"/>
  <c r="BM120" i="473"/>
  <c r="BR120" i="473"/>
  <c r="BW120" i="473"/>
  <c r="CC120" i="473"/>
  <c r="CH120" i="473"/>
  <c r="CM120" i="473"/>
  <c r="CS120" i="473"/>
  <c r="CX120" i="473"/>
  <c r="DC120" i="473"/>
  <c r="DI120" i="473"/>
  <c r="DN120" i="473"/>
  <c r="DS120" i="473"/>
  <c r="DY120" i="473"/>
  <c r="ED120" i="473"/>
  <c r="EI120" i="473"/>
  <c r="EO120" i="473"/>
  <c r="ET120" i="473"/>
  <c r="BN120" i="473"/>
  <c r="BS120" i="473"/>
  <c r="BY120" i="473"/>
  <c r="CD120" i="473"/>
  <c r="CI120" i="473"/>
  <c r="CO120" i="473"/>
  <c r="CT120" i="473"/>
  <c r="CY120" i="473"/>
  <c r="DE120" i="473"/>
  <c r="DJ120" i="473"/>
  <c r="DO120" i="473"/>
  <c r="DU120" i="473"/>
  <c r="DZ120" i="473"/>
  <c r="EE120" i="473"/>
  <c r="EK120" i="473"/>
  <c r="EP120" i="473"/>
  <c r="EU120" i="473"/>
  <c r="BO120" i="473"/>
  <c r="CK120" i="473"/>
  <c r="DF120" i="473"/>
  <c r="EA120" i="473"/>
  <c r="DA120" i="473"/>
  <c r="BU120" i="473"/>
  <c r="CP120" i="473"/>
  <c r="DK120" i="473"/>
  <c r="EG120" i="473"/>
  <c r="DV120" i="473"/>
  <c r="BZ120" i="473"/>
  <c r="CU120" i="473"/>
  <c r="DQ120" i="473"/>
  <c r="EL120" i="473"/>
  <c r="CE120" i="473"/>
  <c r="EQ120" i="473"/>
  <c r="U110" i="471"/>
  <c r="U126" i="471"/>
  <c r="U115" i="471"/>
  <c r="U116" i="471"/>
  <c r="U118" i="471"/>
  <c r="U124" i="471"/>
  <c r="U120" i="471"/>
  <c r="BL116" i="473"/>
  <c r="BP116" i="473"/>
  <c r="BT116" i="473"/>
  <c r="BX116" i="473"/>
  <c r="CB116" i="473"/>
  <c r="CF116" i="473"/>
  <c r="CJ116" i="473"/>
  <c r="CN116" i="473"/>
  <c r="CR116" i="473"/>
  <c r="CV116" i="473"/>
  <c r="CZ116" i="473"/>
  <c r="DD116" i="473"/>
  <c r="DH116" i="473"/>
  <c r="DL116" i="473"/>
  <c r="DP116" i="473"/>
  <c r="DT116" i="473"/>
  <c r="DX116" i="473"/>
  <c r="EB116" i="473"/>
  <c r="EF116" i="473"/>
  <c r="EJ116" i="473"/>
  <c r="EN116" i="473"/>
  <c r="ER116" i="473"/>
  <c r="EV116" i="473"/>
  <c r="BM116" i="473"/>
  <c r="BQ116" i="473"/>
  <c r="BU116" i="473"/>
  <c r="BY116" i="473"/>
  <c r="CC116" i="473"/>
  <c r="CG116" i="473"/>
  <c r="CK116" i="473"/>
  <c r="CO116" i="473"/>
  <c r="CS116" i="473"/>
  <c r="CW116" i="473"/>
  <c r="DA116" i="473"/>
  <c r="DE116" i="473"/>
  <c r="DI116" i="473"/>
  <c r="DM116" i="473"/>
  <c r="DQ116" i="473"/>
  <c r="DU116" i="473"/>
  <c r="DY116" i="473"/>
  <c r="EC116" i="473"/>
  <c r="EG116" i="473"/>
  <c r="EK116" i="473"/>
  <c r="EO116" i="473"/>
  <c r="ES116" i="473"/>
  <c r="BN116" i="473"/>
  <c r="BR116" i="473"/>
  <c r="BV116" i="473"/>
  <c r="BZ116" i="473"/>
  <c r="CD116" i="473"/>
  <c r="CH116" i="473"/>
  <c r="CL116" i="473"/>
  <c r="CP116" i="473"/>
  <c r="CT116" i="473"/>
  <c r="CX116" i="473"/>
  <c r="DB116" i="473"/>
  <c r="DF116" i="473"/>
  <c r="DJ116" i="473"/>
  <c r="DN116" i="473"/>
  <c r="DR116" i="473"/>
  <c r="DV116" i="473"/>
  <c r="DZ116" i="473"/>
  <c r="ED116" i="473"/>
  <c r="EH116" i="473"/>
  <c r="EL116" i="473"/>
  <c r="EP116" i="473"/>
  <c r="ET116" i="473"/>
  <c r="BO116" i="473"/>
  <c r="CE116" i="473"/>
  <c r="CU116" i="473"/>
  <c r="DK116" i="473"/>
  <c r="EA116" i="473"/>
  <c r="EQ116" i="473"/>
  <c r="BS116" i="473"/>
  <c r="CI116" i="473"/>
  <c r="CY116" i="473"/>
  <c r="DO116" i="473"/>
  <c r="EE116" i="473"/>
  <c r="EU116" i="473"/>
  <c r="BW116" i="473"/>
  <c r="CM116" i="473"/>
  <c r="DC116" i="473"/>
  <c r="DS116" i="473"/>
  <c r="EI116" i="473"/>
  <c r="DG116" i="473"/>
  <c r="CQ116" i="473"/>
  <c r="BK116" i="473"/>
  <c r="DW116" i="473"/>
  <c r="CA116" i="473"/>
  <c r="EM116" i="473"/>
  <c r="U114" i="471"/>
  <c r="U130" i="471"/>
  <c r="DJ7" i="477"/>
  <c r="DK7" i="477"/>
  <c r="EA36" i="477" s="1"/>
  <c r="DI7" i="477"/>
  <c r="U122" i="471"/>
  <c r="BN109" i="473"/>
  <c r="BR109" i="473"/>
  <c r="BV109" i="473"/>
  <c r="BZ109" i="473"/>
  <c r="CD109" i="473"/>
  <c r="CH109" i="473"/>
  <c r="CL109" i="473"/>
  <c r="CP109" i="473"/>
  <c r="CT109" i="473"/>
  <c r="CX109" i="473"/>
  <c r="DB109" i="473"/>
  <c r="DF109" i="473"/>
  <c r="DJ109" i="473"/>
  <c r="DN109" i="473"/>
  <c r="DR109" i="473"/>
  <c r="DV109" i="473"/>
  <c r="DZ109" i="473"/>
  <c r="ED109" i="473"/>
  <c r="EH109" i="473"/>
  <c r="EL109" i="473"/>
  <c r="EP109" i="473"/>
  <c r="ET109" i="473"/>
  <c r="BK109" i="473"/>
  <c r="BO109" i="473"/>
  <c r="BS109" i="473"/>
  <c r="BW109" i="473"/>
  <c r="CA109" i="473"/>
  <c r="CE109" i="473"/>
  <c r="CI109" i="473"/>
  <c r="CM109" i="473"/>
  <c r="CQ109" i="473"/>
  <c r="CU109" i="473"/>
  <c r="CY109" i="473"/>
  <c r="DC109" i="473"/>
  <c r="DG109" i="473"/>
  <c r="DK109" i="473"/>
  <c r="DO109" i="473"/>
  <c r="DS109" i="473"/>
  <c r="DW109" i="473"/>
  <c r="EA109" i="473"/>
  <c r="EE109" i="473"/>
  <c r="EI109" i="473"/>
  <c r="EM109" i="473"/>
  <c r="EQ109" i="473"/>
  <c r="EU109" i="473"/>
  <c r="BL109" i="473"/>
  <c r="BP109" i="473"/>
  <c r="BT109" i="473"/>
  <c r="BX109" i="473"/>
  <c r="CB109" i="473"/>
  <c r="CF109" i="473"/>
  <c r="CJ109" i="473"/>
  <c r="CN109" i="473"/>
  <c r="CR109" i="473"/>
  <c r="CV109" i="473"/>
  <c r="CZ109" i="473"/>
  <c r="DD109" i="473"/>
  <c r="DH109" i="473"/>
  <c r="DL109" i="473"/>
  <c r="DP109" i="473"/>
  <c r="DT109" i="473"/>
  <c r="DX109" i="473"/>
  <c r="EB109" i="473"/>
  <c r="EF109" i="473"/>
  <c r="EJ109" i="473"/>
  <c r="EN109" i="473"/>
  <c r="ER109" i="473"/>
  <c r="EV109" i="473"/>
  <c r="BU109" i="473"/>
  <c r="CK109" i="473"/>
  <c r="DA109" i="473"/>
  <c r="DQ109" i="473"/>
  <c r="EG109" i="473"/>
  <c r="BY109" i="473"/>
  <c r="CO109" i="473"/>
  <c r="DE109" i="473"/>
  <c r="DU109" i="473"/>
  <c r="EK109" i="473"/>
  <c r="BM109" i="473"/>
  <c r="CC109" i="473"/>
  <c r="CS109" i="473"/>
  <c r="DI109" i="473"/>
  <c r="DY109" i="473"/>
  <c r="EO109" i="473"/>
  <c r="CW109" i="473"/>
  <c r="DM109" i="473"/>
  <c r="ES109" i="473"/>
  <c r="BQ109" i="473"/>
  <c r="EC109" i="473"/>
  <c r="CG109" i="473"/>
  <c r="BN113" i="473"/>
  <c r="BR113" i="473"/>
  <c r="BV113" i="473"/>
  <c r="BZ113" i="473"/>
  <c r="CD113" i="473"/>
  <c r="CH113" i="473"/>
  <c r="CL113" i="473"/>
  <c r="CP113" i="473"/>
  <c r="CT113" i="473"/>
  <c r="CX113" i="473"/>
  <c r="DB113" i="473"/>
  <c r="DF113" i="473"/>
  <c r="DJ113" i="473"/>
  <c r="DN113" i="473"/>
  <c r="DR113" i="473"/>
  <c r="DV113" i="473"/>
  <c r="DZ113" i="473"/>
  <c r="ED113" i="473"/>
  <c r="EH113" i="473"/>
  <c r="EL113" i="473"/>
  <c r="EP113" i="473"/>
  <c r="ET113" i="473"/>
  <c r="BK113" i="473"/>
  <c r="BO113" i="473"/>
  <c r="BS113" i="473"/>
  <c r="BW113" i="473"/>
  <c r="CA113" i="473"/>
  <c r="CE113" i="473"/>
  <c r="CI113" i="473"/>
  <c r="CM113" i="473"/>
  <c r="CQ113" i="473"/>
  <c r="CU113" i="473"/>
  <c r="CY113" i="473"/>
  <c r="DC113" i="473"/>
  <c r="DG113" i="473"/>
  <c r="DK113" i="473"/>
  <c r="DO113" i="473"/>
  <c r="DS113" i="473"/>
  <c r="DW113" i="473"/>
  <c r="EA113" i="473"/>
  <c r="EE113" i="473"/>
  <c r="EI113" i="473"/>
  <c r="EM113" i="473"/>
  <c r="EQ113" i="473"/>
  <c r="EU113" i="473"/>
  <c r="BL113" i="473"/>
  <c r="BP113" i="473"/>
  <c r="BT113" i="473"/>
  <c r="BX113" i="473"/>
  <c r="CB113" i="473"/>
  <c r="CF113" i="473"/>
  <c r="CJ113" i="473"/>
  <c r="CN113" i="473"/>
  <c r="CR113" i="473"/>
  <c r="CV113" i="473"/>
  <c r="CZ113" i="473"/>
  <c r="DD113" i="473"/>
  <c r="DH113" i="473"/>
  <c r="DL113" i="473"/>
  <c r="DP113" i="473"/>
  <c r="DT113" i="473"/>
  <c r="DX113" i="473"/>
  <c r="EB113" i="473"/>
  <c r="EF113" i="473"/>
  <c r="EJ113" i="473"/>
  <c r="EN113" i="473"/>
  <c r="ER113" i="473"/>
  <c r="EV113" i="473"/>
  <c r="BM113" i="473"/>
  <c r="CC113" i="473"/>
  <c r="CS113" i="473"/>
  <c r="DI113" i="473"/>
  <c r="DY113" i="473"/>
  <c r="EO113" i="473"/>
  <c r="BQ113" i="473"/>
  <c r="CG113" i="473"/>
  <c r="CW113" i="473"/>
  <c r="DM113" i="473"/>
  <c r="EC113" i="473"/>
  <c r="ES113" i="473"/>
  <c r="BU113" i="473"/>
  <c r="CK113" i="473"/>
  <c r="DA113" i="473"/>
  <c r="DQ113" i="473"/>
  <c r="EG113" i="473"/>
  <c r="DU113" i="473"/>
  <c r="BY113" i="473"/>
  <c r="EK113" i="473"/>
  <c r="DE113" i="473"/>
  <c r="CO113" i="473"/>
  <c r="BN117" i="473"/>
  <c r="BR117" i="473"/>
  <c r="BV117" i="473"/>
  <c r="BZ117" i="473"/>
  <c r="CD117" i="473"/>
  <c r="CH117" i="473"/>
  <c r="CL117" i="473"/>
  <c r="CP117" i="473"/>
  <c r="CT117" i="473"/>
  <c r="CX117" i="473"/>
  <c r="DB117" i="473"/>
  <c r="DF117" i="473"/>
  <c r="DJ117" i="473"/>
  <c r="DN117" i="473"/>
  <c r="DR117" i="473"/>
  <c r="DV117" i="473"/>
  <c r="DZ117" i="473"/>
  <c r="ED117" i="473"/>
  <c r="EH117" i="473"/>
  <c r="EL117" i="473"/>
  <c r="EP117" i="473"/>
  <c r="ET117" i="473"/>
  <c r="BK117" i="473"/>
  <c r="BO117" i="473"/>
  <c r="BS117" i="473"/>
  <c r="BW117" i="473"/>
  <c r="CA117" i="473"/>
  <c r="CE117" i="473"/>
  <c r="CI117" i="473"/>
  <c r="CM117" i="473"/>
  <c r="CQ117" i="473"/>
  <c r="CU117" i="473"/>
  <c r="CY117" i="473"/>
  <c r="DC117" i="473"/>
  <c r="BL117" i="473"/>
  <c r="BP117" i="473"/>
  <c r="BT117" i="473"/>
  <c r="BX117" i="473"/>
  <c r="CB117" i="473"/>
  <c r="CF117" i="473"/>
  <c r="CJ117" i="473"/>
  <c r="CN117" i="473"/>
  <c r="CR117" i="473"/>
  <c r="CV117" i="473"/>
  <c r="CZ117" i="473"/>
  <c r="DD117" i="473"/>
  <c r="DH117" i="473"/>
  <c r="BU117" i="473"/>
  <c r="CK117" i="473"/>
  <c r="DA117" i="473"/>
  <c r="DK117" i="473"/>
  <c r="DP117" i="473"/>
  <c r="DU117" i="473"/>
  <c r="EA117" i="473"/>
  <c r="EF117" i="473"/>
  <c r="EK117" i="473"/>
  <c r="EQ117" i="473"/>
  <c r="EV117" i="473"/>
  <c r="BY117" i="473"/>
  <c r="CO117" i="473"/>
  <c r="DE117" i="473"/>
  <c r="DL117" i="473"/>
  <c r="DQ117" i="473"/>
  <c r="DW117" i="473"/>
  <c r="EB117" i="473"/>
  <c r="EG117" i="473"/>
  <c r="EM117" i="473"/>
  <c r="ER117" i="473"/>
  <c r="BM117" i="473"/>
  <c r="CC117" i="473"/>
  <c r="CS117" i="473"/>
  <c r="DG117" i="473"/>
  <c r="DM117" i="473"/>
  <c r="DS117" i="473"/>
  <c r="DX117" i="473"/>
  <c r="EC117" i="473"/>
  <c r="EI117" i="473"/>
  <c r="EN117" i="473"/>
  <c r="ES117" i="473"/>
  <c r="CG117" i="473"/>
  <c r="DT117" i="473"/>
  <c r="EO117" i="473"/>
  <c r="EJ117" i="473"/>
  <c r="CW117" i="473"/>
  <c r="DY117" i="473"/>
  <c r="EU117" i="473"/>
  <c r="DO117" i="473"/>
  <c r="DI117" i="473"/>
  <c r="EE117" i="473"/>
  <c r="BQ117" i="473"/>
  <c r="BN121" i="473"/>
  <c r="BR121" i="473"/>
  <c r="BV121" i="473"/>
  <c r="BZ121" i="473"/>
  <c r="CD121" i="473"/>
  <c r="CH121" i="473"/>
  <c r="CL121" i="473"/>
  <c r="CP121" i="473"/>
  <c r="CT121" i="473"/>
  <c r="CX121" i="473"/>
  <c r="DB121" i="473"/>
  <c r="DF121" i="473"/>
  <c r="DJ121" i="473"/>
  <c r="DN121" i="473"/>
  <c r="DR121" i="473"/>
  <c r="DV121" i="473"/>
  <c r="DZ121" i="473"/>
  <c r="ED121" i="473"/>
  <c r="EH121" i="473"/>
  <c r="EL121" i="473"/>
  <c r="EP121" i="473"/>
  <c r="ET121" i="473"/>
  <c r="BL121" i="473"/>
  <c r="BQ121" i="473"/>
  <c r="BW121" i="473"/>
  <c r="CB121" i="473"/>
  <c r="CG121" i="473"/>
  <c r="CM121" i="473"/>
  <c r="CR121" i="473"/>
  <c r="CW121" i="473"/>
  <c r="DC121" i="473"/>
  <c r="DH121" i="473"/>
  <c r="DM121" i="473"/>
  <c r="DS121" i="473"/>
  <c r="DX121" i="473"/>
  <c r="EC121" i="473"/>
  <c r="EI121" i="473"/>
  <c r="EN121" i="473"/>
  <c r="ES121" i="473"/>
  <c r="BM121" i="473"/>
  <c r="BS121" i="473"/>
  <c r="BX121" i="473"/>
  <c r="CC121" i="473"/>
  <c r="CI121" i="473"/>
  <c r="CN121" i="473"/>
  <c r="CS121" i="473"/>
  <c r="CY121" i="473"/>
  <c r="DD121" i="473"/>
  <c r="DI121" i="473"/>
  <c r="DO121" i="473"/>
  <c r="DT121" i="473"/>
  <c r="DY121" i="473"/>
  <c r="EE121" i="473"/>
  <c r="EJ121" i="473"/>
  <c r="EO121" i="473"/>
  <c r="EU121" i="473"/>
  <c r="BO121" i="473"/>
  <c r="BT121" i="473"/>
  <c r="BY121" i="473"/>
  <c r="CE121" i="473"/>
  <c r="CJ121" i="473"/>
  <c r="CO121" i="473"/>
  <c r="CU121" i="473"/>
  <c r="CZ121" i="473"/>
  <c r="DE121" i="473"/>
  <c r="DK121" i="473"/>
  <c r="DP121" i="473"/>
  <c r="DU121" i="473"/>
  <c r="EA121" i="473"/>
  <c r="EF121" i="473"/>
  <c r="EK121" i="473"/>
  <c r="EQ121" i="473"/>
  <c r="EV121" i="473"/>
  <c r="BK121" i="473"/>
  <c r="CF121" i="473"/>
  <c r="DA121" i="473"/>
  <c r="DW121" i="473"/>
  <c r="ER121" i="473"/>
  <c r="CA121" i="473"/>
  <c r="DQ121" i="473"/>
  <c r="BP121" i="473"/>
  <c r="CK121" i="473"/>
  <c r="DG121" i="473"/>
  <c r="EB121" i="473"/>
  <c r="CV121" i="473"/>
  <c r="BU121" i="473"/>
  <c r="CQ121" i="473"/>
  <c r="DL121" i="473"/>
  <c r="EG121" i="473"/>
  <c r="EM121" i="473"/>
  <c r="BN125" i="473"/>
  <c r="BR125" i="473"/>
  <c r="BV125" i="473"/>
  <c r="BZ125" i="473"/>
  <c r="CD125" i="473"/>
  <c r="CH125" i="473"/>
  <c r="CL125" i="473"/>
  <c r="CP125" i="473"/>
  <c r="CT125" i="473"/>
  <c r="CX125" i="473"/>
  <c r="DB125" i="473"/>
  <c r="DF125" i="473"/>
  <c r="DJ125" i="473"/>
  <c r="DN125" i="473"/>
  <c r="DR125" i="473"/>
  <c r="DV125" i="473"/>
  <c r="DZ125" i="473"/>
  <c r="ED125" i="473"/>
  <c r="EH125" i="473"/>
  <c r="EL125" i="473"/>
  <c r="EP125" i="473"/>
  <c r="ET125" i="473"/>
  <c r="BO125" i="473"/>
  <c r="BT125" i="473"/>
  <c r="BY125" i="473"/>
  <c r="CE125" i="473"/>
  <c r="CJ125" i="473"/>
  <c r="CO125" i="473"/>
  <c r="CU125" i="473"/>
  <c r="CZ125" i="473"/>
  <c r="DE125" i="473"/>
  <c r="DK125" i="473"/>
  <c r="DP125" i="473"/>
  <c r="DU125" i="473"/>
  <c r="EA125" i="473"/>
  <c r="EF125" i="473"/>
  <c r="EK125" i="473"/>
  <c r="EQ125" i="473"/>
  <c r="EV125" i="473"/>
  <c r="BK125" i="473"/>
  <c r="BP125" i="473"/>
  <c r="BU125" i="473"/>
  <c r="CA125" i="473"/>
  <c r="CF125" i="473"/>
  <c r="CK125" i="473"/>
  <c r="CQ125" i="473"/>
  <c r="CV125" i="473"/>
  <c r="DA125" i="473"/>
  <c r="DG125" i="473"/>
  <c r="DL125" i="473"/>
  <c r="DQ125" i="473"/>
  <c r="DW125" i="473"/>
  <c r="EB125" i="473"/>
  <c r="EG125" i="473"/>
  <c r="EM125" i="473"/>
  <c r="ER125" i="473"/>
  <c r="BL125" i="473"/>
  <c r="BQ125" i="473"/>
  <c r="BW125" i="473"/>
  <c r="CB125" i="473"/>
  <c r="CG125" i="473"/>
  <c r="CM125" i="473"/>
  <c r="CR125" i="473"/>
  <c r="CW125" i="473"/>
  <c r="DC125" i="473"/>
  <c r="DH125" i="473"/>
  <c r="DM125" i="473"/>
  <c r="DS125" i="473"/>
  <c r="DX125" i="473"/>
  <c r="EC125" i="473"/>
  <c r="EI125" i="473"/>
  <c r="EN125" i="473"/>
  <c r="ES125" i="473"/>
  <c r="BM125" i="473"/>
  <c r="CI125" i="473"/>
  <c r="DD125" i="473"/>
  <c r="DY125" i="473"/>
  <c r="EU125" i="473"/>
  <c r="CY125" i="473"/>
  <c r="EO125" i="473"/>
  <c r="BS125" i="473"/>
  <c r="CN125" i="473"/>
  <c r="DI125" i="473"/>
  <c r="EE125" i="473"/>
  <c r="DT125" i="473"/>
  <c r="BX125" i="473"/>
  <c r="CS125" i="473"/>
  <c r="DO125" i="473"/>
  <c r="EJ125" i="473"/>
  <c r="CC125" i="473"/>
  <c r="BN129" i="473"/>
  <c r="BR129" i="473"/>
  <c r="BV129" i="473"/>
  <c r="BZ129" i="473"/>
  <c r="CD129" i="473"/>
  <c r="CH129" i="473"/>
  <c r="CL129" i="473"/>
  <c r="CP129" i="473"/>
  <c r="CT129" i="473"/>
  <c r="CX129" i="473"/>
  <c r="DB129" i="473"/>
  <c r="DF129" i="473"/>
  <c r="DJ129" i="473"/>
  <c r="DN129" i="473"/>
  <c r="DR129" i="473"/>
  <c r="DV129" i="473"/>
  <c r="DZ129" i="473"/>
  <c r="ED129" i="473"/>
  <c r="EH129" i="473"/>
  <c r="EL129" i="473"/>
  <c r="EP129" i="473"/>
  <c r="ET129" i="473"/>
  <c r="BL129" i="473"/>
  <c r="BQ129" i="473"/>
  <c r="BW129" i="473"/>
  <c r="CB129" i="473"/>
  <c r="CG129" i="473"/>
  <c r="CM129" i="473"/>
  <c r="CR129" i="473"/>
  <c r="CW129" i="473"/>
  <c r="DC129" i="473"/>
  <c r="DH129" i="473"/>
  <c r="DM129" i="473"/>
  <c r="DS129" i="473"/>
  <c r="DX129" i="473"/>
  <c r="EC129" i="473"/>
  <c r="EI129" i="473"/>
  <c r="EN129" i="473"/>
  <c r="ES129" i="473"/>
  <c r="BM129" i="473"/>
  <c r="BS129" i="473"/>
  <c r="BX129" i="473"/>
  <c r="CC129" i="473"/>
  <c r="CI129" i="473"/>
  <c r="CN129" i="473"/>
  <c r="CS129" i="473"/>
  <c r="CY129" i="473"/>
  <c r="DD129" i="473"/>
  <c r="DI129" i="473"/>
  <c r="DO129" i="473"/>
  <c r="DT129" i="473"/>
  <c r="DY129" i="473"/>
  <c r="EE129" i="473"/>
  <c r="EJ129" i="473"/>
  <c r="EO129" i="473"/>
  <c r="EU129" i="473"/>
  <c r="BO129" i="473"/>
  <c r="BT129" i="473"/>
  <c r="BY129" i="473"/>
  <c r="CE129" i="473"/>
  <c r="CJ129" i="473"/>
  <c r="CO129" i="473"/>
  <c r="CU129" i="473"/>
  <c r="CZ129" i="473"/>
  <c r="DE129" i="473"/>
  <c r="DK129" i="473"/>
  <c r="DP129" i="473"/>
  <c r="DU129" i="473"/>
  <c r="EA129" i="473"/>
  <c r="EF129" i="473"/>
  <c r="EK129" i="473"/>
  <c r="EQ129" i="473"/>
  <c r="EV129" i="473"/>
  <c r="BP129" i="473"/>
  <c r="CK129" i="473"/>
  <c r="DG129" i="473"/>
  <c r="EB129" i="473"/>
  <c r="BK129" i="473"/>
  <c r="DW129" i="473"/>
  <c r="BU129" i="473"/>
  <c r="CQ129" i="473"/>
  <c r="DL129" i="473"/>
  <c r="EG129" i="473"/>
  <c r="DA129" i="473"/>
  <c r="CA129" i="473"/>
  <c r="CV129" i="473"/>
  <c r="DQ129" i="473"/>
  <c r="EM129" i="473"/>
  <c r="CF129" i="473"/>
  <c r="ER129" i="473"/>
  <c r="U123" i="471"/>
  <c r="BL114" i="473"/>
  <c r="BP114" i="473"/>
  <c r="BT114" i="473"/>
  <c r="BX114" i="473"/>
  <c r="CB114" i="473"/>
  <c r="CF114" i="473"/>
  <c r="CJ114" i="473"/>
  <c r="CN114" i="473"/>
  <c r="CR114" i="473"/>
  <c r="CV114" i="473"/>
  <c r="CZ114" i="473"/>
  <c r="DD114" i="473"/>
  <c r="DH114" i="473"/>
  <c r="DL114" i="473"/>
  <c r="DP114" i="473"/>
  <c r="DT114" i="473"/>
  <c r="DX114" i="473"/>
  <c r="EB114" i="473"/>
  <c r="EF114" i="473"/>
  <c r="EJ114" i="473"/>
  <c r="EN114" i="473"/>
  <c r="ER114" i="473"/>
  <c r="EV114" i="473"/>
  <c r="BM114" i="473"/>
  <c r="BQ114" i="473"/>
  <c r="BU114" i="473"/>
  <c r="BY114" i="473"/>
  <c r="CC114" i="473"/>
  <c r="CG114" i="473"/>
  <c r="CK114" i="473"/>
  <c r="CO114" i="473"/>
  <c r="CS114" i="473"/>
  <c r="CW114" i="473"/>
  <c r="DA114" i="473"/>
  <c r="DE114" i="473"/>
  <c r="DI114" i="473"/>
  <c r="DM114" i="473"/>
  <c r="DQ114" i="473"/>
  <c r="DU114" i="473"/>
  <c r="DY114" i="473"/>
  <c r="EC114" i="473"/>
  <c r="EG114" i="473"/>
  <c r="EK114" i="473"/>
  <c r="EO114" i="473"/>
  <c r="ES114" i="473"/>
  <c r="BN114" i="473"/>
  <c r="BR114" i="473"/>
  <c r="BV114" i="473"/>
  <c r="BZ114" i="473"/>
  <c r="CD114" i="473"/>
  <c r="CH114" i="473"/>
  <c r="CL114" i="473"/>
  <c r="CP114" i="473"/>
  <c r="CT114" i="473"/>
  <c r="CX114" i="473"/>
  <c r="DB114" i="473"/>
  <c r="DF114" i="473"/>
  <c r="DJ114" i="473"/>
  <c r="DN114" i="473"/>
  <c r="DR114" i="473"/>
  <c r="DV114" i="473"/>
  <c r="DZ114" i="473"/>
  <c r="ED114" i="473"/>
  <c r="EH114" i="473"/>
  <c r="EL114" i="473"/>
  <c r="EP114" i="473"/>
  <c r="ET114" i="473"/>
  <c r="BS114" i="473"/>
  <c r="CI114" i="473"/>
  <c r="CY114" i="473"/>
  <c r="DO114" i="473"/>
  <c r="EE114" i="473"/>
  <c r="EU114" i="473"/>
  <c r="BW114" i="473"/>
  <c r="CM114" i="473"/>
  <c r="DC114" i="473"/>
  <c r="DS114" i="473"/>
  <c r="EI114" i="473"/>
  <c r="BK114" i="473"/>
  <c r="CA114" i="473"/>
  <c r="CQ114" i="473"/>
  <c r="DG114" i="473"/>
  <c r="DW114" i="473"/>
  <c r="EM114" i="473"/>
  <c r="CU114" i="473"/>
  <c r="CE114" i="473"/>
  <c r="DK114" i="473"/>
  <c r="BO114" i="473"/>
  <c r="EA114" i="473"/>
  <c r="EQ114" i="473"/>
  <c r="BN107" i="473"/>
  <c r="BR107" i="473"/>
  <c r="BV107" i="473"/>
  <c r="BZ107" i="473"/>
  <c r="CD107" i="473"/>
  <c r="CH107" i="473"/>
  <c r="CL107" i="473"/>
  <c r="CP107" i="473"/>
  <c r="CT107" i="473"/>
  <c r="CX107" i="473"/>
  <c r="DB107" i="473"/>
  <c r="DF107" i="473"/>
  <c r="DJ107" i="473"/>
  <c r="DN107" i="473"/>
  <c r="DR107" i="473"/>
  <c r="DV107" i="473"/>
  <c r="DZ107" i="473"/>
  <c r="ED107" i="473"/>
  <c r="EH107" i="473"/>
  <c r="EL107" i="473"/>
  <c r="EP107" i="473"/>
  <c r="ET107" i="473"/>
  <c r="BK107" i="473"/>
  <c r="BO107" i="473"/>
  <c r="BS107" i="473"/>
  <c r="BW107" i="473"/>
  <c r="CA107" i="473"/>
  <c r="CE107" i="473"/>
  <c r="CI107" i="473"/>
  <c r="CM107" i="473"/>
  <c r="CQ107" i="473"/>
  <c r="CU107" i="473"/>
  <c r="CY107" i="473"/>
  <c r="DC107" i="473"/>
  <c r="DG107" i="473"/>
  <c r="DK107" i="473"/>
  <c r="DO107" i="473"/>
  <c r="DS107" i="473"/>
  <c r="DW107" i="473"/>
  <c r="EA107" i="473"/>
  <c r="EE107" i="473"/>
  <c r="EI107" i="473"/>
  <c r="EM107" i="473"/>
  <c r="EQ107" i="473"/>
  <c r="EU107" i="473"/>
  <c r="BL107" i="473"/>
  <c r="BP107" i="473"/>
  <c r="BT107" i="473"/>
  <c r="BX107" i="473"/>
  <c r="CB107" i="473"/>
  <c r="CF107" i="473"/>
  <c r="CJ107" i="473"/>
  <c r="CN107" i="473"/>
  <c r="CR107" i="473"/>
  <c r="CV107" i="473"/>
  <c r="CZ107" i="473"/>
  <c r="DD107" i="473"/>
  <c r="DH107" i="473"/>
  <c r="DL107" i="473"/>
  <c r="DP107" i="473"/>
  <c r="DT107" i="473"/>
  <c r="DX107" i="473"/>
  <c r="EB107" i="473"/>
  <c r="EF107" i="473"/>
  <c r="EJ107" i="473"/>
  <c r="EN107" i="473"/>
  <c r="ER107" i="473"/>
  <c r="EV107" i="473"/>
  <c r="BY107" i="473"/>
  <c r="CO107" i="473"/>
  <c r="DE107" i="473"/>
  <c r="DU107" i="473"/>
  <c r="EK107" i="473"/>
  <c r="BM107" i="473"/>
  <c r="CC107" i="473"/>
  <c r="CS107" i="473"/>
  <c r="DI107" i="473"/>
  <c r="DY107" i="473"/>
  <c r="EO107" i="473"/>
  <c r="BQ107" i="473"/>
  <c r="CG107" i="473"/>
  <c r="CW107" i="473"/>
  <c r="DM107" i="473"/>
  <c r="EC107" i="473"/>
  <c r="ES107" i="473"/>
  <c r="CK107" i="473"/>
  <c r="BU107" i="473"/>
  <c r="DA107" i="473"/>
  <c r="EG107" i="473"/>
  <c r="DQ107" i="473"/>
  <c r="BN111" i="473"/>
  <c r="BR111" i="473"/>
  <c r="BV111" i="473"/>
  <c r="BZ111" i="473"/>
  <c r="CD111" i="473"/>
  <c r="CH111" i="473"/>
  <c r="CL111" i="473"/>
  <c r="CP111" i="473"/>
  <c r="CT111" i="473"/>
  <c r="CX111" i="473"/>
  <c r="DB111" i="473"/>
  <c r="DF111" i="473"/>
  <c r="DJ111" i="473"/>
  <c r="DN111" i="473"/>
  <c r="DR111" i="473"/>
  <c r="DV111" i="473"/>
  <c r="DZ111" i="473"/>
  <c r="ED111" i="473"/>
  <c r="EH111" i="473"/>
  <c r="EL111" i="473"/>
  <c r="EP111" i="473"/>
  <c r="ET111" i="473"/>
  <c r="BK111" i="473"/>
  <c r="BO111" i="473"/>
  <c r="BS111" i="473"/>
  <c r="BW111" i="473"/>
  <c r="CA111" i="473"/>
  <c r="CE111" i="473"/>
  <c r="CI111" i="473"/>
  <c r="CM111" i="473"/>
  <c r="CQ111" i="473"/>
  <c r="CU111" i="473"/>
  <c r="CY111" i="473"/>
  <c r="DC111" i="473"/>
  <c r="DG111" i="473"/>
  <c r="DK111" i="473"/>
  <c r="DO111" i="473"/>
  <c r="DS111" i="473"/>
  <c r="DW111" i="473"/>
  <c r="EA111" i="473"/>
  <c r="EE111" i="473"/>
  <c r="EI111" i="473"/>
  <c r="EM111" i="473"/>
  <c r="EQ111" i="473"/>
  <c r="EU111" i="473"/>
  <c r="BL111" i="473"/>
  <c r="BP111" i="473"/>
  <c r="BT111" i="473"/>
  <c r="BX111" i="473"/>
  <c r="CB111" i="473"/>
  <c r="CF111" i="473"/>
  <c r="CJ111" i="473"/>
  <c r="CN111" i="473"/>
  <c r="CR111" i="473"/>
  <c r="CV111" i="473"/>
  <c r="CZ111" i="473"/>
  <c r="DD111" i="473"/>
  <c r="DH111" i="473"/>
  <c r="DL111" i="473"/>
  <c r="DP111" i="473"/>
  <c r="DT111" i="473"/>
  <c r="DX111" i="473"/>
  <c r="EB111" i="473"/>
  <c r="EF111" i="473"/>
  <c r="EJ111" i="473"/>
  <c r="EN111" i="473"/>
  <c r="ER111" i="473"/>
  <c r="EV111" i="473"/>
  <c r="BQ111" i="473"/>
  <c r="CG111" i="473"/>
  <c r="CW111" i="473"/>
  <c r="DM111" i="473"/>
  <c r="EC111" i="473"/>
  <c r="ES111" i="473"/>
  <c r="BU111" i="473"/>
  <c r="CK111" i="473"/>
  <c r="DA111" i="473"/>
  <c r="DQ111" i="473"/>
  <c r="EG111" i="473"/>
  <c r="BY111" i="473"/>
  <c r="CO111" i="473"/>
  <c r="DE111" i="473"/>
  <c r="DU111" i="473"/>
  <c r="EK111" i="473"/>
  <c r="DI111" i="473"/>
  <c r="BM111" i="473"/>
  <c r="DY111" i="473"/>
  <c r="CS111" i="473"/>
  <c r="CC111" i="473"/>
  <c r="EO111" i="473"/>
  <c r="BN115" i="473"/>
  <c r="BR115" i="473"/>
  <c r="BV115" i="473"/>
  <c r="BZ115" i="473"/>
  <c r="CD115" i="473"/>
  <c r="CH115" i="473"/>
  <c r="CL115" i="473"/>
  <c r="CP115" i="473"/>
  <c r="CT115" i="473"/>
  <c r="CX115" i="473"/>
  <c r="DB115" i="473"/>
  <c r="DF115" i="473"/>
  <c r="DJ115" i="473"/>
  <c r="DN115" i="473"/>
  <c r="DR115" i="473"/>
  <c r="DV115" i="473"/>
  <c r="DZ115" i="473"/>
  <c r="ED115" i="473"/>
  <c r="EH115" i="473"/>
  <c r="EL115" i="473"/>
  <c r="EP115" i="473"/>
  <c r="ET115" i="473"/>
  <c r="BK115" i="473"/>
  <c r="BO115" i="473"/>
  <c r="BS115" i="473"/>
  <c r="BW115" i="473"/>
  <c r="CA115" i="473"/>
  <c r="CE115" i="473"/>
  <c r="CI115" i="473"/>
  <c r="CM115" i="473"/>
  <c r="CQ115" i="473"/>
  <c r="CU115" i="473"/>
  <c r="CY115" i="473"/>
  <c r="DC115" i="473"/>
  <c r="DG115" i="473"/>
  <c r="DK115" i="473"/>
  <c r="DO115" i="473"/>
  <c r="DS115" i="473"/>
  <c r="DW115" i="473"/>
  <c r="EA115" i="473"/>
  <c r="EE115" i="473"/>
  <c r="EI115" i="473"/>
  <c r="EM115" i="473"/>
  <c r="EQ115" i="473"/>
  <c r="EU115" i="473"/>
  <c r="BL115" i="473"/>
  <c r="BP115" i="473"/>
  <c r="BT115" i="473"/>
  <c r="BX115" i="473"/>
  <c r="CB115" i="473"/>
  <c r="CF115" i="473"/>
  <c r="CJ115" i="473"/>
  <c r="CN115" i="473"/>
  <c r="CR115" i="473"/>
  <c r="CV115" i="473"/>
  <c r="CZ115" i="473"/>
  <c r="DD115" i="473"/>
  <c r="DH115" i="473"/>
  <c r="DL115" i="473"/>
  <c r="DP115" i="473"/>
  <c r="DT115" i="473"/>
  <c r="DX115" i="473"/>
  <c r="EB115" i="473"/>
  <c r="EF115" i="473"/>
  <c r="EJ115" i="473"/>
  <c r="EN115" i="473"/>
  <c r="ER115" i="473"/>
  <c r="EV115" i="473"/>
  <c r="BY115" i="473"/>
  <c r="CO115" i="473"/>
  <c r="DE115" i="473"/>
  <c r="DU115" i="473"/>
  <c r="EK115" i="473"/>
  <c r="BM115" i="473"/>
  <c r="CC115" i="473"/>
  <c r="CS115" i="473"/>
  <c r="DI115" i="473"/>
  <c r="DY115" i="473"/>
  <c r="EO115" i="473"/>
  <c r="BQ115" i="473"/>
  <c r="CG115" i="473"/>
  <c r="CW115" i="473"/>
  <c r="DM115" i="473"/>
  <c r="EC115" i="473"/>
  <c r="ES115" i="473"/>
  <c r="BU115" i="473"/>
  <c r="EG115" i="473"/>
  <c r="CK115" i="473"/>
  <c r="DQ115" i="473"/>
  <c r="DA115" i="473"/>
  <c r="BN119" i="473"/>
  <c r="BR119" i="473"/>
  <c r="BV119" i="473"/>
  <c r="BZ119" i="473"/>
  <c r="CD119" i="473"/>
  <c r="CH119" i="473"/>
  <c r="CL119" i="473"/>
  <c r="CP119" i="473"/>
  <c r="CT119" i="473"/>
  <c r="CX119" i="473"/>
  <c r="DB119" i="473"/>
  <c r="DF119" i="473"/>
  <c r="DJ119" i="473"/>
  <c r="DN119" i="473"/>
  <c r="DR119" i="473"/>
  <c r="DV119" i="473"/>
  <c r="DZ119" i="473"/>
  <c r="ED119" i="473"/>
  <c r="EH119" i="473"/>
  <c r="EL119" i="473"/>
  <c r="EP119" i="473"/>
  <c r="ET119" i="473"/>
  <c r="BK119" i="473"/>
  <c r="BP119" i="473"/>
  <c r="BU119" i="473"/>
  <c r="CA119" i="473"/>
  <c r="CF119" i="473"/>
  <c r="CK119" i="473"/>
  <c r="CQ119" i="473"/>
  <c r="CV119" i="473"/>
  <c r="DA119" i="473"/>
  <c r="DG119" i="473"/>
  <c r="DL119" i="473"/>
  <c r="DQ119" i="473"/>
  <c r="DW119" i="473"/>
  <c r="EB119" i="473"/>
  <c r="EG119" i="473"/>
  <c r="EM119" i="473"/>
  <c r="ER119" i="473"/>
  <c r="BL119" i="473"/>
  <c r="BQ119" i="473"/>
  <c r="BW119" i="473"/>
  <c r="CB119" i="473"/>
  <c r="CG119" i="473"/>
  <c r="CM119" i="473"/>
  <c r="CR119" i="473"/>
  <c r="CW119" i="473"/>
  <c r="DC119" i="473"/>
  <c r="DH119" i="473"/>
  <c r="DM119" i="473"/>
  <c r="DS119" i="473"/>
  <c r="DX119" i="473"/>
  <c r="EC119" i="473"/>
  <c r="EI119" i="473"/>
  <c r="EN119" i="473"/>
  <c r="ES119" i="473"/>
  <c r="BM119" i="473"/>
  <c r="BS119" i="473"/>
  <c r="BX119" i="473"/>
  <c r="CC119" i="473"/>
  <c r="CI119" i="473"/>
  <c r="CN119" i="473"/>
  <c r="CS119" i="473"/>
  <c r="CY119" i="473"/>
  <c r="DD119" i="473"/>
  <c r="DI119" i="473"/>
  <c r="DO119" i="473"/>
  <c r="DT119" i="473"/>
  <c r="DY119" i="473"/>
  <c r="EE119" i="473"/>
  <c r="EJ119" i="473"/>
  <c r="EO119" i="473"/>
  <c r="EU119" i="473"/>
  <c r="BT119" i="473"/>
  <c r="CO119" i="473"/>
  <c r="DK119" i="473"/>
  <c r="EF119" i="473"/>
  <c r="DE119" i="473"/>
  <c r="EA119" i="473"/>
  <c r="BY119" i="473"/>
  <c r="CU119" i="473"/>
  <c r="DP119" i="473"/>
  <c r="EK119" i="473"/>
  <c r="CJ119" i="473"/>
  <c r="EV119" i="473"/>
  <c r="CE119" i="473"/>
  <c r="CZ119" i="473"/>
  <c r="DU119" i="473"/>
  <c r="EQ119" i="473"/>
  <c r="BO119" i="473"/>
  <c r="BN123" i="473"/>
  <c r="BR123" i="473"/>
  <c r="BV123" i="473"/>
  <c r="BZ123" i="473"/>
  <c r="CD123" i="473"/>
  <c r="CH123" i="473"/>
  <c r="CL123" i="473"/>
  <c r="CP123" i="473"/>
  <c r="CT123" i="473"/>
  <c r="CX123" i="473"/>
  <c r="DB123" i="473"/>
  <c r="DF123" i="473"/>
  <c r="DJ123" i="473"/>
  <c r="DN123" i="473"/>
  <c r="DR123" i="473"/>
  <c r="DV123" i="473"/>
  <c r="DZ123" i="473"/>
  <c r="ED123" i="473"/>
  <c r="EH123" i="473"/>
  <c r="EL123" i="473"/>
  <c r="EP123" i="473"/>
  <c r="ET123" i="473"/>
  <c r="BM123" i="473"/>
  <c r="BS123" i="473"/>
  <c r="BX123" i="473"/>
  <c r="CC123" i="473"/>
  <c r="CI123" i="473"/>
  <c r="CN123" i="473"/>
  <c r="CS123" i="473"/>
  <c r="CY123" i="473"/>
  <c r="DD123" i="473"/>
  <c r="DI123" i="473"/>
  <c r="DO123" i="473"/>
  <c r="DT123" i="473"/>
  <c r="DY123" i="473"/>
  <c r="EE123" i="473"/>
  <c r="EJ123" i="473"/>
  <c r="EO123" i="473"/>
  <c r="EU123" i="473"/>
  <c r="BO123" i="473"/>
  <c r="BT123" i="473"/>
  <c r="BY123" i="473"/>
  <c r="CE123" i="473"/>
  <c r="CJ123" i="473"/>
  <c r="CO123" i="473"/>
  <c r="CU123" i="473"/>
  <c r="CZ123" i="473"/>
  <c r="DE123" i="473"/>
  <c r="DK123" i="473"/>
  <c r="DP123" i="473"/>
  <c r="DU123" i="473"/>
  <c r="EA123" i="473"/>
  <c r="EF123" i="473"/>
  <c r="EK123" i="473"/>
  <c r="EQ123" i="473"/>
  <c r="EV123" i="473"/>
  <c r="BK123" i="473"/>
  <c r="BP123" i="473"/>
  <c r="BU123" i="473"/>
  <c r="CA123" i="473"/>
  <c r="CF123" i="473"/>
  <c r="CK123" i="473"/>
  <c r="CQ123" i="473"/>
  <c r="CV123" i="473"/>
  <c r="DA123" i="473"/>
  <c r="DG123" i="473"/>
  <c r="DL123" i="473"/>
  <c r="DQ123" i="473"/>
  <c r="DW123" i="473"/>
  <c r="EB123" i="473"/>
  <c r="EG123" i="473"/>
  <c r="EM123" i="473"/>
  <c r="ER123" i="473"/>
  <c r="BW123" i="473"/>
  <c r="CR123" i="473"/>
  <c r="DM123" i="473"/>
  <c r="EI123" i="473"/>
  <c r="BQ123" i="473"/>
  <c r="DH123" i="473"/>
  <c r="CB123" i="473"/>
  <c r="CW123" i="473"/>
  <c r="DS123" i="473"/>
  <c r="EN123" i="473"/>
  <c r="EC123" i="473"/>
  <c r="BL123" i="473"/>
  <c r="CG123" i="473"/>
  <c r="DC123" i="473"/>
  <c r="DX123" i="473"/>
  <c r="ES123" i="473"/>
  <c r="CM123" i="473"/>
  <c r="BN127" i="473"/>
  <c r="BR127" i="473"/>
  <c r="BV127" i="473"/>
  <c r="BZ127" i="473"/>
  <c r="CD127" i="473"/>
  <c r="CH127" i="473"/>
  <c r="CL127" i="473"/>
  <c r="CP127" i="473"/>
  <c r="CT127" i="473"/>
  <c r="CX127" i="473"/>
  <c r="DB127" i="473"/>
  <c r="DF127" i="473"/>
  <c r="DJ127" i="473"/>
  <c r="DN127" i="473"/>
  <c r="DR127" i="473"/>
  <c r="DV127" i="473"/>
  <c r="DZ127" i="473"/>
  <c r="ED127" i="473"/>
  <c r="EH127" i="473"/>
  <c r="EL127" i="473"/>
  <c r="EP127" i="473"/>
  <c r="ET127" i="473"/>
  <c r="BK127" i="473"/>
  <c r="BP127" i="473"/>
  <c r="BU127" i="473"/>
  <c r="CA127" i="473"/>
  <c r="CF127" i="473"/>
  <c r="CK127" i="473"/>
  <c r="CQ127" i="473"/>
  <c r="CV127" i="473"/>
  <c r="DA127" i="473"/>
  <c r="DG127" i="473"/>
  <c r="DL127" i="473"/>
  <c r="DQ127" i="473"/>
  <c r="DW127" i="473"/>
  <c r="EB127" i="473"/>
  <c r="EG127" i="473"/>
  <c r="EM127" i="473"/>
  <c r="ER127" i="473"/>
  <c r="BL127" i="473"/>
  <c r="BQ127" i="473"/>
  <c r="BW127" i="473"/>
  <c r="CB127" i="473"/>
  <c r="CG127" i="473"/>
  <c r="CM127" i="473"/>
  <c r="CR127" i="473"/>
  <c r="CW127" i="473"/>
  <c r="DC127" i="473"/>
  <c r="DH127" i="473"/>
  <c r="DM127" i="473"/>
  <c r="DS127" i="473"/>
  <c r="DX127" i="473"/>
  <c r="EC127" i="473"/>
  <c r="EI127" i="473"/>
  <c r="EN127" i="473"/>
  <c r="ES127" i="473"/>
  <c r="BM127" i="473"/>
  <c r="BS127" i="473"/>
  <c r="BX127" i="473"/>
  <c r="CC127" i="473"/>
  <c r="CI127" i="473"/>
  <c r="CN127" i="473"/>
  <c r="CS127" i="473"/>
  <c r="CY127" i="473"/>
  <c r="DD127" i="473"/>
  <c r="DI127" i="473"/>
  <c r="DO127" i="473"/>
  <c r="DT127" i="473"/>
  <c r="DY127" i="473"/>
  <c r="EE127" i="473"/>
  <c r="EJ127" i="473"/>
  <c r="EO127" i="473"/>
  <c r="EU127" i="473"/>
  <c r="BY127" i="473"/>
  <c r="CU127" i="473"/>
  <c r="DP127" i="473"/>
  <c r="EK127" i="473"/>
  <c r="CO127" i="473"/>
  <c r="EF127" i="473"/>
  <c r="CE127" i="473"/>
  <c r="CZ127" i="473"/>
  <c r="DU127" i="473"/>
  <c r="EQ127" i="473"/>
  <c r="BT127" i="473"/>
  <c r="BO127" i="473"/>
  <c r="CJ127" i="473"/>
  <c r="DE127" i="473"/>
  <c r="EA127" i="473"/>
  <c r="EV127" i="473"/>
  <c r="DK127" i="473"/>
  <c r="BL112" i="473"/>
  <c r="BP112" i="473"/>
  <c r="BT112" i="473"/>
  <c r="BX112" i="473"/>
  <c r="CB112" i="473"/>
  <c r="CF112" i="473"/>
  <c r="CJ112" i="473"/>
  <c r="CN112" i="473"/>
  <c r="CR112" i="473"/>
  <c r="CV112" i="473"/>
  <c r="CZ112" i="473"/>
  <c r="DD112" i="473"/>
  <c r="DH112" i="473"/>
  <c r="DL112" i="473"/>
  <c r="DP112" i="473"/>
  <c r="DT112" i="473"/>
  <c r="DX112" i="473"/>
  <c r="EB112" i="473"/>
  <c r="EF112" i="473"/>
  <c r="EJ112" i="473"/>
  <c r="EN112" i="473"/>
  <c r="ER112" i="473"/>
  <c r="EV112" i="473"/>
  <c r="BM112" i="473"/>
  <c r="BQ112" i="473"/>
  <c r="BU112" i="473"/>
  <c r="BY112" i="473"/>
  <c r="CC112" i="473"/>
  <c r="CG112" i="473"/>
  <c r="CK112" i="473"/>
  <c r="CO112" i="473"/>
  <c r="CS112" i="473"/>
  <c r="CW112" i="473"/>
  <c r="DA112" i="473"/>
  <c r="DE112" i="473"/>
  <c r="DI112" i="473"/>
  <c r="DM112" i="473"/>
  <c r="DQ112" i="473"/>
  <c r="DU112" i="473"/>
  <c r="DY112" i="473"/>
  <c r="EC112" i="473"/>
  <c r="EG112" i="473"/>
  <c r="EK112" i="473"/>
  <c r="EO112" i="473"/>
  <c r="ES112" i="473"/>
  <c r="BN112" i="473"/>
  <c r="BR112" i="473"/>
  <c r="BV112" i="473"/>
  <c r="BZ112" i="473"/>
  <c r="CD112" i="473"/>
  <c r="CH112" i="473"/>
  <c r="CL112" i="473"/>
  <c r="CP112" i="473"/>
  <c r="CT112" i="473"/>
  <c r="CX112" i="473"/>
  <c r="DB112" i="473"/>
  <c r="DF112" i="473"/>
  <c r="DJ112" i="473"/>
  <c r="DN112" i="473"/>
  <c r="DR112" i="473"/>
  <c r="DV112" i="473"/>
  <c r="DZ112" i="473"/>
  <c r="ED112" i="473"/>
  <c r="EH112" i="473"/>
  <c r="EL112" i="473"/>
  <c r="EP112" i="473"/>
  <c r="ET112" i="473"/>
  <c r="BW112" i="473"/>
  <c r="CM112" i="473"/>
  <c r="DC112" i="473"/>
  <c r="DS112" i="473"/>
  <c r="EI112" i="473"/>
  <c r="BK112" i="473"/>
  <c r="CA112" i="473"/>
  <c r="CQ112" i="473"/>
  <c r="DG112" i="473"/>
  <c r="DW112" i="473"/>
  <c r="EM112" i="473"/>
  <c r="BO112" i="473"/>
  <c r="CE112" i="473"/>
  <c r="CU112" i="473"/>
  <c r="DK112" i="473"/>
  <c r="EA112" i="473"/>
  <c r="EQ112" i="473"/>
  <c r="CI112" i="473"/>
  <c r="EU112" i="473"/>
  <c r="EE112" i="473"/>
  <c r="CY112" i="473"/>
  <c r="DO112" i="473"/>
  <c r="BS112" i="473"/>
  <c r="BL128" i="473"/>
  <c r="BP128" i="473"/>
  <c r="BT128" i="473"/>
  <c r="BX128" i="473"/>
  <c r="CB128" i="473"/>
  <c r="CF128" i="473"/>
  <c r="CJ128" i="473"/>
  <c r="CN128" i="473"/>
  <c r="CR128" i="473"/>
  <c r="CV128" i="473"/>
  <c r="CZ128" i="473"/>
  <c r="DD128" i="473"/>
  <c r="DH128" i="473"/>
  <c r="DL128" i="473"/>
  <c r="DP128" i="473"/>
  <c r="DT128" i="473"/>
  <c r="DX128" i="473"/>
  <c r="EB128" i="473"/>
  <c r="EF128" i="473"/>
  <c r="EJ128" i="473"/>
  <c r="EN128" i="473"/>
  <c r="ER128" i="473"/>
  <c r="EV128" i="473"/>
  <c r="BK128" i="473"/>
  <c r="BQ128" i="473"/>
  <c r="BV128" i="473"/>
  <c r="CA128" i="473"/>
  <c r="CG128" i="473"/>
  <c r="CL128" i="473"/>
  <c r="CQ128" i="473"/>
  <c r="CW128" i="473"/>
  <c r="DB128" i="473"/>
  <c r="DG128" i="473"/>
  <c r="DM128" i="473"/>
  <c r="DR128" i="473"/>
  <c r="DW128" i="473"/>
  <c r="EC128" i="473"/>
  <c r="EH128" i="473"/>
  <c r="EM128" i="473"/>
  <c r="ES128" i="473"/>
  <c r="BM128" i="473"/>
  <c r="BR128" i="473"/>
  <c r="BW128" i="473"/>
  <c r="CC128" i="473"/>
  <c r="CH128" i="473"/>
  <c r="CM128" i="473"/>
  <c r="CS128" i="473"/>
  <c r="CX128" i="473"/>
  <c r="DC128" i="473"/>
  <c r="DI128" i="473"/>
  <c r="DN128" i="473"/>
  <c r="DS128" i="473"/>
  <c r="DY128" i="473"/>
  <c r="ED128" i="473"/>
  <c r="EI128" i="473"/>
  <c r="EO128" i="473"/>
  <c r="ET128" i="473"/>
  <c r="BN128" i="473"/>
  <c r="BS128" i="473"/>
  <c r="BY128" i="473"/>
  <c r="CD128" i="473"/>
  <c r="CI128" i="473"/>
  <c r="CO128" i="473"/>
  <c r="CT128" i="473"/>
  <c r="CY128" i="473"/>
  <c r="DE128" i="473"/>
  <c r="DJ128" i="473"/>
  <c r="DO128" i="473"/>
  <c r="DU128" i="473"/>
  <c r="DZ128" i="473"/>
  <c r="EE128" i="473"/>
  <c r="EK128" i="473"/>
  <c r="EP128" i="473"/>
  <c r="EU128" i="473"/>
  <c r="BU128" i="473"/>
  <c r="CP128" i="473"/>
  <c r="DK128" i="473"/>
  <c r="EG128" i="473"/>
  <c r="CK128" i="473"/>
  <c r="BZ128" i="473"/>
  <c r="CU128" i="473"/>
  <c r="DQ128" i="473"/>
  <c r="EL128" i="473"/>
  <c r="BO128" i="473"/>
  <c r="EA128" i="473"/>
  <c r="CE128" i="473"/>
  <c r="DA128" i="473"/>
  <c r="DV128" i="473"/>
  <c r="EQ128" i="473"/>
  <c r="DF128" i="473"/>
  <c r="Z125" i="476"/>
  <c r="J125" i="370" s="1"/>
  <c r="AN125" i="370" s="1"/>
  <c r="BA121" i="475"/>
  <c r="BB121" i="475"/>
  <c r="BA110" i="475"/>
  <c r="BB110" i="475"/>
  <c r="BA114" i="475"/>
  <c r="BB114" i="475"/>
  <c r="BA126" i="475"/>
  <c r="BB126" i="475"/>
  <c r="BA130" i="475"/>
  <c r="BB130" i="475"/>
  <c r="BA117" i="475"/>
  <c r="BB117" i="475"/>
  <c r="BA118" i="475"/>
  <c r="BB118" i="475"/>
  <c r="BA111" i="475"/>
  <c r="BB111" i="475"/>
  <c r="BA119" i="475"/>
  <c r="BB119" i="475"/>
  <c r="BA127" i="475"/>
  <c r="BB127" i="475"/>
  <c r="BA120" i="475"/>
  <c r="BB120" i="475"/>
  <c r="BA109" i="475"/>
  <c r="BB109" i="475"/>
  <c r="BA125" i="475"/>
  <c r="BB125" i="475"/>
  <c r="BA108" i="475"/>
  <c r="BB108" i="475"/>
  <c r="BA124" i="475"/>
  <c r="BB124" i="475"/>
  <c r="BA113" i="475"/>
  <c r="BB113" i="475"/>
  <c r="BA129" i="475"/>
  <c r="BB129" i="475"/>
  <c r="BA122" i="475"/>
  <c r="BB122" i="475"/>
  <c r="BA107" i="475"/>
  <c r="BB107" i="475"/>
  <c r="BA115" i="475"/>
  <c r="BB115" i="475"/>
  <c r="BA123" i="475"/>
  <c r="BB123" i="475"/>
  <c r="BA112" i="475"/>
  <c r="BB112" i="475"/>
  <c r="BA116" i="475"/>
  <c r="BB116" i="475"/>
  <c r="BA128" i="475"/>
  <c r="BB128" i="475"/>
  <c r="Q112" i="531"/>
  <c r="T112" i="531" s="1"/>
  <c r="Z127" i="476"/>
  <c r="J127" i="370" s="1"/>
  <c r="AN127" i="370" s="1"/>
  <c r="Z111" i="476"/>
  <c r="J111" i="370" s="1"/>
  <c r="AN111" i="370" s="1"/>
  <c r="Z130" i="476"/>
  <c r="J130" i="370" s="1"/>
  <c r="AN130" i="370" s="1"/>
  <c r="Z119" i="476"/>
  <c r="J119" i="370" s="1"/>
  <c r="AN119" i="370" s="1"/>
  <c r="Z116" i="476"/>
  <c r="J116" i="370" s="1"/>
  <c r="AN116" i="370" s="1"/>
  <c r="Z114" i="476"/>
  <c r="J114" i="370" s="1"/>
  <c r="AN114" i="370" s="1"/>
  <c r="AB114" i="476"/>
  <c r="AB127" i="476"/>
  <c r="Z120" i="476"/>
  <c r="J120" i="370" s="1"/>
  <c r="AN120" i="370" s="1"/>
  <c r="Z118" i="476"/>
  <c r="J118" i="370" s="1"/>
  <c r="AN118" i="370" s="1"/>
  <c r="Z109" i="476"/>
  <c r="J109" i="370" s="1"/>
  <c r="AN109" i="370" s="1"/>
  <c r="AB109" i="476"/>
  <c r="Q114" i="531"/>
  <c r="T114" i="531" s="1"/>
  <c r="Q124" i="531"/>
  <c r="T124" i="531" s="1"/>
  <c r="Q113" i="531"/>
  <c r="T113" i="531" s="1"/>
  <c r="Q107" i="531"/>
  <c r="T107" i="531" s="1"/>
  <c r="Q127" i="531"/>
  <c r="T127" i="531" s="1"/>
  <c r="T119" i="531"/>
  <c r="Q110" i="531"/>
  <c r="T110" i="531" s="1"/>
  <c r="T115" i="531"/>
  <c r="N116" i="531"/>
  <c r="Q116" i="531" s="1"/>
  <c r="T116" i="531" s="1"/>
  <c r="T111" i="531"/>
  <c r="Q130" i="531"/>
  <c r="T130" i="531" s="1"/>
  <c r="N126" i="531"/>
  <c r="Q126" i="531" s="1"/>
  <c r="T129" i="531"/>
  <c r="Q117" i="531"/>
  <c r="T117" i="531" s="1"/>
  <c r="AF112" i="370"/>
  <c r="AF122" i="370"/>
  <c r="AF128" i="370"/>
  <c r="AF118" i="370"/>
  <c r="AF107" i="370"/>
  <c r="AF123" i="370"/>
  <c r="AF108" i="370"/>
  <c r="AF116" i="370"/>
  <c r="AF117" i="370"/>
  <c r="AF119" i="370"/>
  <c r="AF120" i="370"/>
  <c r="AF111" i="370"/>
  <c r="AF127" i="370"/>
  <c r="AA44" i="476"/>
  <c r="Z117" i="476"/>
  <c r="J117" i="370" s="1"/>
  <c r="AN117" i="370" s="1"/>
  <c r="AE115" i="370"/>
  <c r="D115" i="526" s="1"/>
  <c r="AD115" i="370"/>
  <c r="AE109" i="370"/>
  <c r="D109" i="526" s="1"/>
  <c r="AD109" i="370"/>
  <c r="AE129" i="370"/>
  <c r="D129" i="526" s="1"/>
  <c r="AD129" i="370"/>
  <c r="AE110" i="370"/>
  <c r="D110" i="526" s="1"/>
  <c r="AD110" i="370"/>
  <c r="AE116" i="370"/>
  <c r="D116" i="526" s="1"/>
  <c r="AD116" i="370"/>
  <c r="AE117" i="370"/>
  <c r="D117" i="526" s="1"/>
  <c r="AD117" i="370"/>
  <c r="AE113" i="370"/>
  <c r="D113" i="526" s="1"/>
  <c r="AD113" i="370"/>
  <c r="AE114" i="370"/>
  <c r="D114" i="526" s="1"/>
  <c r="AD114" i="370"/>
  <c r="AE111" i="370"/>
  <c r="D111" i="526" s="1"/>
  <c r="AD111" i="370"/>
  <c r="AE127" i="370"/>
  <c r="D127" i="526" s="1"/>
  <c r="AD127" i="370"/>
  <c r="AE112" i="370"/>
  <c r="D112" i="526" s="1"/>
  <c r="AD112" i="370"/>
  <c r="AE128" i="370"/>
  <c r="D128" i="526" s="1"/>
  <c r="AD128" i="370"/>
  <c r="AE121" i="370"/>
  <c r="D121" i="526" s="1"/>
  <c r="AD121" i="370"/>
  <c r="AE126" i="370"/>
  <c r="D126" i="526" s="1"/>
  <c r="AD126" i="370"/>
  <c r="AE122" i="370"/>
  <c r="D122" i="526" s="1"/>
  <c r="AD122" i="370"/>
  <c r="AE107" i="370"/>
  <c r="D107" i="526" s="1"/>
  <c r="AD107" i="370"/>
  <c r="AE123" i="370"/>
  <c r="D123" i="526" s="1"/>
  <c r="AD123" i="370"/>
  <c r="AE108" i="370"/>
  <c r="D108" i="526" s="1"/>
  <c r="AD108" i="370"/>
  <c r="AE124" i="370"/>
  <c r="D124" i="526" s="1"/>
  <c r="AD124" i="370"/>
  <c r="AE125" i="370"/>
  <c r="D125" i="526" s="1"/>
  <c r="AD125" i="370"/>
  <c r="AE130" i="370"/>
  <c r="D130" i="526" s="1"/>
  <c r="AD130" i="370"/>
  <c r="AE118" i="370"/>
  <c r="D118" i="526" s="1"/>
  <c r="AD118" i="370"/>
  <c r="AE119" i="370"/>
  <c r="D119" i="526" s="1"/>
  <c r="AD119" i="370"/>
  <c r="AE120" i="370"/>
  <c r="D120" i="526" s="1"/>
  <c r="AD120" i="370"/>
  <c r="AA34" i="476"/>
  <c r="AM2" i="476"/>
  <c r="AB113" i="476"/>
  <c r="Z129" i="476"/>
  <c r="J129" i="370" s="1"/>
  <c r="AN129" i="370" s="1"/>
  <c r="Z123" i="476"/>
  <c r="J123" i="370" s="1"/>
  <c r="AN123" i="370" s="1"/>
  <c r="Z113" i="476"/>
  <c r="J113" i="370" s="1"/>
  <c r="AN113" i="370" s="1"/>
  <c r="Z107" i="476"/>
  <c r="J107" i="370" s="1"/>
  <c r="AN107" i="370" s="1"/>
  <c r="AP50" i="370"/>
  <c r="AP62" i="370"/>
  <c r="AP70" i="370"/>
  <c r="AP82" i="370"/>
  <c r="AP94" i="370"/>
  <c r="AP110" i="370"/>
  <c r="AO122" i="370"/>
  <c r="AP126" i="370"/>
  <c r="AP47" i="370"/>
  <c r="AP63" i="370"/>
  <c r="AP79" i="370"/>
  <c r="AP95" i="370"/>
  <c r="AO107" i="370"/>
  <c r="AP111" i="370"/>
  <c r="AO123" i="370"/>
  <c r="AP127" i="370"/>
  <c r="AP52" i="370"/>
  <c r="AP68" i="370"/>
  <c r="AP84" i="370"/>
  <c r="AP100" i="370"/>
  <c r="AO112" i="370"/>
  <c r="AP116" i="370"/>
  <c r="AO128" i="370"/>
  <c r="AP53" i="370"/>
  <c r="AP69" i="370"/>
  <c r="AP85" i="370"/>
  <c r="AP101" i="370"/>
  <c r="AO113" i="370"/>
  <c r="AP117" i="370"/>
  <c r="AO129" i="370"/>
  <c r="AP58" i="370"/>
  <c r="AP90" i="370"/>
  <c r="AP106" i="370"/>
  <c r="AO118" i="370"/>
  <c r="AP122" i="370"/>
  <c r="AP43" i="370"/>
  <c r="AP59" i="370"/>
  <c r="AP75" i="370"/>
  <c r="AP91" i="370"/>
  <c r="AP107" i="370"/>
  <c r="AO119" i="370"/>
  <c r="AP123" i="370"/>
  <c r="AP48" i="370"/>
  <c r="AP64" i="370"/>
  <c r="AP80" i="370"/>
  <c r="AP96" i="370"/>
  <c r="AO108" i="370"/>
  <c r="AP112" i="370"/>
  <c r="AO124" i="370"/>
  <c r="AP128" i="370"/>
  <c r="AP49" i="370"/>
  <c r="AP65" i="370"/>
  <c r="AP81" i="370"/>
  <c r="AP97" i="370"/>
  <c r="AO109" i="370"/>
  <c r="AP113" i="370"/>
  <c r="AO125" i="370"/>
  <c r="AP129" i="370"/>
  <c r="AP46" i="370"/>
  <c r="AP54" i="370"/>
  <c r="AP66" i="370"/>
  <c r="AP78" i="370"/>
  <c r="AP86" i="370"/>
  <c r="AP102" i="370"/>
  <c r="AO114" i="370"/>
  <c r="AP118" i="370"/>
  <c r="AO130" i="370"/>
  <c r="AP55" i="370"/>
  <c r="AP71" i="370"/>
  <c r="AP87" i="370"/>
  <c r="AP103" i="370"/>
  <c r="AO115" i="370"/>
  <c r="AP119" i="370"/>
  <c r="AP44" i="370"/>
  <c r="AP60" i="370"/>
  <c r="AP76" i="370"/>
  <c r="AP92" i="370"/>
  <c r="AP108" i="370"/>
  <c r="AO120" i="370"/>
  <c r="AP124" i="370"/>
  <c r="AP45" i="370"/>
  <c r="AP61" i="370"/>
  <c r="AP77" i="370"/>
  <c r="AP93" i="370"/>
  <c r="AP109" i="370"/>
  <c r="AO121" i="370"/>
  <c r="AP125" i="370"/>
  <c r="AP42" i="370"/>
  <c r="AP74" i="370"/>
  <c r="AP98" i="370"/>
  <c r="AO110" i="370"/>
  <c r="AP114" i="370"/>
  <c r="AO126" i="370"/>
  <c r="AP130" i="370"/>
  <c r="AP51" i="370"/>
  <c r="AP67" i="370"/>
  <c r="AP83" i="370"/>
  <c r="AP99" i="370"/>
  <c r="AO111" i="370"/>
  <c r="AP115" i="370"/>
  <c r="AO127" i="370"/>
  <c r="AP56" i="370"/>
  <c r="AP72" i="370"/>
  <c r="AP88" i="370"/>
  <c r="AP104" i="370"/>
  <c r="AO116" i="370"/>
  <c r="AP120" i="370"/>
  <c r="AP57" i="370"/>
  <c r="AP73" i="370"/>
  <c r="AP89" i="370"/>
  <c r="AP105" i="370"/>
  <c r="AO117" i="370"/>
  <c r="AP121" i="370"/>
  <c r="AA125" i="476"/>
  <c r="AA103" i="476"/>
  <c r="AA50" i="476"/>
  <c r="AA37" i="476"/>
  <c r="AA101" i="476"/>
  <c r="AA94" i="476"/>
  <c r="AA86" i="476"/>
  <c r="AA82" i="476"/>
  <c r="AA61" i="476"/>
  <c r="AA59" i="476"/>
  <c r="AA58" i="476"/>
  <c r="AA53" i="476"/>
  <c r="AA52" i="476"/>
  <c r="AA51" i="476"/>
  <c r="AA45" i="476"/>
  <c r="AA43" i="476"/>
  <c r="AA42" i="476"/>
  <c r="AA39" i="476"/>
  <c r="AA36" i="476"/>
  <c r="AA127" i="476"/>
  <c r="AA123" i="476"/>
  <c r="AA122" i="476"/>
  <c r="AA121" i="476"/>
  <c r="AA120" i="476"/>
  <c r="AA119" i="476"/>
  <c r="AA118" i="476"/>
  <c r="AA117" i="476"/>
  <c r="AA116" i="476"/>
  <c r="AA115" i="476"/>
  <c r="AA114" i="476"/>
  <c r="AA113" i="476"/>
  <c r="AA112" i="476"/>
  <c r="AA111" i="476"/>
  <c r="AA110" i="476"/>
  <c r="AA109" i="476"/>
  <c r="AA107" i="476"/>
  <c r="AA106" i="476"/>
  <c r="AA105" i="476"/>
  <c r="AA102" i="476"/>
  <c r="AA99" i="476"/>
  <c r="AA98" i="476"/>
  <c r="AA97" i="476"/>
  <c r="AA95" i="476"/>
  <c r="AA93" i="476"/>
  <c r="AA91" i="476"/>
  <c r="AA90" i="476"/>
  <c r="AA89" i="476"/>
  <c r="AA88" i="476"/>
  <c r="AA84" i="476"/>
  <c r="AA81" i="476"/>
  <c r="AA79" i="476"/>
  <c r="AA78" i="476"/>
  <c r="AA75" i="476"/>
  <c r="AA74" i="476"/>
  <c r="AA71" i="476"/>
  <c r="AA70" i="476"/>
  <c r="AA67" i="476"/>
  <c r="AA66" i="476"/>
  <c r="AA64" i="476"/>
  <c r="AA62" i="476"/>
  <c r="AA60" i="476"/>
  <c r="AA57" i="476"/>
  <c r="AA56" i="476"/>
  <c r="AA55" i="476"/>
  <c r="AA54" i="476"/>
  <c r="AA49" i="476"/>
  <c r="AA48" i="476"/>
  <c r="AA47" i="476"/>
  <c r="AA46" i="476"/>
  <c r="AA41" i="476"/>
  <c r="AA40" i="476"/>
  <c r="AA38" i="476"/>
  <c r="AA35" i="476"/>
  <c r="AA33" i="476"/>
  <c r="AA32" i="476"/>
  <c r="AF115" i="370"/>
  <c r="AF121" i="370"/>
  <c r="AF126" i="370"/>
  <c r="AF125" i="370"/>
  <c r="AF130" i="370"/>
  <c r="AF109" i="370"/>
  <c r="AF129" i="370"/>
  <c r="AF110" i="370"/>
  <c r="AF113" i="370"/>
  <c r="AF114" i="370"/>
  <c r="AE30" i="370"/>
  <c r="AA108" i="476"/>
  <c r="AA104" i="476"/>
  <c r="AA100" i="476"/>
  <c r="AA96" i="476"/>
  <c r="AA92" i="476"/>
  <c r="AA80" i="476"/>
  <c r="AA76" i="476"/>
  <c r="AA72" i="476"/>
  <c r="AA68" i="476"/>
  <c r="AA87" i="476"/>
  <c r="AA83" i="476"/>
  <c r="AA63" i="476"/>
  <c r="AA85" i="476"/>
  <c r="AA77" i="476"/>
  <c r="AA73" i="476"/>
  <c r="AA69" i="476"/>
  <c r="AA65" i="476"/>
  <c r="AA31" i="476"/>
  <c r="AB117" i="476"/>
  <c r="AB129" i="476"/>
  <c r="AA130" i="476"/>
  <c r="AA126" i="476"/>
  <c r="AA124" i="476"/>
  <c r="AA128" i="476"/>
  <c r="AA129" i="476"/>
  <c r="AB121" i="476"/>
  <c r="AB125" i="476"/>
  <c r="AC107" i="476"/>
  <c r="AC111" i="476"/>
  <c r="AC115" i="476"/>
  <c r="AC119" i="476"/>
  <c r="AC123" i="476"/>
  <c r="AC124" i="476"/>
  <c r="AB124" i="476"/>
  <c r="AC108" i="476"/>
  <c r="AC112" i="476"/>
  <c r="AC116" i="476"/>
  <c r="AC120" i="476"/>
  <c r="AC130" i="476"/>
  <c r="AB130" i="476"/>
  <c r="AC109" i="476"/>
  <c r="AC113" i="476"/>
  <c r="AC117" i="476"/>
  <c r="AC121" i="476"/>
  <c r="AB123" i="476"/>
  <c r="AC128" i="476"/>
  <c r="AB128" i="476"/>
  <c r="AB107" i="476"/>
  <c r="AC110" i="476"/>
  <c r="AB111" i="476"/>
  <c r="AC114" i="476"/>
  <c r="AB115" i="476"/>
  <c r="AC118" i="476"/>
  <c r="AB119" i="476"/>
  <c r="AC122" i="476"/>
  <c r="AC126" i="476"/>
  <c r="AB126" i="476"/>
  <c r="AC125" i="476"/>
  <c r="AC127" i="476"/>
  <c r="AC129" i="476"/>
  <c r="DY129" i="477" l="1"/>
  <c r="DY125" i="477"/>
  <c r="DY121" i="477"/>
  <c r="DY117" i="477"/>
  <c r="DY113" i="477"/>
  <c r="DY109" i="477"/>
  <c r="DY105" i="477"/>
  <c r="DY101" i="477"/>
  <c r="DY97" i="477"/>
  <c r="DY93" i="477"/>
  <c r="DY89" i="477"/>
  <c r="DY85" i="477"/>
  <c r="DY81" i="477"/>
  <c r="DY77" i="477"/>
  <c r="DY73" i="477"/>
  <c r="DY69" i="477"/>
  <c r="DY65" i="477"/>
  <c r="DY61" i="477"/>
  <c r="DY57" i="477"/>
  <c r="DY53" i="477"/>
  <c r="DY49" i="477"/>
  <c r="DY130" i="477"/>
  <c r="DY126" i="477"/>
  <c r="DY122" i="477"/>
  <c r="DY118" i="477"/>
  <c r="DY114" i="477"/>
  <c r="DY110" i="477"/>
  <c r="DY106" i="477"/>
  <c r="DY102" i="477"/>
  <c r="DY98" i="477"/>
  <c r="DY94" i="477"/>
  <c r="DY90" i="477"/>
  <c r="DY86" i="477"/>
  <c r="DY82" i="477"/>
  <c r="DY78" i="477"/>
  <c r="DY74" i="477"/>
  <c r="DY70" i="477"/>
  <c r="DY66" i="477"/>
  <c r="DY62" i="477"/>
  <c r="DY58" i="477"/>
  <c r="DY54" i="477"/>
  <c r="DY50" i="477"/>
  <c r="DY46" i="477"/>
  <c r="DY42" i="477"/>
  <c r="DY127" i="477"/>
  <c r="DY123" i="477"/>
  <c r="DY119" i="477"/>
  <c r="DY115" i="477"/>
  <c r="DY111" i="477"/>
  <c r="DY107" i="477"/>
  <c r="DY103" i="477"/>
  <c r="DY99" i="477"/>
  <c r="DY95" i="477"/>
  <c r="DY91" i="477"/>
  <c r="DY87" i="477"/>
  <c r="DY83" i="477"/>
  <c r="DY79" i="477"/>
  <c r="DY75" i="477"/>
  <c r="DY71" i="477"/>
  <c r="DY67" i="477"/>
  <c r="DY63" i="477"/>
  <c r="DY59" i="477"/>
  <c r="DY55" i="477"/>
  <c r="DY51" i="477"/>
  <c r="DY47" i="477"/>
  <c r="DY43" i="477"/>
  <c r="DY120" i="477"/>
  <c r="DY104" i="477"/>
  <c r="DY88" i="477"/>
  <c r="DY72" i="477"/>
  <c r="DY56" i="477"/>
  <c r="DY44" i="477"/>
  <c r="DY39" i="477"/>
  <c r="DY35" i="477"/>
  <c r="DY31" i="477"/>
  <c r="DY124" i="477"/>
  <c r="DY60" i="477"/>
  <c r="DY32" i="477"/>
  <c r="DY84" i="477"/>
  <c r="DY108" i="477"/>
  <c r="DY92" i="477"/>
  <c r="DY76" i="477"/>
  <c r="DY41" i="477"/>
  <c r="DY36" i="477"/>
  <c r="DY100" i="477"/>
  <c r="DY45" i="477"/>
  <c r="DY38" i="477"/>
  <c r="DY34" i="477"/>
  <c r="DY128" i="477"/>
  <c r="DY112" i="477"/>
  <c r="DY96" i="477"/>
  <c r="DY80" i="477"/>
  <c r="DY64" i="477"/>
  <c r="DY48" i="477"/>
  <c r="DY40" i="477"/>
  <c r="DY37" i="477"/>
  <c r="DY33" i="477"/>
  <c r="DY116" i="477"/>
  <c r="DY68" i="477"/>
  <c r="DY52" i="477"/>
  <c r="EA127" i="477"/>
  <c r="EA123" i="477"/>
  <c r="EA119" i="477"/>
  <c r="EA115" i="477"/>
  <c r="EA111" i="477"/>
  <c r="EA107" i="477"/>
  <c r="EA103" i="477"/>
  <c r="EA99" i="477"/>
  <c r="EA95" i="477"/>
  <c r="EA91" i="477"/>
  <c r="EA87" i="477"/>
  <c r="EA83" i="477"/>
  <c r="EA79" i="477"/>
  <c r="EA75" i="477"/>
  <c r="EA71" i="477"/>
  <c r="EA67" i="477"/>
  <c r="EA63" i="477"/>
  <c r="EA59" i="477"/>
  <c r="EA55" i="477"/>
  <c r="EA51" i="477"/>
  <c r="EA128" i="477"/>
  <c r="EA124" i="477"/>
  <c r="EA120" i="477"/>
  <c r="EA116" i="477"/>
  <c r="EA112" i="477"/>
  <c r="EA108" i="477"/>
  <c r="EA104" i="477"/>
  <c r="EA100" i="477"/>
  <c r="EA96" i="477"/>
  <c r="EA92" i="477"/>
  <c r="EA88" i="477"/>
  <c r="EA84" i="477"/>
  <c r="EA80" i="477"/>
  <c r="EA76" i="477"/>
  <c r="EA72" i="477"/>
  <c r="EA68" i="477"/>
  <c r="EA64" i="477"/>
  <c r="EA60" i="477"/>
  <c r="EA56" i="477"/>
  <c r="EA52" i="477"/>
  <c r="EA48" i="477"/>
  <c r="EA44" i="477"/>
  <c r="EA40" i="477"/>
  <c r="EA129" i="477"/>
  <c r="EA125" i="477"/>
  <c r="EA121" i="477"/>
  <c r="EA117" i="477"/>
  <c r="EA113" i="477"/>
  <c r="EA109" i="477"/>
  <c r="EA105" i="477"/>
  <c r="EA101" i="477"/>
  <c r="EA97" i="477"/>
  <c r="EA93" i="477"/>
  <c r="EA89" i="477"/>
  <c r="EA85" i="477"/>
  <c r="EA81" i="477"/>
  <c r="EA77" i="477"/>
  <c r="EA73" i="477"/>
  <c r="EA69" i="477"/>
  <c r="EA65" i="477"/>
  <c r="EA61" i="477"/>
  <c r="EA57" i="477"/>
  <c r="EA53" i="477"/>
  <c r="EA49" i="477"/>
  <c r="EA45" i="477"/>
  <c r="EA41" i="477"/>
  <c r="EA130" i="477"/>
  <c r="EA114" i="477"/>
  <c r="EA98" i="477"/>
  <c r="EA82" i="477"/>
  <c r="EA66" i="477"/>
  <c r="EA50" i="477"/>
  <c r="EA46" i="477"/>
  <c r="EA37" i="477"/>
  <c r="EA33" i="477"/>
  <c r="EA102" i="477"/>
  <c r="EA86" i="477"/>
  <c r="EA70" i="477"/>
  <c r="EA54" i="477"/>
  <c r="EA43" i="477"/>
  <c r="EA38" i="477"/>
  <c r="EA34" i="477"/>
  <c r="EA126" i="477"/>
  <c r="EA94" i="477"/>
  <c r="EA47" i="477"/>
  <c r="EA32" i="477"/>
  <c r="EA118" i="477"/>
  <c r="EA110" i="477"/>
  <c r="EA78" i="477"/>
  <c r="EA62" i="477"/>
  <c r="EA122" i="477"/>
  <c r="EA106" i="477"/>
  <c r="EA90" i="477"/>
  <c r="EA74" i="477"/>
  <c r="EA58" i="477"/>
  <c r="EA42" i="477"/>
  <c r="EA35" i="477"/>
  <c r="EA31" i="477"/>
  <c r="EA39" i="477"/>
  <c r="DZ130" i="477"/>
  <c r="DZ126" i="477"/>
  <c r="DZ122" i="477"/>
  <c r="DZ118" i="477"/>
  <c r="DZ114" i="477"/>
  <c r="DZ110" i="477"/>
  <c r="DZ106" i="477"/>
  <c r="DZ102" i="477"/>
  <c r="DZ98" i="477"/>
  <c r="DZ94" i="477"/>
  <c r="DZ90" i="477"/>
  <c r="DZ86" i="477"/>
  <c r="DZ82" i="477"/>
  <c r="DZ78" i="477"/>
  <c r="DZ74" i="477"/>
  <c r="DZ70" i="477"/>
  <c r="DZ66" i="477"/>
  <c r="DZ62" i="477"/>
  <c r="DZ58" i="477"/>
  <c r="DZ54" i="477"/>
  <c r="DZ50" i="477"/>
  <c r="DZ127" i="477"/>
  <c r="DZ123" i="477"/>
  <c r="DZ119" i="477"/>
  <c r="DZ115" i="477"/>
  <c r="DZ111" i="477"/>
  <c r="DZ107" i="477"/>
  <c r="DZ103" i="477"/>
  <c r="DZ99" i="477"/>
  <c r="DZ95" i="477"/>
  <c r="DZ91" i="477"/>
  <c r="DZ87" i="477"/>
  <c r="DZ83" i="477"/>
  <c r="DZ79" i="477"/>
  <c r="DZ75" i="477"/>
  <c r="DZ71" i="477"/>
  <c r="DZ67" i="477"/>
  <c r="DZ63" i="477"/>
  <c r="DZ59" i="477"/>
  <c r="DZ55" i="477"/>
  <c r="DZ51" i="477"/>
  <c r="DZ47" i="477"/>
  <c r="DZ43" i="477"/>
  <c r="DZ39" i="477"/>
  <c r="DZ128" i="477"/>
  <c r="DZ124" i="477"/>
  <c r="DZ120" i="477"/>
  <c r="DZ116" i="477"/>
  <c r="DZ112" i="477"/>
  <c r="DZ108" i="477"/>
  <c r="DZ104" i="477"/>
  <c r="DZ100" i="477"/>
  <c r="DZ96" i="477"/>
  <c r="DZ92" i="477"/>
  <c r="DZ88" i="477"/>
  <c r="DZ84" i="477"/>
  <c r="DZ80" i="477"/>
  <c r="DZ76" i="477"/>
  <c r="DZ72" i="477"/>
  <c r="DZ68" i="477"/>
  <c r="DZ64" i="477"/>
  <c r="DZ60" i="477"/>
  <c r="DZ56" i="477"/>
  <c r="DZ52" i="477"/>
  <c r="DZ48" i="477"/>
  <c r="DZ44" i="477"/>
  <c r="DZ40" i="477"/>
  <c r="DZ125" i="477"/>
  <c r="DZ109" i="477"/>
  <c r="DZ93" i="477"/>
  <c r="DZ77" i="477"/>
  <c r="DZ61" i="477"/>
  <c r="DZ41" i="477"/>
  <c r="DZ36" i="477"/>
  <c r="DZ32" i="477"/>
  <c r="DZ113" i="477"/>
  <c r="DZ97" i="477"/>
  <c r="DZ81" i="477"/>
  <c r="DZ46" i="477"/>
  <c r="DZ37" i="477"/>
  <c r="DZ121" i="477"/>
  <c r="DZ105" i="477"/>
  <c r="DZ73" i="477"/>
  <c r="DZ57" i="477"/>
  <c r="DZ42" i="477"/>
  <c r="DZ129" i="477"/>
  <c r="DZ65" i="477"/>
  <c r="DZ49" i="477"/>
  <c r="DZ33" i="477"/>
  <c r="DZ117" i="477"/>
  <c r="DZ101" i="477"/>
  <c r="DZ85" i="477"/>
  <c r="DZ69" i="477"/>
  <c r="DZ53" i="477"/>
  <c r="DZ45" i="477"/>
  <c r="DZ38" i="477"/>
  <c r="DZ34" i="477"/>
  <c r="DZ89" i="477"/>
  <c r="DZ35" i="477"/>
  <c r="DZ31" i="477"/>
  <c r="AU41" i="370"/>
  <c r="AT41" i="370"/>
  <c r="AP41" i="370"/>
  <c r="AS41" i="370"/>
  <c r="AQ41" i="370"/>
  <c r="AR41" i="370"/>
  <c r="T126" i="531"/>
  <c r="AP39" i="370"/>
  <c r="AP40" i="370"/>
  <c r="AP37" i="370"/>
  <c r="AP38" i="370"/>
  <c r="AP36" i="370"/>
  <c r="AG29" i="476"/>
  <c r="AJ29" i="476"/>
  <c r="AE29" i="476"/>
  <c r="AI29" i="476"/>
  <c r="AF29" i="476"/>
  <c r="AK29" i="476"/>
  <c r="AL29" i="476"/>
  <c r="AH29" i="476"/>
  <c r="AA28" i="476"/>
  <c r="EE38" i="477" l="1"/>
  <c r="EG38" i="477" s="1"/>
  <c r="AU38" i="477" s="1"/>
  <c r="AW38" i="477" s="1"/>
  <c r="EE46" i="477"/>
  <c r="EG46" i="477" s="1"/>
  <c r="AU46" i="477" s="1"/>
  <c r="AW46" i="477" s="1"/>
  <c r="EE94" i="477"/>
  <c r="EG94" i="477" s="1"/>
  <c r="AU94" i="477" s="1"/>
  <c r="EE110" i="477"/>
  <c r="EE45" i="477"/>
  <c r="EG45" i="477" s="1"/>
  <c r="AU45" i="477" s="1"/>
  <c r="AW45" i="477" s="1"/>
  <c r="EE72" i="477"/>
  <c r="EG72" i="477" s="1"/>
  <c r="AU72" i="477" s="1"/>
  <c r="AW72" i="477" s="1"/>
  <c r="EE43" i="477"/>
  <c r="EG43" i="477" s="1"/>
  <c r="AU43" i="477" s="1"/>
  <c r="AW43" i="477" s="1"/>
  <c r="EE77" i="477"/>
  <c r="EG77" i="477" s="1"/>
  <c r="AU77" i="477" s="1"/>
  <c r="AW77" i="477" s="1"/>
  <c r="EE93" i="477"/>
  <c r="EG93" i="477" s="1"/>
  <c r="AU93" i="477" s="1"/>
  <c r="EE32" i="477"/>
  <c r="EE33" i="477"/>
  <c r="EE64" i="477"/>
  <c r="EG64" i="477" s="1"/>
  <c r="AU64" i="477" s="1"/>
  <c r="AW64" i="477" s="1"/>
  <c r="EE128" i="477"/>
  <c r="EE100" i="477"/>
  <c r="EG100" i="477" s="1"/>
  <c r="AU100" i="477" s="1"/>
  <c r="EE92" i="477"/>
  <c r="EG92" i="477" s="1"/>
  <c r="AU92" i="477" s="1"/>
  <c r="AW92" i="477" s="1"/>
  <c r="EE60" i="477"/>
  <c r="EG60" i="477" s="1"/>
  <c r="AU60" i="477" s="1"/>
  <c r="AW60" i="477" s="1"/>
  <c r="EE39" i="477"/>
  <c r="EG39" i="477" s="1"/>
  <c r="AU39" i="477" s="1"/>
  <c r="AW39" i="477" s="1"/>
  <c r="EE88" i="477"/>
  <c r="EG88" i="477" s="1"/>
  <c r="EE47" i="477"/>
  <c r="EG47" i="477" s="1"/>
  <c r="AU47" i="477" s="1"/>
  <c r="AW47" i="477" s="1"/>
  <c r="EE63" i="477"/>
  <c r="EG63" i="477" s="1"/>
  <c r="AU63" i="477" s="1"/>
  <c r="AW63" i="477" s="1"/>
  <c r="EE79" i="477"/>
  <c r="EG79" i="477" s="1"/>
  <c r="AU79" i="477" s="1"/>
  <c r="AW79" i="477" s="1"/>
  <c r="EE95" i="477"/>
  <c r="EG95" i="477" s="1"/>
  <c r="AU95" i="477" s="1"/>
  <c r="AW95" i="477" s="1"/>
  <c r="EE111" i="477"/>
  <c r="EE127" i="477"/>
  <c r="EE54" i="477"/>
  <c r="EG54" i="477" s="1"/>
  <c r="AU54" i="477" s="1"/>
  <c r="AW54" i="477" s="1"/>
  <c r="EE70" i="477"/>
  <c r="EG70" i="477" s="1"/>
  <c r="AU70" i="477" s="1"/>
  <c r="AW70" i="477" s="1"/>
  <c r="EE86" i="477"/>
  <c r="EG86" i="477" s="1"/>
  <c r="AU86" i="477" s="1"/>
  <c r="AW86" i="477" s="1"/>
  <c r="EE102" i="477"/>
  <c r="EG102" i="477" s="1"/>
  <c r="AU102" i="477" s="1"/>
  <c r="EE118" i="477"/>
  <c r="EE49" i="477"/>
  <c r="EG49" i="477" s="1"/>
  <c r="AU49" i="477" s="1"/>
  <c r="AW49" i="477" s="1"/>
  <c r="EE65" i="477"/>
  <c r="EG65" i="477" s="1"/>
  <c r="AU65" i="477" s="1"/>
  <c r="AW65" i="477" s="1"/>
  <c r="EE81" i="477"/>
  <c r="EG81" i="477" s="1"/>
  <c r="AU81" i="477" s="1"/>
  <c r="AW81" i="477" s="1"/>
  <c r="EE97" i="477"/>
  <c r="EG97" i="477" s="1"/>
  <c r="AU97" i="477" s="1"/>
  <c r="AW97" i="477" s="1"/>
  <c r="EE113" i="477"/>
  <c r="EE129" i="477"/>
  <c r="EE52" i="477"/>
  <c r="EG52" i="477" s="1"/>
  <c r="AU52" i="477" s="1"/>
  <c r="AW52" i="477" s="1"/>
  <c r="EE37" i="477"/>
  <c r="EG37" i="477" s="1"/>
  <c r="AU37" i="477" s="1"/>
  <c r="AW37" i="477" s="1"/>
  <c r="EE80" i="477"/>
  <c r="EG80" i="477" s="1"/>
  <c r="AU80" i="477" s="1"/>
  <c r="AW80" i="477" s="1"/>
  <c r="EE34" i="477"/>
  <c r="EG34" i="477" s="1"/>
  <c r="AU34" i="477" s="1"/>
  <c r="AW34" i="477" s="1"/>
  <c r="EE36" i="477"/>
  <c r="EG36" i="477" s="1"/>
  <c r="AU36" i="477" s="1"/>
  <c r="AW36" i="477" s="1"/>
  <c r="EE108" i="477"/>
  <c r="EE124" i="477"/>
  <c r="EE44" i="477"/>
  <c r="EG44" i="477" s="1"/>
  <c r="AU44" i="477" s="1"/>
  <c r="AW44" i="477" s="1"/>
  <c r="EE104" i="477"/>
  <c r="EG104" i="477" s="1"/>
  <c r="AU104" i="477" s="1"/>
  <c r="EE51" i="477"/>
  <c r="EG51" i="477" s="1"/>
  <c r="AU51" i="477" s="1"/>
  <c r="AW51" i="477" s="1"/>
  <c r="EE67" i="477"/>
  <c r="EG67" i="477" s="1"/>
  <c r="AU67" i="477" s="1"/>
  <c r="AW67" i="477" s="1"/>
  <c r="EE83" i="477"/>
  <c r="EG83" i="477" s="1"/>
  <c r="AU83" i="477" s="1"/>
  <c r="AW83" i="477" s="1"/>
  <c r="EE99" i="477"/>
  <c r="EG99" i="477" s="1"/>
  <c r="AU99" i="477" s="1"/>
  <c r="EE115" i="477"/>
  <c r="EE42" i="477"/>
  <c r="EG42" i="477" s="1"/>
  <c r="AU42" i="477" s="1"/>
  <c r="AW42" i="477" s="1"/>
  <c r="EE58" i="477"/>
  <c r="EG58" i="477" s="1"/>
  <c r="AU58" i="477" s="1"/>
  <c r="AW58" i="477" s="1"/>
  <c r="EE74" i="477"/>
  <c r="EG74" i="477" s="1"/>
  <c r="AU74" i="477" s="1"/>
  <c r="AW74" i="477" s="1"/>
  <c r="EE90" i="477"/>
  <c r="EG90" i="477" s="1"/>
  <c r="AU90" i="477" s="1"/>
  <c r="AW90" i="477" s="1"/>
  <c r="EE106" i="477"/>
  <c r="EG106" i="477" s="1"/>
  <c r="AU106" i="477" s="1"/>
  <c r="EE122" i="477"/>
  <c r="EE53" i="477"/>
  <c r="EG53" i="477" s="1"/>
  <c r="AU53" i="477" s="1"/>
  <c r="AW53" i="477" s="1"/>
  <c r="EE69" i="477"/>
  <c r="EG69" i="477" s="1"/>
  <c r="AU69" i="477" s="1"/>
  <c r="AW69" i="477" s="1"/>
  <c r="EE85" i="477"/>
  <c r="EG85" i="477" s="1"/>
  <c r="AU85" i="477" s="1"/>
  <c r="AW85" i="477" s="1"/>
  <c r="EE101" i="477"/>
  <c r="EG101" i="477" s="1"/>
  <c r="AU101" i="477" s="1"/>
  <c r="EE117" i="477"/>
  <c r="EE68" i="477"/>
  <c r="EG68" i="477" s="1"/>
  <c r="AU68" i="477" s="1"/>
  <c r="AW68" i="477" s="1"/>
  <c r="EE40" i="477"/>
  <c r="EG40" i="477" s="1"/>
  <c r="EE96" i="477"/>
  <c r="EG96" i="477" s="1"/>
  <c r="AU96" i="477" s="1"/>
  <c r="AW96" i="477" s="1"/>
  <c r="EE41" i="477"/>
  <c r="EG41" i="477" s="1"/>
  <c r="AU41" i="477" s="1"/>
  <c r="AW41" i="477" s="1"/>
  <c r="EE84" i="477"/>
  <c r="EG84" i="477" s="1"/>
  <c r="AU84" i="477" s="1"/>
  <c r="AW84" i="477" s="1"/>
  <c r="EE31" i="477"/>
  <c r="EE56" i="477"/>
  <c r="EG56" i="477" s="1"/>
  <c r="AU56" i="477" s="1"/>
  <c r="AW56" i="477" s="1"/>
  <c r="EE120" i="477"/>
  <c r="EE55" i="477"/>
  <c r="EG55" i="477" s="1"/>
  <c r="AU55" i="477" s="1"/>
  <c r="AW55" i="477" s="1"/>
  <c r="EE71" i="477"/>
  <c r="EG71" i="477" s="1"/>
  <c r="AU71" i="477" s="1"/>
  <c r="AW71" i="477" s="1"/>
  <c r="EE87" i="477"/>
  <c r="EG87" i="477" s="1"/>
  <c r="AU87" i="477" s="1"/>
  <c r="AW87" i="477" s="1"/>
  <c r="EE103" i="477"/>
  <c r="EG103" i="477" s="1"/>
  <c r="AU103" i="477" s="1"/>
  <c r="EE119" i="477"/>
  <c r="EE62" i="477"/>
  <c r="EG62" i="477" s="1"/>
  <c r="AU62" i="477" s="1"/>
  <c r="AW62" i="477" s="1"/>
  <c r="EE78" i="477"/>
  <c r="EG78" i="477" s="1"/>
  <c r="AU78" i="477" s="1"/>
  <c r="AW78" i="477" s="1"/>
  <c r="EE126" i="477"/>
  <c r="EE57" i="477"/>
  <c r="EG57" i="477" s="1"/>
  <c r="AU57" i="477" s="1"/>
  <c r="AW57" i="477" s="1"/>
  <c r="EE73" i="477"/>
  <c r="EG73" i="477" s="1"/>
  <c r="AU73" i="477" s="1"/>
  <c r="AW73" i="477" s="1"/>
  <c r="EE89" i="477"/>
  <c r="EG89" i="477" s="1"/>
  <c r="AU89" i="477" s="1"/>
  <c r="AW89" i="477" s="1"/>
  <c r="EE105" i="477"/>
  <c r="EG105" i="477" s="1"/>
  <c r="AU105" i="477" s="1"/>
  <c r="EE121" i="477"/>
  <c r="EE116" i="477"/>
  <c r="EE48" i="477"/>
  <c r="EG48" i="477" s="1"/>
  <c r="AU48" i="477" s="1"/>
  <c r="AW48" i="477" s="1"/>
  <c r="EE112" i="477"/>
  <c r="EE76" i="477"/>
  <c r="EG76" i="477" s="1"/>
  <c r="AU76" i="477" s="1"/>
  <c r="AW76" i="477" s="1"/>
  <c r="EE35" i="477"/>
  <c r="EG35" i="477" s="1"/>
  <c r="AU35" i="477" s="1"/>
  <c r="AW35" i="477" s="1"/>
  <c r="EE59" i="477"/>
  <c r="EG59" i="477" s="1"/>
  <c r="AU59" i="477" s="1"/>
  <c r="AW59" i="477" s="1"/>
  <c r="EE75" i="477"/>
  <c r="EG75" i="477" s="1"/>
  <c r="AU75" i="477" s="1"/>
  <c r="AW75" i="477" s="1"/>
  <c r="EE91" i="477"/>
  <c r="EG91" i="477" s="1"/>
  <c r="AU91" i="477" s="1"/>
  <c r="AW91" i="477" s="1"/>
  <c r="EE107" i="477"/>
  <c r="EE123" i="477"/>
  <c r="EE50" i="477"/>
  <c r="EG50" i="477" s="1"/>
  <c r="AU50" i="477" s="1"/>
  <c r="AW50" i="477" s="1"/>
  <c r="EE66" i="477"/>
  <c r="EG66" i="477" s="1"/>
  <c r="AU66" i="477" s="1"/>
  <c r="AW66" i="477" s="1"/>
  <c r="EE82" i="477"/>
  <c r="EG82" i="477" s="1"/>
  <c r="AU82" i="477" s="1"/>
  <c r="AW82" i="477" s="1"/>
  <c r="EE98" i="477"/>
  <c r="EG98" i="477" s="1"/>
  <c r="AU98" i="477" s="1"/>
  <c r="EE114" i="477"/>
  <c r="EE130" i="477"/>
  <c r="EE61" i="477"/>
  <c r="EG61" i="477" s="1"/>
  <c r="AU61" i="477" s="1"/>
  <c r="AW61" i="477" s="1"/>
  <c r="EE109" i="477"/>
  <c r="EE125" i="477"/>
  <c r="AT32" i="370"/>
  <c r="AS32" i="370"/>
  <c r="AR32" i="370"/>
  <c r="AU32" i="370"/>
  <c r="AQ32" i="370"/>
  <c r="AP33" i="370"/>
  <c r="B180" i="1"/>
  <c r="AW106" i="477" l="1"/>
  <c r="BG106" i="477" s="1"/>
  <c r="BE106" i="477" s="1" a="1"/>
  <c r="BE106" i="477" s="1"/>
  <c r="AW105" i="477"/>
  <c r="BG105" i="477" s="1"/>
  <c r="BE105" i="477" s="1" a="1"/>
  <c r="BE105" i="477" s="1"/>
  <c r="AW103" i="477"/>
  <c r="BG103" i="477" s="1"/>
  <c r="BE103" i="477" s="1" a="1"/>
  <c r="BE103" i="477" s="1"/>
  <c r="AW104" i="477"/>
  <c r="BG104" i="477" s="1"/>
  <c r="BE104" i="477" s="1" a="1"/>
  <c r="BE104" i="477" s="1"/>
  <c r="AW102" i="477"/>
  <c r="BG102" i="477" s="1"/>
  <c r="BE102" i="477" s="1" a="1"/>
  <c r="BE102" i="477" s="1"/>
  <c r="AW99" i="477"/>
  <c r="BG99" i="477" s="1"/>
  <c r="BE99" i="477" s="1" a="1"/>
  <c r="BE99" i="477" s="1"/>
  <c r="AW98" i="477"/>
  <c r="BG98" i="477" s="1"/>
  <c r="BE98" i="477" s="1" a="1"/>
  <c r="BE98" i="477" s="1"/>
  <c r="AW101" i="477"/>
  <c r="BG101" i="477" s="1"/>
  <c r="BE101" i="477" s="1" a="1"/>
  <c r="BE101" i="477" s="1"/>
  <c r="AW94" i="477"/>
  <c r="BG94" i="477" s="1"/>
  <c r="BE94" i="477" s="1" a="1"/>
  <c r="BE94" i="477" s="1"/>
  <c r="AW100" i="477"/>
  <c r="BG100" i="477" s="1"/>
  <c r="BE100" i="477" s="1" a="1"/>
  <c r="BE100" i="477" s="1"/>
  <c r="AW93" i="477"/>
  <c r="BG93" i="477" s="1"/>
  <c r="BE93" i="477" s="1" a="1"/>
  <c r="BE93" i="477" s="1"/>
  <c r="BG91" i="477"/>
  <c r="BG87" i="477"/>
  <c r="BG86" i="477"/>
  <c r="BG92" i="477"/>
  <c r="BG89" i="477"/>
  <c r="BG95" i="477"/>
  <c r="BE95" i="477" s="1" a="1"/>
  <c r="BE95" i="477" s="1"/>
  <c r="BG88" i="477"/>
  <c r="BG96" i="477"/>
  <c r="BE96" i="477" s="1" a="1"/>
  <c r="BE96" i="477" s="1"/>
  <c r="BG90" i="477"/>
  <c r="BG97" i="477"/>
  <c r="BE97" i="477" s="1" a="1"/>
  <c r="BE97" i="477" s="1"/>
  <c r="BG85" i="477"/>
  <c r="BG84" i="477"/>
  <c r="BG83" i="477"/>
  <c r="BE83" i="477" s="1" a="1"/>
  <c r="BE83" i="477" s="1"/>
  <c r="BG82" i="477"/>
  <c r="BG81" i="477"/>
  <c r="BE81" i="477" s="1" a="1"/>
  <c r="BE81" i="477" s="1"/>
  <c r="BG80" i="477"/>
  <c r="BE80" i="477" s="1" a="1"/>
  <c r="BE80" i="477" s="1"/>
  <c r="BG79" i="477"/>
  <c r="BG78" i="477"/>
  <c r="BG77" i="477"/>
  <c r="BG38" i="477"/>
  <c r="BG76" i="477"/>
  <c r="BE76" i="477" s="1" a="1"/>
  <c r="BE76" i="477" s="1"/>
  <c r="BG75" i="477"/>
  <c r="BG74" i="477"/>
  <c r="BG73" i="477"/>
  <c r="BE73" i="477" s="1" a="1"/>
  <c r="BE73" i="477" s="1"/>
  <c r="BG72" i="477"/>
  <c r="BE72" i="477" s="1" a="1"/>
  <c r="BE72" i="477" s="1"/>
  <c r="BG71" i="477"/>
  <c r="BG70" i="477"/>
  <c r="BE70" i="477" s="1" a="1"/>
  <c r="BE70" i="477" s="1"/>
  <c r="BG69" i="477"/>
  <c r="BG67" i="477"/>
  <c r="BE67" i="477" s="1" a="1"/>
  <c r="BE67" i="477" s="1"/>
  <c r="BG68" i="477"/>
  <c r="BG66" i="477"/>
  <c r="BE66" i="477" s="1" a="1"/>
  <c r="BE66" i="477" s="1"/>
  <c r="BG65" i="477"/>
  <c r="BE65" i="477" s="1" a="1"/>
  <c r="BE65" i="477" s="1"/>
  <c r="BG61" i="477"/>
  <c r="BG41" i="477"/>
  <c r="BG53" i="477"/>
  <c r="BE53" i="477" s="1" a="1"/>
  <c r="BE53" i="477" s="1"/>
  <c r="BG63" i="477"/>
  <c r="BE63" i="477" s="1" a="1"/>
  <c r="BE63" i="477" s="1"/>
  <c r="BG60" i="477"/>
  <c r="BE60" i="477" s="1" a="1"/>
  <c r="BE60" i="477" s="1"/>
  <c r="BG42" i="477"/>
  <c r="BE42" i="477" s="1" a="1"/>
  <c r="BE42" i="477" s="1"/>
  <c r="BG56" i="477"/>
  <c r="BE56" i="477" s="1" a="1"/>
  <c r="BE56" i="477" s="1"/>
  <c r="BG58" i="477"/>
  <c r="BE58" i="477" s="1" a="1"/>
  <c r="BE58" i="477" s="1"/>
  <c r="BG44" i="477"/>
  <c r="BE44" i="477" s="1" a="1"/>
  <c r="BE44" i="477" s="1"/>
  <c r="BG34" i="477"/>
  <c r="BE34" i="477" s="1" a="1"/>
  <c r="BE34" i="477" s="1"/>
  <c r="BG47" i="477"/>
  <c r="BE47" i="477" s="1" a="1"/>
  <c r="BE47" i="477" s="1"/>
  <c r="BG43" i="477"/>
  <c r="BG62" i="477"/>
  <c r="BG54" i="477"/>
  <c r="BE54" i="477" s="1" a="1"/>
  <c r="BE54" i="477" s="1"/>
  <c r="BG45" i="477"/>
  <c r="BE45" i="477" s="1" a="1"/>
  <c r="BE45" i="477" s="1"/>
  <c r="BG59" i="477"/>
  <c r="BG36" i="477"/>
  <c r="BE36" i="477" s="1" a="1"/>
  <c r="BE36" i="477" s="1"/>
  <c r="BG37" i="477"/>
  <c r="BE37" i="477" s="1" a="1"/>
  <c r="BE37" i="477" s="1"/>
  <c r="BG64" i="477"/>
  <c r="BG39" i="477"/>
  <c r="BG57" i="477"/>
  <c r="BE57" i="477" s="1" a="1"/>
  <c r="BE57" i="477" s="1"/>
  <c r="BG55" i="477"/>
  <c r="BG49" i="477"/>
  <c r="BE49" i="477" s="1" a="1"/>
  <c r="BE49" i="477" s="1"/>
  <c r="BG46" i="477"/>
  <c r="BE46" i="477" s="1" a="1"/>
  <c r="BE46" i="477" s="1"/>
  <c r="BG50" i="477"/>
  <c r="BE50" i="477" s="1" a="1"/>
  <c r="BE50" i="477" s="1"/>
  <c r="BG51" i="477"/>
  <c r="BE51" i="477" s="1" a="1"/>
  <c r="BE51" i="477" s="1"/>
  <c r="BG48" i="477"/>
  <c r="BE48" i="477" s="1" a="1"/>
  <c r="BE48" i="477" s="1"/>
  <c r="BG52" i="477"/>
  <c r="BE52" i="477" s="1" a="1"/>
  <c r="BE52" i="477" s="1"/>
  <c r="BG35" i="477"/>
  <c r="BE35" i="477" s="1" a="1"/>
  <c r="BE35" i="477" s="1"/>
  <c r="Z107" i="475"/>
  <c r="I107" i="370" s="1"/>
  <c r="AM107" i="370" s="1"/>
  <c r="Z108" i="475"/>
  <c r="I108" i="370" s="1"/>
  <c r="AM108" i="370" s="1"/>
  <c r="Z109" i="475"/>
  <c r="I109" i="370" s="1"/>
  <c r="AM109" i="370" s="1"/>
  <c r="Z110" i="475"/>
  <c r="I110" i="370" s="1"/>
  <c r="AM110" i="370" s="1"/>
  <c r="Z111" i="475"/>
  <c r="I111" i="370" s="1"/>
  <c r="AM111" i="370" s="1"/>
  <c r="Z112" i="475"/>
  <c r="I112" i="370" s="1"/>
  <c r="AM112" i="370" s="1"/>
  <c r="Z113" i="475"/>
  <c r="I113" i="370" s="1"/>
  <c r="AM113" i="370" s="1"/>
  <c r="Z114" i="475"/>
  <c r="I114" i="370" s="1"/>
  <c r="AM114" i="370" s="1"/>
  <c r="Z115" i="475"/>
  <c r="I115" i="370" s="1"/>
  <c r="AM115" i="370" s="1"/>
  <c r="Z116" i="475"/>
  <c r="I116" i="370" s="1"/>
  <c r="AM116" i="370" s="1"/>
  <c r="Z117" i="475"/>
  <c r="I117" i="370" s="1"/>
  <c r="AM117" i="370" s="1"/>
  <c r="Z118" i="475"/>
  <c r="I118" i="370" s="1"/>
  <c r="AM118" i="370" s="1"/>
  <c r="Z119" i="475"/>
  <c r="I119" i="370" s="1"/>
  <c r="AM119" i="370" s="1"/>
  <c r="Z120" i="475"/>
  <c r="I120" i="370" s="1"/>
  <c r="AM120" i="370" s="1"/>
  <c r="Z121" i="475"/>
  <c r="I121" i="370" s="1"/>
  <c r="AM121" i="370" s="1"/>
  <c r="Z122" i="475"/>
  <c r="I122" i="370" s="1"/>
  <c r="AM122" i="370" s="1"/>
  <c r="Z123" i="475"/>
  <c r="I123" i="370" s="1"/>
  <c r="AM123" i="370" s="1"/>
  <c r="Z124" i="475"/>
  <c r="I124" i="370" s="1"/>
  <c r="AM124" i="370" s="1"/>
  <c r="Z125" i="475"/>
  <c r="I125" i="370" s="1"/>
  <c r="AM125" i="370" s="1"/>
  <c r="Z126" i="475"/>
  <c r="I126" i="370" s="1"/>
  <c r="AM126" i="370" s="1"/>
  <c r="Z127" i="475"/>
  <c r="I127" i="370" s="1"/>
  <c r="AM127" i="370" s="1"/>
  <c r="Z128" i="475"/>
  <c r="I128" i="370" s="1"/>
  <c r="AM128" i="370" s="1"/>
  <c r="Z129" i="475"/>
  <c r="I129" i="370" s="1"/>
  <c r="AM129" i="370" s="1"/>
  <c r="Z130" i="475"/>
  <c r="I130" i="370" s="1"/>
  <c r="AM130" i="370" s="1"/>
  <c r="G5" i="475"/>
  <c r="F5" i="475"/>
  <c r="G4" i="475"/>
  <c r="F4" i="475"/>
  <c r="W129" i="475"/>
  <c r="W127" i="475"/>
  <c r="W125" i="475"/>
  <c r="W123" i="475"/>
  <c r="W121" i="475"/>
  <c r="W119" i="475"/>
  <c r="AB118" i="475"/>
  <c r="AA117" i="475"/>
  <c r="W117" i="475"/>
  <c r="W115" i="475"/>
  <c r="AB114" i="475"/>
  <c r="W113" i="475"/>
  <c r="W112" i="475"/>
  <c r="W111" i="475"/>
  <c r="W110" i="475"/>
  <c r="W109" i="475"/>
  <c r="W108" i="475"/>
  <c r="W107" i="475"/>
  <c r="AV30" i="475"/>
  <c r="AU30" i="475"/>
  <c r="AT30" i="475"/>
  <c r="AS30" i="475"/>
  <c r="AR30" i="475"/>
  <c r="AQ30" i="475"/>
  <c r="AP30" i="475"/>
  <c r="AO30" i="475"/>
  <c r="AN30" i="475"/>
  <c r="AM30" i="475"/>
  <c r="AL30" i="475"/>
  <c r="AK30" i="475"/>
  <c r="AJ30" i="475"/>
  <c r="AI30" i="475"/>
  <c r="AH30" i="475"/>
  <c r="AG30" i="475"/>
  <c r="AF30" i="475"/>
  <c r="AV29" i="475"/>
  <c r="AU29" i="475"/>
  <c r="AT29" i="475"/>
  <c r="AS29" i="475"/>
  <c r="AR29" i="475"/>
  <c r="AM29" i="475"/>
  <c r="AL29" i="475"/>
  <c r="AK29" i="475"/>
  <c r="AJ29" i="475"/>
  <c r="AI29" i="475"/>
  <c r="AH29" i="475"/>
  <c r="AG29" i="475"/>
  <c r="AF29" i="475"/>
  <c r="AQ29" i="475"/>
  <c r="S29" i="475"/>
  <c r="AP29" i="475" s="1"/>
  <c r="R29" i="475"/>
  <c r="AO29" i="475" s="1"/>
  <c r="Q29" i="475"/>
  <c r="AN29" i="475" s="1"/>
  <c r="E29" i="475"/>
  <c r="D29" i="475"/>
  <c r="C29" i="475"/>
  <c r="Z3" i="475"/>
  <c r="Y3" i="475"/>
  <c r="Z2" i="475"/>
  <c r="Y2" i="475"/>
  <c r="B1" i="475"/>
  <c r="G23" i="475" s="1"/>
  <c r="B160" i="1"/>
  <c r="AL130" i="370"/>
  <c r="AL129" i="370"/>
  <c r="AL128" i="370"/>
  <c r="AL127" i="370"/>
  <c r="AL126" i="370"/>
  <c r="AL125" i="370"/>
  <c r="AL124" i="370"/>
  <c r="AL123" i="370"/>
  <c r="AL122" i="370"/>
  <c r="AL121" i="370"/>
  <c r="AL120" i="370"/>
  <c r="AL119" i="370"/>
  <c r="AL118" i="370"/>
  <c r="AL117" i="370"/>
  <c r="AL116" i="370"/>
  <c r="AL115" i="370"/>
  <c r="AL114" i="370"/>
  <c r="AL113" i="370"/>
  <c r="AL112" i="370"/>
  <c r="AL111" i="370"/>
  <c r="AL110" i="370"/>
  <c r="AL109" i="370"/>
  <c r="AL108" i="370"/>
  <c r="AL107" i="370"/>
  <c r="AL106" i="370"/>
  <c r="AL102" i="370"/>
  <c r="AL101" i="370"/>
  <c r="AL100" i="370"/>
  <c r="AL99" i="370"/>
  <c r="AL98" i="370"/>
  <c r="AL97" i="370"/>
  <c r="AL96" i="370"/>
  <c r="AL95" i="370"/>
  <c r="AL94" i="370"/>
  <c r="AL93" i="370"/>
  <c r="AL92" i="370"/>
  <c r="AL91" i="370"/>
  <c r="AL90" i="370"/>
  <c r="AL89" i="370"/>
  <c r="AL88" i="370"/>
  <c r="AL87" i="370"/>
  <c r="AL86" i="370"/>
  <c r="AL85" i="370"/>
  <c r="AL84" i="370"/>
  <c r="AL83" i="370"/>
  <c r="AL82" i="370"/>
  <c r="AL81" i="370"/>
  <c r="AL80" i="370"/>
  <c r="AL79" i="370"/>
  <c r="AL78" i="370"/>
  <c r="AL77" i="370"/>
  <c r="AL76" i="370"/>
  <c r="AL75" i="370"/>
  <c r="AL74" i="370"/>
  <c r="AL73" i="370"/>
  <c r="AL72" i="370"/>
  <c r="AL71" i="370"/>
  <c r="AL70" i="370"/>
  <c r="AL69" i="370"/>
  <c r="AL68" i="370"/>
  <c r="AL67" i="370"/>
  <c r="AL66" i="370"/>
  <c r="AL65" i="370"/>
  <c r="AL64" i="370"/>
  <c r="AL63" i="370"/>
  <c r="AL62" i="370"/>
  <c r="AL61" i="370"/>
  <c r="AL60" i="370"/>
  <c r="AL59" i="370"/>
  <c r="AL58" i="370"/>
  <c r="AL57" i="370"/>
  <c r="AL56" i="370"/>
  <c r="AL55" i="370"/>
  <c r="AL54" i="370"/>
  <c r="AL53" i="370"/>
  <c r="AL52" i="370"/>
  <c r="AL51" i="370"/>
  <c r="AL50" i="370"/>
  <c r="AL49" i="370"/>
  <c r="AL48" i="370"/>
  <c r="AL47" i="370"/>
  <c r="AL46" i="370"/>
  <c r="AL45" i="370"/>
  <c r="AL44" i="370"/>
  <c r="AL43" i="370"/>
  <c r="AL42" i="370"/>
  <c r="AL41" i="370"/>
  <c r="B140" i="1"/>
  <c r="H5" i="473"/>
  <c r="G5" i="473"/>
  <c r="H4" i="473"/>
  <c r="G4" i="473"/>
  <c r="B120" i="1"/>
  <c r="B100" i="1"/>
  <c r="B60" i="1"/>
  <c r="B80" i="1"/>
  <c r="AA130" i="473"/>
  <c r="AC130" i="473"/>
  <c r="AB130" i="473"/>
  <c r="Z130" i="473"/>
  <c r="G130" i="370" s="1"/>
  <c r="AK130" i="370" s="1"/>
  <c r="B130" i="473"/>
  <c r="AA129" i="473"/>
  <c r="AC129" i="473"/>
  <c r="AB129" i="473"/>
  <c r="B129" i="473"/>
  <c r="AA128" i="473"/>
  <c r="AC128" i="473"/>
  <c r="AB128" i="473"/>
  <c r="Z128" i="473"/>
  <c r="G128" i="370" s="1"/>
  <c r="AK128" i="370" s="1"/>
  <c r="B128" i="473"/>
  <c r="AA127" i="473"/>
  <c r="AC127" i="473"/>
  <c r="AB127" i="473"/>
  <c r="B127" i="473"/>
  <c r="AA126" i="473"/>
  <c r="AC126" i="473"/>
  <c r="AB126" i="473"/>
  <c r="Z126" i="473"/>
  <c r="G126" i="370" s="1"/>
  <c r="AK126" i="370" s="1"/>
  <c r="B126" i="473"/>
  <c r="AA125" i="473"/>
  <c r="AC125" i="473"/>
  <c r="AB125" i="473"/>
  <c r="B125" i="473"/>
  <c r="AA124" i="473"/>
  <c r="AC124" i="473"/>
  <c r="AB124" i="473"/>
  <c r="Z124" i="473"/>
  <c r="G124" i="370" s="1"/>
  <c r="AK124" i="370" s="1"/>
  <c r="B124" i="473"/>
  <c r="AA123" i="473"/>
  <c r="AC123" i="473"/>
  <c r="AB123" i="473"/>
  <c r="B123" i="473"/>
  <c r="AA122" i="473"/>
  <c r="AC122" i="473"/>
  <c r="AB122" i="473"/>
  <c r="Z122" i="473"/>
  <c r="G122" i="370" s="1"/>
  <c r="AK122" i="370" s="1"/>
  <c r="B122" i="473"/>
  <c r="AA121" i="473"/>
  <c r="AC121" i="473"/>
  <c r="AB121" i="473"/>
  <c r="B121" i="473"/>
  <c r="AA120" i="473"/>
  <c r="AC120" i="473"/>
  <c r="AB120" i="473"/>
  <c r="Z120" i="473"/>
  <c r="G120" i="370" s="1"/>
  <c r="AK120" i="370" s="1"/>
  <c r="B120" i="473"/>
  <c r="AA119" i="473"/>
  <c r="AC119" i="473"/>
  <c r="AB119" i="473"/>
  <c r="B119" i="473"/>
  <c r="AA118" i="473"/>
  <c r="AC118" i="473"/>
  <c r="AB118" i="473"/>
  <c r="Z118" i="473"/>
  <c r="G118" i="370" s="1"/>
  <c r="AK118" i="370" s="1"/>
  <c r="B118" i="473"/>
  <c r="AA117" i="473"/>
  <c r="AC117" i="473"/>
  <c r="AB117" i="473"/>
  <c r="B117" i="473"/>
  <c r="AA116" i="473"/>
  <c r="AC116" i="473"/>
  <c r="AB116" i="473"/>
  <c r="Z116" i="473"/>
  <c r="G116" i="370" s="1"/>
  <c r="AK116" i="370" s="1"/>
  <c r="B116" i="473"/>
  <c r="AA115" i="473"/>
  <c r="AC115" i="473"/>
  <c r="AB115" i="473"/>
  <c r="B115" i="473"/>
  <c r="AA114" i="473"/>
  <c r="AC114" i="473"/>
  <c r="AB114" i="473"/>
  <c r="Z114" i="473"/>
  <c r="G114" i="370" s="1"/>
  <c r="AK114" i="370" s="1"/>
  <c r="B114" i="473"/>
  <c r="AA113" i="473"/>
  <c r="AC113" i="473"/>
  <c r="AB113" i="473"/>
  <c r="B113" i="473"/>
  <c r="AA112" i="473"/>
  <c r="AC112" i="473"/>
  <c r="AB112" i="473"/>
  <c r="Z112" i="473"/>
  <c r="G112" i="370" s="1"/>
  <c r="AK112" i="370" s="1"/>
  <c r="B112" i="473"/>
  <c r="AA111" i="473"/>
  <c r="AC111" i="473"/>
  <c r="AB111" i="473"/>
  <c r="B111" i="473"/>
  <c r="AA110" i="473"/>
  <c r="AC110" i="473"/>
  <c r="AB110" i="473"/>
  <c r="Z110" i="473"/>
  <c r="G110" i="370" s="1"/>
  <c r="AK110" i="370" s="1"/>
  <c r="B110" i="473"/>
  <c r="AA109" i="473"/>
  <c r="AC109" i="473"/>
  <c r="AB109" i="473"/>
  <c r="B109" i="473"/>
  <c r="AA108" i="473"/>
  <c r="AC108" i="473"/>
  <c r="AB108" i="473"/>
  <c r="Z108" i="473"/>
  <c r="G108" i="370" s="1"/>
  <c r="AK108" i="370" s="1"/>
  <c r="B108" i="473"/>
  <c r="AA107" i="473"/>
  <c r="AC107" i="473"/>
  <c r="AB107" i="473"/>
  <c r="B107" i="473"/>
  <c r="AA106" i="473"/>
  <c r="AA105" i="473"/>
  <c r="AA104" i="473"/>
  <c r="AA103" i="473"/>
  <c r="AA102" i="473"/>
  <c r="AA101" i="473"/>
  <c r="AA100" i="473"/>
  <c r="AA99" i="473"/>
  <c r="AA98" i="473"/>
  <c r="AA97" i="473"/>
  <c r="AA96" i="473"/>
  <c r="AA95" i="473"/>
  <c r="AA94" i="473"/>
  <c r="AA93" i="473"/>
  <c r="AA92" i="473"/>
  <c r="AA91" i="473"/>
  <c r="AA90" i="473"/>
  <c r="AA89" i="473"/>
  <c r="AA88" i="473"/>
  <c r="AA87" i="473"/>
  <c r="AA86" i="473"/>
  <c r="AA85" i="473"/>
  <c r="AA84" i="473"/>
  <c r="AA83" i="473"/>
  <c r="AA82" i="473"/>
  <c r="AA81" i="473"/>
  <c r="AA80" i="473"/>
  <c r="AA79" i="473"/>
  <c r="AA78" i="473"/>
  <c r="AA77" i="473"/>
  <c r="AA76" i="473"/>
  <c r="AA75" i="473"/>
  <c r="AA74" i="473"/>
  <c r="AA73" i="473"/>
  <c r="AA72" i="473"/>
  <c r="AA71" i="473"/>
  <c r="AA70" i="473"/>
  <c r="AA69" i="473"/>
  <c r="AA68" i="473"/>
  <c r="AA67" i="473"/>
  <c r="AA66" i="473"/>
  <c r="AA65" i="473"/>
  <c r="AA64" i="473"/>
  <c r="AA63" i="473"/>
  <c r="AA62" i="473"/>
  <c r="AA61" i="473"/>
  <c r="AA60" i="473"/>
  <c r="AA59" i="473"/>
  <c r="AA58" i="473"/>
  <c r="AA57" i="473"/>
  <c r="AA56" i="473"/>
  <c r="AA55" i="473"/>
  <c r="AA54" i="473"/>
  <c r="AA53" i="473"/>
  <c r="AA52" i="473"/>
  <c r="AA51" i="473"/>
  <c r="AA50" i="473"/>
  <c r="AA49" i="473"/>
  <c r="AA48" i="473"/>
  <c r="AA47" i="473"/>
  <c r="AA46" i="473"/>
  <c r="AA45" i="473"/>
  <c r="AA44" i="473"/>
  <c r="AA43" i="473"/>
  <c r="AA42" i="473"/>
  <c r="AA41" i="473"/>
  <c r="AA40" i="473"/>
  <c r="AA39" i="473"/>
  <c r="AA38" i="473"/>
  <c r="AA37" i="473"/>
  <c r="AA36" i="473"/>
  <c r="AA35" i="473"/>
  <c r="AA34" i="473"/>
  <c r="AA33" i="473"/>
  <c r="AA32" i="473"/>
  <c r="AA31" i="473"/>
  <c r="AV30" i="473"/>
  <c r="AU30" i="473"/>
  <c r="AT30" i="473"/>
  <c r="AS30" i="473"/>
  <c r="AR30" i="473"/>
  <c r="AQ30" i="473"/>
  <c r="AP30" i="473"/>
  <c r="AO30" i="473"/>
  <c r="AN30" i="473"/>
  <c r="AM30" i="473"/>
  <c r="AL30" i="473"/>
  <c r="AK30" i="473"/>
  <c r="AJ30" i="473"/>
  <c r="AI30" i="473"/>
  <c r="AH30" i="473"/>
  <c r="AG30" i="473"/>
  <c r="AF30" i="473"/>
  <c r="AE30" i="473"/>
  <c r="AV29" i="473"/>
  <c r="AU29" i="473"/>
  <c r="AT29" i="473"/>
  <c r="AS29" i="473"/>
  <c r="AR29" i="473"/>
  <c r="AL29" i="473"/>
  <c r="AK29" i="473"/>
  <c r="AJ29" i="473"/>
  <c r="AI29" i="473"/>
  <c r="AH29" i="473"/>
  <c r="AG29" i="473"/>
  <c r="AF29" i="473"/>
  <c r="AE29" i="473"/>
  <c r="T29" i="473"/>
  <c r="AQ29" i="473" s="1"/>
  <c r="S29" i="473"/>
  <c r="AP29" i="473" s="1"/>
  <c r="R29" i="473"/>
  <c r="AO29" i="473" s="1"/>
  <c r="Q29" i="473"/>
  <c r="AN29" i="473" s="1"/>
  <c r="AM29" i="473"/>
  <c r="E29" i="473"/>
  <c r="D29" i="473"/>
  <c r="C29" i="473"/>
  <c r="Z3" i="473"/>
  <c r="Y3" i="473"/>
  <c r="Z2" i="473"/>
  <c r="Y2" i="473"/>
  <c r="B1" i="473"/>
  <c r="G23" i="473" s="1"/>
  <c r="Z107" i="469"/>
  <c r="D107" i="370" s="1"/>
  <c r="AH107" i="370" s="1"/>
  <c r="Z108" i="469"/>
  <c r="D108" i="370" s="1"/>
  <c r="AH108" i="370" s="1"/>
  <c r="Z109" i="469"/>
  <c r="D109" i="370" s="1"/>
  <c r="AH109" i="370" s="1"/>
  <c r="Z110" i="469"/>
  <c r="D110" i="370" s="1"/>
  <c r="AH110" i="370" s="1"/>
  <c r="Z111" i="469"/>
  <c r="D111" i="370" s="1"/>
  <c r="AH111" i="370" s="1"/>
  <c r="Z112" i="469"/>
  <c r="D112" i="370" s="1"/>
  <c r="AH112" i="370" s="1"/>
  <c r="Z113" i="469"/>
  <c r="D113" i="370" s="1"/>
  <c r="AH113" i="370" s="1"/>
  <c r="Z114" i="469"/>
  <c r="D114" i="370" s="1"/>
  <c r="AH114" i="370" s="1"/>
  <c r="Z115" i="469"/>
  <c r="D115" i="370" s="1"/>
  <c r="AH115" i="370" s="1"/>
  <c r="Z116" i="469"/>
  <c r="D116" i="370" s="1"/>
  <c r="AH116" i="370" s="1"/>
  <c r="Z117" i="469"/>
  <c r="D117" i="370" s="1"/>
  <c r="AH117" i="370" s="1"/>
  <c r="Z118" i="469"/>
  <c r="D118" i="370" s="1"/>
  <c r="AH118" i="370" s="1"/>
  <c r="Z119" i="469"/>
  <c r="D119" i="370" s="1"/>
  <c r="AH119" i="370" s="1"/>
  <c r="Z120" i="469"/>
  <c r="D120" i="370" s="1"/>
  <c r="AH120" i="370" s="1"/>
  <c r="Z121" i="469"/>
  <c r="D121" i="370" s="1"/>
  <c r="AH121" i="370" s="1"/>
  <c r="Z122" i="469"/>
  <c r="D122" i="370" s="1"/>
  <c r="AH122" i="370" s="1"/>
  <c r="Z123" i="469"/>
  <c r="D123" i="370" s="1"/>
  <c r="AH123" i="370" s="1"/>
  <c r="Z124" i="469"/>
  <c r="D124" i="370" s="1"/>
  <c r="AH124" i="370" s="1"/>
  <c r="Z125" i="469"/>
  <c r="D125" i="370" s="1"/>
  <c r="AH125" i="370" s="1"/>
  <c r="Z126" i="469"/>
  <c r="D126" i="370" s="1"/>
  <c r="AH126" i="370" s="1"/>
  <c r="Z127" i="469"/>
  <c r="D127" i="370" s="1"/>
  <c r="AH127" i="370" s="1"/>
  <c r="Z128" i="469"/>
  <c r="D128" i="370" s="1"/>
  <c r="AH128" i="370" s="1"/>
  <c r="Z129" i="469"/>
  <c r="D129" i="370" s="1"/>
  <c r="AH129" i="370" s="1"/>
  <c r="Z130" i="469"/>
  <c r="D130" i="370" s="1"/>
  <c r="AH130" i="370" s="1"/>
  <c r="Z107" i="471"/>
  <c r="E107" i="370" s="1"/>
  <c r="AI107" i="370" s="1"/>
  <c r="Z108" i="471"/>
  <c r="E108" i="370" s="1"/>
  <c r="AI108" i="370" s="1"/>
  <c r="Z109" i="471"/>
  <c r="E109" i="370" s="1"/>
  <c r="AI109" i="370" s="1"/>
  <c r="Z110" i="471"/>
  <c r="E110" i="370" s="1"/>
  <c r="AI110" i="370" s="1"/>
  <c r="Z111" i="471"/>
  <c r="E111" i="370" s="1"/>
  <c r="AI111" i="370" s="1"/>
  <c r="Z112" i="471"/>
  <c r="E112" i="370" s="1"/>
  <c r="AI112" i="370" s="1"/>
  <c r="Z113" i="471"/>
  <c r="E113" i="370" s="1"/>
  <c r="AI113" i="370" s="1"/>
  <c r="Z114" i="471"/>
  <c r="E114" i="370" s="1"/>
  <c r="AI114" i="370" s="1"/>
  <c r="Z115" i="471"/>
  <c r="E115" i="370" s="1"/>
  <c r="AI115" i="370" s="1"/>
  <c r="Z116" i="471"/>
  <c r="E116" i="370" s="1"/>
  <c r="AI116" i="370" s="1"/>
  <c r="Z117" i="471"/>
  <c r="E117" i="370" s="1"/>
  <c r="AI117" i="370" s="1"/>
  <c r="Z118" i="471"/>
  <c r="E118" i="370" s="1"/>
  <c r="AI118" i="370" s="1"/>
  <c r="Z119" i="471"/>
  <c r="E119" i="370" s="1"/>
  <c r="AI119" i="370" s="1"/>
  <c r="Z120" i="471"/>
  <c r="E120" i="370" s="1"/>
  <c r="AI120" i="370" s="1"/>
  <c r="Z121" i="471"/>
  <c r="E121" i="370" s="1"/>
  <c r="AI121" i="370" s="1"/>
  <c r="Z122" i="471"/>
  <c r="E122" i="370" s="1"/>
  <c r="AI122" i="370" s="1"/>
  <c r="Z123" i="471"/>
  <c r="E123" i="370" s="1"/>
  <c r="AI123" i="370" s="1"/>
  <c r="Z124" i="471"/>
  <c r="E124" i="370" s="1"/>
  <c r="AI124" i="370" s="1"/>
  <c r="Z125" i="471"/>
  <c r="E125" i="370" s="1"/>
  <c r="AI125" i="370" s="1"/>
  <c r="Z126" i="471"/>
  <c r="E126" i="370" s="1"/>
  <c r="AI126" i="370" s="1"/>
  <c r="Z127" i="471"/>
  <c r="E127" i="370" s="1"/>
  <c r="AI127" i="370" s="1"/>
  <c r="Z128" i="471"/>
  <c r="E128" i="370" s="1"/>
  <c r="AI128" i="370" s="1"/>
  <c r="Z129" i="471"/>
  <c r="E129" i="370" s="1"/>
  <c r="AI129" i="370" s="1"/>
  <c r="Z130" i="471"/>
  <c r="E130" i="370" s="1"/>
  <c r="AI130" i="370" s="1"/>
  <c r="G4" i="471"/>
  <c r="F4" i="471"/>
  <c r="F5" i="471"/>
  <c r="G5" i="471"/>
  <c r="AA130" i="471"/>
  <c r="AB130" i="471"/>
  <c r="AA129" i="471"/>
  <c r="AA128" i="471"/>
  <c r="AB128" i="471"/>
  <c r="AA127" i="471"/>
  <c r="AA126" i="471"/>
  <c r="AB126" i="471"/>
  <c r="AA125" i="471"/>
  <c r="AA124" i="471"/>
  <c r="AB124" i="471"/>
  <c r="AA123" i="471"/>
  <c r="AA122" i="471"/>
  <c r="AB122" i="471"/>
  <c r="AA121" i="471"/>
  <c r="AA120" i="471"/>
  <c r="AB120" i="471"/>
  <c r="AA119" i="471"/>
  <c r="AB119" i="471"/>
  <c r="AA118" i="471"/>
  <c r="AB118" i="471"/>
  <c r="AA117" i="471"/>
  <c r="AB117" i="471"/>
  <c r="AA116" i="471"/>
  <c r="AB116" i="471"/>
  <c r="AA115" i="471"/>
  <c r="AB115" i="471"/>
  <c r="AA114" i="471"/>
  <c r="AB114" i="471"/>
  <c r="AA113" i="471"/>
  <c r="AB113" i="471"/>
  <c r="AA112" i="471"/>
  <c r="AB112" i="471"/>
  <c r="AA111" i="471"/>
  <c r="AB111" i="471"/>
  <c r="AA110" i="471"/>
  <c r="AB110" i="471"/>
  <c r="AA109" i="471"/>
  <c r="AB109" i="471"/>
  <c r="AA108" i="471"/>
  <c r="AB108" i="471"/>
  <c r="AA107" i="471"/>
  <c r="AB107" i="471"/>
  <c r="AA106" i="471"/>
  <c r="AA105" i="471"/>
  <c r="AA104" i="471"/>
  <c r="AA103" i="471"/>
  <c r="AA102" i="471"/>
  <c r="AA101" i="471"/>
  <c r="AA100" i="471"/>
  <c r="AA99" i="471"/>
  <c r="AA98" i="471"/>
  <c r="AA97" i="471"/>
  <c r="AA96" i="471"/>
  <c r="AA95" i="471"/>
  <c r="AA94" i="471"/>
  <c r="AA93" i="471"/>
  <c r="AA92" i="471"/>
  <c r="AA91" i="471"/>
  <c r="AA90" i="471"/>
  <c r="AA89" i="471"/>
  <c r="AA88" i="471"/>
  <c r="AA87" i="471"/>
  <c r="AA86" i="471"/>
  <c r="AA85" i="471"/>
  <c r="AA84" i="471"/>
  <c r="AA83" i="471"/>
  <c r="AA82" i="471"/>
  <c r="AA81" i="471"/>
  <c r="AA80" i="471"/>
  <c r="AA79" i="471"/>
  <c r="AA78" i="471"/>
  <c r="AA77" i="471"/>
  <c r="AA76" i="471"/>
  <c r="AA75" i="471"/>
  <c r="AA74" i="471"/>
  <c r="AA73" i="471"/>
  <c r="AA72" i="471"/>
  <c r="AA71" i="471"/>
  <c r="AA70" i="471"/>
  <c r="AA69" i="471"/>
  <c r="AA68" i="471"/>
  <c r="AA67" i="471"/>
  <c r="AA66" i="471"/>
  <c r="AA65" i="471"/>
  <c r="AA64" i="471"/>
  <c r="AA63" i="471"/>
  <c r="AA62" i="471"/>
  <c r="AA61" i="471"/>
  <c r="AA60" i="471"/>
  <c r="AA59" i="471"/>
  <c r="AA58" i="471"/>
  <c r="AA57" i="471"/>
  <c r="AA56" i="471"/>
  <c r="AA55" i="471"/>
  <c r="AA54" i="471"/>
  <c r="AA53" i="471"/>
  <c r="AA52" i="471"/>
  <c r="AA51" i="471"/>
  <c r="AA50" i="471"/>
  <c r="AA49" i="471"/>
  <c r="AA48" i="471"/>
  <c r="AA47" i="471"/>
  <c r="AA46" i="471"/>
  <c r="AA45" i="471"/>
  <c r="AA44" i="471"/>
  <c r="AA43" i="471"/>
  <c r="AA42" i="471"/>
  <c r="AA41" i="471"/>
  <c r="AA40" i="471"/>
  <c r="AA39" i="471"/>
  <c r="AA38" i="471"/>
  <c r="AA37" i="471"/>
  <c r="AA36" i="471"/>
  <c r="AA35" i="471"/>
  <c r="AA34" i="471"/>
  <c r="AA33" i="471"/>
  <c r="AA32" i="471"/>
  <c r="AA31" i="471"/>
  <c r="BJ30" i="471"/>
  <c r="BI30" i="471"/>
  <c r="BH30" i="471"/>
  <c r="BG30" i="471"/>
  <c r="BF30" i="471"/>
  <c r="BE30" i="471"/>
  <c r="BD30" i="471"/>
  <c r="BC30" i="471"/>
  <c r="BB30" i="471"/>
  <c r="BA30" i="471"/>
  <c r="AV30" i="471"/>
  <c r="AU30" i="471"/>
  <c r="AT30" i="471"/>
  <c r="AS30" i="471"/>
  <c r="AR30" i="471"/>
  <c r="AQ30" i="471"/>
  <c r="AP30" i="471"/>
  <c r="AO30" i="471"/>
  <c r="AN30" i="471"/>
  <c r="AM30" i="471"/>
  <c r="AL30" i="471"/>
  <c r="AK30" i="471"/>
  <c r="AJ30" i="471"/>
  <c r="AI30" i="471"/>
  <c r="AH30" i="471"/>
  <c r="AG30" i="471"/>
  <c r="AF30" i="471"/>
  <c r="AE30" i="471"/>
  <c r="AV29" i="471"/>
  <c r="AU29" i="471"/>
  <c r="AT29" i="471"/>
  <c r="AS29" i="471"/>
  <c r="AR29" i="471"/>
  <c r="AL29" i="471"/>
  <c r="AK29" i="471"/>
  <c r="AJ29" i="471"/>
  <c r="AI29" i="471"/>
  <c r="AH29" i="471"/>
  <c r="AG29" i="471"/>
  <c r="AF29" i="471"/>
  <c r="AE29" i="471"/>
  <c r="T29" i="471"/>
  <c r="AQ29" i="471" s="1"/>
  <c r="S29" i="471"/>
  <c r="AP29" i="471" s="1"/>
  <c r="R29" i="471"/>
  <c r="AO29" i="471" s="1"/>
  <c r="Q29" i="471"/>
  <c r="AN29" i="471" s="1"/>
  <c r="AM29" i="471"/>
  <c r="E29" i="471"/>
  <c r="D29" i="471"/>
  <c r="C29" i="471"/>
  <c r="Z3" i="471"/>
  <c r="Y3" i="471"/>
  <c r="Z2" i="471"/>
  <c r="Y2" i="471"/>
  <c r="B1" i="471"/>
  <c r="G23" i="471" s="1"/>
  <c r="G5" i="469"/>
  <c r="F5" i="469"/>
  <c r="G4" i="469"/>
  <c r="F4" i="469"/>
  <c r="Z3" i="469"/>
  <c r="Z2" i="469"/>
  <c r="Y3" i="469"/>
  <c r="Y2" i="469"/>
  <c r="B1" i="469"/>
  <c r="G23" i="469" s="1"/>
  <c r="AI29" i="469"/>
  <c r="AF29" i="469"/>
  <c r="AQ29" i="469"/>
  <c r="AJ29" i="469"/>
  <c r="AM29" i="469"/>
  <c r="Q29" i="469"/>
  <c r="AN29" i="469" s="1"/>
  <c r="R29" i="469"/>
  <c r="AO29" i="469" s="1"/>
  <c r="AP29" i="469"/>
  <c r="AE30" i="469"/>
  <c r="AF30" i="469"/>
  <c r="AG30" i="469"/>
  <c r="AH30" i="469"/>
  <c r="AI30" i="469"/>
  <c r="AJ30" i="469"/>
  <c r="AK30" i="469"/>
  <c r="AL30" i="469"/>
  <c r="AM30" i="469"/>
  <c r="AN30" i="469"/>
  <c r="AO30" i="469"/>
  <c r="AP30" i="469"/>
  <c r="AQ30" i="469"/>
  <c r="AR30" i="469"/>
  <c r="AS30" i="469"/>
  <c r="AT30" i="469"/>
  <c r="AU30" i="469"/>
  <c r="AV30" i="469"/>
  <c r="AE29" i="469"/>
  <c r="AG29" i="469"/>
  <c r="AH29" i="469"/>
  <c r="AK29" i="469"/>
  <c r="AL29" i="469"/>
  <c r="AR29" i="469"/>
  <c r="AS29" i="469"/>
  <c r="AT29" i="469"/>
  <c r="AU29" i="469"/>
  <c r="AV29" i="469"/>
  <c r="F104" i="476" l="1"/>
  <c r="F104" i="471"/>
  <c r="C104" i="527"/>
  <c r="F104" i="469"/>
  <c r="C104" i="539"/>
  <c r="F104" i="584"/>
  <c r="C104" i="526"/>
  <c r="C104" i="370"/>
  <c r="F104" i="473"/>
  <c r="F104" i="475"/>
  <c r="AC104" i="475" s="1"/>
  <c r="F105" i="476"/>
  <c r="C105" i="370"/>
  <c r="F105" i="475"/>
  <c r="AC105" i="475" s="1"/>
  <c r="F105" i="473"/>
  <c r="F105" i="584"/>
  <c r="C105" i="526"/>
  <c r="F105" i="471"/>
  <c r="C105" i="539"/>
  <c r="C105" i="527"/>
  <c r="F105" i="469"/>
  <c r="F102" i="584"/>
  <c r="C102" i="526"/>
  <c r="F102" i="471"/>
  <c r="AC102" i="471" s="1"/>
  <c r="F102" i="476"/>
  <c r="C102" i="370"/>
  <c r="F102" i="473"/>
  <c r="C102" i="539"/>
  <c r="F102" i="475"/>
  <c r="B102" i="475" s="1"/>
  <c r="F102" i="469"/>
  <c r="C102" i="527"/>
  <c r="C103" i="539"/>
  <c r="F103" i="475"/>
  <c r="F103" i="473"/>
  <c r="AB103" i="473" s="1"/>
  <c r="C103" i="527"/>
  <c r="C103" i="370"/>
  <c r="F103" i="469"/>
  <c r="F103" i="471"/>
  <c r="F103" i="476"/>
  <c r="F103" i="584"/>
  <c r="C103" i="526"/>
  <c r="F106" i="584"/>
  <c r="C106" i="526"/>
  <c r="C106" i="370"/>
  <c r="F106" i="473"/>
  <c r="C106" i="527"/>
  <c r="F106" i="475"/>
  <c r="F106" i="476"/>
  <c r="C106" i="539"/>
  <c r="F106" i="469"/>
  <c r="F106" i="471"/>
  <c r="BE38" i="477" a="1"/>
  <c r="BE38" i="477" s="1"/>
  <c r="F38" i="469" s="1"/>
  <c r="C98" i="539"/>
  <c r="F98" i="471"/>
  <c r="AC98" i="471" s="1"/>
  <c r="F98" i="475"/>
  <c r="B98" i="475" s="1"/>
  <c r="C98" i="527"/>
  <c r="F98" i="469"/>
  <c r="F98" i="476"/>
  <c r="F98" i="584"/>
  <c r="C98" i="526"/>
  <c r="C98" i="370"/>
  <c r="F98" i="473"/>
  <c r="C93" i="527"/>
  <c r="F93" i="584"/>
  <c r="C93" i="526"/>
  <c r="F93" i="473"/>
  <c r="AB93" i="473" s="1"/>
  <c r="C93" i="539"/>
  <c r="F93" i="476"/>
  <c r="F93" i="469"/>
  <c r="C93" i="370"/>
  <c r="F93" i="471"/>
  <c r="AB93" i="471" s="1"/>
  <c r="F93" i="475"/>
  <c r="B93" i="475" s="1"/>
  <c r="F94" i="584"/>
  <c r="C94" i="526"/>
  <c r="C94" i="370"/>
  <c r="C94" i="539"/>
  <c r="F94" i="471"/>
  <c r="F94" i="473"/>
  <c r="F94" i="475"/>
  <c r="B94" i="475" s="1"/>
  <c r="C94" i="527"/>
  <c r="F94" i="476"/>
  <c r="F94" i="469"/>
  <c r="C100" i="527"/>
  <c r="F100" i="473"/>
  <c r="F100" i="584"/>
  <c r="C100" i="526"/>
  <c r="F100" i="475"/>
  <c r="Y100" i="475" s="1"/>
  <c r="F100" i="469"/>
  <c r="C100" i="539"/>
  <c r="F100" i="476"/>
  <c r="C100" i="370"/>
  <c r="F100" i="471"/>
  <c r="AC100" i="471" s="1"/>
  <c r="F101" i="584"/>
  <c r="C101" i="526"/>
  <c r="F101" i="471"/>
  <c r="AC101" i="471" s="1"/>
  <c r="C101" i="370"/>
  <c r="C101" i="539"/>
  <c r="F101" i="469"/>
  <c r="F101" i="473"/>
  <c r="B101" i="473" s="1"/>
  <c r="C101" i="527"/>
  <c r="F101" i="476"/>
  <c r="F101" i="475"/>
  <c r="AC101" i="475" s="1"/>
  <c r="C99" i="527"/>
  <c r="F99" i="469"/>
  <c r="F99" i="476"/>
  <c r="C99" i="370"/>
  <c r="F99" i="584"/>
  <c r="C99" i="526"/>
  <c r="C99" i="539"/>
  <c r="F99" i="471"/>
  <c r="AC99" i="471" s="1"/>
  <c r="F99" i="475"/>
  <c r="AB99" i="475" s="1"/>
  <c r="F99" i="473"/>
  <c r="AB99" i="473" s="1"/>
  <c r="F96" i="584"/>
  <c r="C96" i="539"/>
  <c r="C96" i="370"/>
  <c r="F96" i="473"/>
  <c r="F96" i="471"/>
  <c r="F96" i="476"/>
  <c r="F96" i="475"/>
  <c r="AB96" i="475" s="1"/>
  <c r="C96" i="527"/>
  <c r="F96" i="469"/>
  <c r="C96" i="526"/>
  <c r="F92" i="584"/>
  <c r="F92" i="476"/>
  <c r="F92" i="469"/>
  <c r="C92" i="539"/>
  <c r="C92" i="370"/>
  <c r="F92" i="471"/>
  <c r="C92" i="527"/>
  <c r="Z92" i="527" s="1"/>
  <c r="F92" i="473"/>
  <c r="C92" i="526"/>
  <c r="F92" i="475"/>
  <c r="AB92" i="475" s="1"/>
  <c r="F88" i="584"/>
  <c r="C88" i="539"/>
  <c r="F88" i="473"/>
  <c r="F88" i="469"/>
  <c r="F88" i="476"/>
  <c r="F88" i="475"/>
  <c r="AC88" i="475" s="1"/>
  <c r="F88" i="471"/>
  <c r="C88" i="370"/>
  <c r="C88" i="527"/>
  <c r="Z88" i="527" s="1"/>
  <c r="C88" i="526"/>
  <c r="F86" i="584"/>
  <c r="F86" i="476"/>
  <c r="C86" i="370"/>
  <c r="F86" i="469"/>
  <c r="C86" i="527"/>
  <c r="Z86" i="527" s="1"/>
  <c r="F86" i="473"/>
  <c r="F86" i="471"/>
  <c r="C86" i="539"/>
  <c r="C86" i="526"/>
  <c r="F86" i="475"/>
  <c r="AC86" i="475" s="1"/>
  <c r="F97" i="584"/>
  <c r="F97" i="476"/>
  <c r="F97" i="475"/>
  <c r="AB97" i="475" s="1"/>
  <c r="F97" i="469"/>
  <c r="F97" i="471"/>
  <c r="AC97" i="471" s="1"/>
  <c r="C97" i="527"/>
  <c r="C97" i="539"/>
  <c r="C97" i="526"/>
  <c r="C97" i="370"/>
  <c r="F97" i="473"/>
  <c r="AB97" i="473" s="1"/>
  <c r="F95" i="584"/>
  <c r="C95" i="527"/>
  <c r="F95" i="469"/>
  <c r="C95" i="539"/>
  <c r="F95" i="476"/>
  <c r="F95" i="473"/>
  <c r="AB95" i="473" s="1"/>
  <c r="F95" i="471"/>
  <c r="AB95" i="471" s="1"/>
  <c r="C95" i="526"/>
  <c r="C95" i="370"/>
  <c r="F95" i="475"/>
  <c r="F87" i="584"/>
  <c r="C87" i="527"/>
  <c r="Z87" i="527" s="1"/>
  <c r="F87" i="473"/>
  <c r="AB87" i="473" s="1"/>
  <c r="C87" i="539"/>
  <c r="C87" i="370"/>
  <c r="F87" i="475"/>
  <c r="AC87" i="475" s="1"/>
  <c r="F87" i="476"/>
  <c r="F87" i="469"/>
  <c r="F87" i="471"/>
  <c r="AB87" i="471" s="1"/>
  <c r="C87" i="526"/>
  <c r="F90" i="584"/>
  <c r="C90" i="539"/>
  <c r="C90" i="370"/>
  <c r="F90" i="475"/>
  <c r="AB90" i="475" s="1"/>
  <c r="F90" i="476"/>
  <c r="F90" i="473"/>
  <c r="C90" i="527"/>
  <c r="Z90" i="527" s="1"/>
  <c r="C90" i="526"/>
  <c r="F90" i="469"/>
  <c r="F90" i="471"/>
  <c r="F89" i="584"/>
  <c r="F89" i="476"/>
  <c r="C89" i="527"/>
  <c r="Z89" i="527" s="1"/>
  <c r="C89" i="370"/>
  <c r="F89" i="473"/>
  <c r="B89" i="473" s="1"/>
  <c r="F89" i="475"/>
  <c r="AB89" i="475" s="1"/>
  <c r="C89" i="539"/>
  <c r="C89" i="526"/>
  <c r="F89" i="469"/>
  <c r="F89" i="471"/>
  <c r="AB89" i="471" s="1"/>
  <c r="F91" i="584"/>
  <c r="F91" i="476"/>
  <c r="C91" i="370"/>
  <c r="F91" i="473"/>
  <c r="B91" i="473" s="1"/>
  <c r="F91" i="471"/>
  <c r="AB91" i="471" s="1"/>
  <c r="C91" i="527"/>
  <c r="Z91" i="527" s="1"/>
  <c r="F91" i="475"/>
  <c r="AB91" i="475" s="1"/>
  <c r="C91" i="539"/>
  <c r="C91" i="526"/>
  <c r="F91" i="469"/>
  <c r="F85" i="584"/>
  <c r="C85" i="539"/>
  <c r="C85" i="370"/>
  <c r="F85" i="469"/>
  <c r="F85" i="473"/>
  <c r="AB85" i="473" s="1"/>
  <c r="C85" i="527"/>
  <c r="Z85" i="527" s="1"/>
  <c r="F85" i="475"/>
  <c r="B85" i="475" s="1"/>
  <c r="F85" i="476"/>
  <c r="C85" i="526"/>
  <c r="F85" i="471"/>
  <c r="AB85" i="471" s="1"/>
  <c r="F84" i="584"/>
  <c r="F84" i="475"/>
  <c r="AC84" i="475" s="1"/>
  <c r="F84" i="476"/>
  <c r="C84" i="370"/>
  <c r="F84" i="473"/>
  <c r="C84" i="539"/>
  <c r="F84" i="471"/>
  <c r="F84" i="469"/>
  <c r="C84" i="527"/>
  <c r="Z84" i="527" s="1"/>
  <c r="C84" i="526"/>
  <c r="F83" i="584"/>
  <c r="C83" i="539"/>
  <c r="F83" i="473"/>
  <c r="AB83" i="473" s="1"/>
  <c r="F83" i="471"/>
  <c r="AB83" i="471" s="1"/>
  <c r="C83" i="527"/>
  <c r="F83" i="476"/>
  <c r="C83" i="370"/>
  <c r="F83" i="475"/>
  <c r="C83" i="526"/>
  <c r="F83" i="469"/>
  <c r="F82" i="584"/>
  <c r="F82" i="476"/>
  <c r="F82" i="471"/>
  <c r="C82" i="370"/>
  <c r="F82" i="473"/>
  <c r="C82" i="527"/>
  <c r="Z82" i="527" s="1"/>
  <c r="C82" i="526"/>
  <c r="C82" i="539"/>
  <c r="F82" i="469"/>
  <c r="F82" i="475"/>
  <c r="AB82" i="475" s="1"/>
  <c r="F81" i="584"/>
  <c r="C81" i="527"/>
  <c r="F81" i="473"/>
  <c r="AB81" i="473" s="1"/>
  <c r="C81" i="539"/>
  <c r="F81" i="469"/>
  <c r="C81" i="370"/>
  <c r="F81" i="475"/>
  <c r="AB81" i="475" s="1"/>
  <c r="F81" i="476"/>
  <c r="F81" i="471"/>
  <c r="AB81" i="471" s="1"/>
  <c r="C81" i="526"/>
  <c r="F80" i="584"/>
  <c r="F80" i="473"/>
  <c r="C80" i="527"/>
  <c r="C80" i="526"/>
  <c r="C80" i="539"/>
  <c r="C80" i="370"/>
  <c r="F80" i="475"/>
  <c r="AB80" i="475" s="1"/>
  <c r="F80" i="476"/>
  <c r="F80" i="471"/>
  <c r="F80" i="469"/>
  <c r="F79" i="584"/>
  <c r="C79" i="527"/>
  <c r="Z79" i="527" s="1"/>
  <c r="F79" i="469"/>
  <c r="C79" i="370"/>
  <c r="F79" i="473"/>
  <c r="AB79" i="473" s="1"/>
  <c r="F79" i="475"/>
  <c r="AB79" i="475" s="1"/>
  <c r="F79" i="476"/>
  <c r="F79" i="471"/>
  <c r="AB79" i="471" s="1"/>
  <c r="C79" i="539"/>
  <c r="C79" i="526"/>
  <c r="F78" i="584"/>
  <c r="F78" i="469"/>
  <c r="F78" i="475"/>
  <c r="C78" i="526"/>
  <c r="F78" i="471"/>
  <c r="C78" i="539"/>
  <c r="C78" i="370"/>
  <c r="F78" i="473"/>
  <c r="C78" i="527"/>
  <c r="Z78" i="527" s="1"/>
  <c r="F78" i="476"/>
  <c r="F77" i="584"/>
  <c r="C77" i="370"/>
  <c r="F77" i="475"/>
  <c r="F77" i="473"/>
  <c r="AB77" i="473" s="1"/>
  <c r="F77" i="476"/>
  <c r="F77" i="471"/>
  <c r="C77" i="526"/>
  <c r="C77" i="539"/>
  <c r="F77" i="469"/>
  <c r="C77" i="527"/>
  <c r="Z77" i="527" s="1"/>
  <c r="F76" i="584"/>
  <c r="C76" i="527"/>
  <c r="C76" i="539"/>
  <c r="F76" i="473"/>
  <c r="F76" i="476"/>
  <c r="C76" i="526"/>
  <c r="F76" i="475"/>
  <c r="F76" i="469"/>
  <c r="C76" i="370"/>
  <c r="F76" i="471"/>
  <c r="F75" i="584"/>
  <c r="F75" i="476"/>
  <c r="C75" i="370"/>
  <c r="F75" i="475"/>
  <c r="AB75" i="475" s="1"/>
  <c r="F75" i="469"/>
  <c r="C75" i="527"/>
  <c r="Z75" i="527" s="1"/>
  <c r="F75" i="473"/>
  <c r="B75" i="473" s="1"/>
  <c r="F75" i="471"/>
  <c r="AB75" i="471" s="1"/>
  <c r="C75" i="539"/>
  <c r="C75" i="526"/>
  <c r="F74" i="584"/>
  <c r="C74" i="527"/>
  <c r="Z74" i="527" s="1"/>
  <c r="C74" i="370"/>
  <c r="F74" i="475"/>
  <c r="C74" i="539"/>
  <c r="F74" i="471"/>
  <c r="F74" i="469"/>
  <c r="F74" i="476"/>
  <c r="F74" i="473"/>
  <c r="B74" i="473" s="1"/>
  <c r="C74" i="526"/>
  <c r="F73" i="584"/>
  <c r="C73" i="527"/>
  <c r="Z73" i="527" s="1"/>
  <c r="F73" i="471"/>
  <c r="AB73" i="471" s="1"/>
  <c r="F73" i="476"/>
  <c r="C73" i="526"/>
  <c r="C73" i="370"/>
  <c r="F73" i="473"/>
  <c r="C73" i="539"/>
  <c r="F73" i="469"/>
  <c r="F73" i="475"/>
  <c r="F72" i="584"/>
  <c r="F72" i="469"/>
  <c r="C72" i="527"/>
  <c r="F72" i="475"/>
  <c r="AB72" i="475" s="1"/>
  <c r="C72" i="539"/>
  <c r="C72" i="370"/>
  <c r="F72" i="473"/>
  <c r="B72" i="473" s="1"/>
  <c r="C72" i="526"/>
  <c r="F72" i="476"/>
  <c r="F72" i="471"/>
  <c r="F71" i="584"/>
  <c r="C71" i="527"/>
  <c r="Z71" i="527" s="1"/>
  <c r="C71" i="370"/>
  <c r="F71" i="475"/>
  <c r="F71" i="469"/>
  <c r="C71" i="539"/>
  <c r="C71" i="526"/>
  <c r="F71" i="473"/>
  <c r="F71" i="471"/>
  <c r="AB71" i="471" s="1"/>
  <c r="F71" i="476"/>
  <c r="F70" i="584"/>
  <c r="C70" i="370"/>
  <c r="F70" i="475"/>
  <c r="C70" i="539"/>
  <c r="F70" i="471"/>
  <c r="F70" i="476"/>
  <c r="F70" i="473"/>
  <c r="AC70" i="473" s="1"/>
  <c r="F70" i="469"/>
  <c r="C70" i="527"/>
  <c r="C70" i="526"/>
  <c r="F69" i="584"/>
  <c r="C69" i="539"/>
  <c r="C69" i="370"/>
  <c r="C69" i="527"/>
  <c r="Z69" i="527" s="1"/>
  <c r="F69" i="473"/>
  <c r="F69" i="476"/>
  <c r="F69" i="475"/>
  <c r="AB69" i="475" s="1"/>
  <c r="C69" i="526"/>
  <c r="F69" i="471"/>
  <c r="AB69" i="471" s="1"/>
  <c r="F69" i="469"/>
  <c r="F67" i="584"/>
  <c r="C67" i="527"/>
  <c r="F67" i="471"/>
  <c r="AB67" i="471" s="1"/>
  <c r="F67" i="476"/>
  <c r="C67" i="370"/>
  <c r="F67" i="473"/>
  <c r="F67" i="469"/>
  <c r="C67" i="539"/>
  <c r="C67" i="526"/>
  <c r="F67" i="475"/>
  <c r="AB67" i="475" s="1"/>
  <c r="F68" i="584"/>
  <c r="C68" i="539"/>
  <c r="F68" i="473"/>
  <c r="B68" i="473" s="1"/>
  <c r="F68" i="476"/>
  <c r="C68" i="526"/>
  <c r="F68" i="475"/>
  <c r="AB68" i="475" s="1"/>
  <c r="F68" i="469"/>
  <c r="C68" i="527"/>
  <c r="Z68" i="527" s="1"/>
  <c r="C68" i="370"/>
  <c r="F68" i="471"/>
  <c r="F66" i="584"/>
  <c r="F66" i="476"/>
  <c r="F66" i="469"/>
  <c r="C66" i="539"/>
  <c r="C66" i="370"/>
  <c r="F66" i="475"/>
  <c r="AB66" i="475" s="1"/>
  <c r="C66" i="527"/>
  <c r="F66" i="471"/>
  <c r="C66" i="526"/>
  <c r="F66" i="473"/>
  <c r="B66" i="473" s="1"/>
  <c r="F65" i="584"/>
  <c r="F65" i="476"/>
  <c r="F65" i="475"/>
  <c r="AB65" i="475" s="1"/>
  <c r="C65" i="527"/>
  <c r="C65" i="370"/>
  <c r="F65" i="471"/>
  <c r="AB65" i="471" s="1"/>
  <c r="C65" i="539"/>
  <c r="F65" i="469"/>
  <c r="C65" i="526"/>
  <c r="F65" i="473"/>
  <c r="F45" i="584"/>
  <c r="F45" i="476"/>
  <c r="C45" i="370"/>
  <c r="C45" i="527"/>
  <c r="F45" i="475"/>
  <c r="F45" i="469"/>
  <c r="F45" i="473"/>
  <c r="C45" i="539"/>
  <c r="C45" i="526"/>
  <c r="F45" i="471"/>
  <c r="AB45" i="471" s="1"/>
  <c r="F62" i="584"/>
  <c r="F62" i="476"/>
  <c r="C62" i="539"/>
  <c r="F62" i="469"/>
  <c r="F62" i="475"/>
  <c r="AB62" i="475" s="1"/>
  <c r="C62" i="370"/>
  <c r="F62" i="473"/>
  <c r="C62" i="527"/>
  <c r="C62" i="526"/>
  <c r="F62" i="471"/>
  <c r="F47" i="584"/>
  <c r="F47" i="476"/>
  <c r="F47" i="473"/>
  <c r="F47" i="471"/>
  <c r="AB47" i="471" s="1"/>
  <c r="C47" i="527"/>
  <c r="F47" i="475"/>
  <c r="AB47" i="475" s="1"/>
  <c r="C47" i="539"/>
  <c r="C47" i="526"/>
  <c r="C47" i="370"/>
  <c r="F47" i="469"/>
  <c r="F44" i="584"/>
  <c r="F44" i="476"/>
  <c r="C44" i="370"/>
  <c r="F44" i="473"/>
  <c r="AB44" i="473" s="1"/>
  <c r="C44" i="539"/>
  <c r="F44" i="475"/>
  <c r="AB44" i="475" s="1"/>
  <c r="C44" i="527"/>
  <c r="Z44" i="527" s="1"/>
  <c r="C44" i="526"/>
  <c r="F44" i="471"/>
  <c r="F44" i="469"/>
  <c r="F56" i="584"/>
  <c r="F56" i="476"/>
  <c r="C56" i="370"/>
  <c r="F56" i="471"/>
  <c r="C56" i="539"/>
  <c r="C56" i="526"/>
  <c r="F56" i="473"/>
  <c r="B56" i="473" s="1"/>
  <c r="C56" i="527"/>
  <c r="F56" i="475"/>
  <c r="F56" i="469"/>
  <c r="F60" i="584"/>
  <c r="F60" i="476"/>
  <c r="F60" i="475"/>
  <c r="AB60" i="475" s="1"/>
  <c r="C60" i="539"/>
  <c r="F60" i="471"/>
  <c r="F60" i="469"/>
  <c r="C60" i="526"/>
  <c r="C60" i="527"/>
  <c r="C60" i="370"/>
  <c r="F60" i="473"/>
  <c r="AB60" i="473" s="1"/>
  <c r="F53" i="584"/>
  <c r="F53" i="476"/>
  <c r="F53" i="475"/>
  <c r="AB53" i="475" s="1"/>
  <c r="C53" i="370"/>
  <c r="F53" i="471"/>
  <c r="AB53" i="471" s="1"/>
  <c r="F53" i="469"/>
  <c r="C53" i="527"/>
  <c r="C53" i="539"/>
  <c r="C53" i="526"/>
  <c r="F53" i="473"/>
  <c r="F54" i="584"/>
  <c r="F54" i="476"/>
  <c r="C54" i="370"/>
  <c r="F54" i="471"/>
  <c r="C54" i="539"/>
  <c r="F54" i="473"/>
  <c r="AC54" i="473" s="1"/>
  <c r="F54" i="469"/>
  <c r="C54" i="527"/>
  <c r="C54" i="526"/>
  <c r="F54" i="475"/>
  <c r="C43" i="527"/>
  <c r="Z43" i="527" s="1"/>
  <c r="C43" i="526"/>
  <c r="C43" i="370"/>
  <c r="F43" i="473"/>
  <c r="F43" i="584"/>
  <c r="F43" i="476"/>
  <c r="F43" i="471"/>
  <c r="B43" i="471" s="1"/>
  <c r="F43" i="475"/>
  <c r="AB43" i="475" s="1"/>
  <c r="C43" i="539"/>
  <c r="F43" i="469"/>
  <c r="F34" i="473"/>
  <c r="AC34" i="473" s="1"/>
  <c r="C34" i="526"/>
  <c r="F34" i="471"/>
  <c r="F34" i="475"/>
  <c r="AB34" i="475" s="1"/>
  <c r="C34" i="370"/>
  <c r="B34" i="370" s="1"/>
  <c r="F34" i="476"/>
  <c r="F34" i="584"/>
  <c r="C34" i="539"/>
  <c r="C34" i="527"/>
  <c r="F34" i="469"/>
  <c r="F58" i="584"/>
  <c r="F58" i="476"/>
  <c r="F58" i="475"/>
  <c r="AB58" i="475" s="1"/>
  <c r="F58" i="469"/>
  <c r="F58" i="471"/>
  <c r="C58" i="539"/>
  <c r="F58" i="473"/>
  <c r="AB58" i="473" s="1"/>
  <c r="C58" i="527"/>
  <c r="C58" i="526"/>
  <c r="C58" i="370"/>
  <c r="F42" i="476"/>
  <c r="C42" i="526"/>
  <c r="F42" i="473"/>
  <c r="AB42" i="473" s="1"/>
  <c r="F42" i="584"/>
  <c r="C42" i="370"/>
  <c r="C42" i="539"/>
  <c r="F42" i="475"/>
  <c r="AB42" i="475" s="1"/>
  <c r="F42" i="469"/>
  <c r="C42" i="527"/>
  <c r="F42" i="471"/>
  <c r="F63" i="584"/>
  <c r="F63" i="476"/>
  <c r="F63" i="473"/>
  <c r="C63" i="539"/>
  <c r="F63" i="471"/>
  <c r="AB63" i="471" s="1"/>
  <c r="C63" i="370"/>
  <c r="F63" i="475"/>
  <c r="AB63" i="475" s="1"/>
  <c r="C63" i="527"/>
  <c r="C63" i="526"/>
  <c r="F63" i="469"/>
  <c r="F41" i="584"/>
  <c r="C41" i="527"/>
  <c r="F41" i="473"/>
  <c r="F41" i="476"/>
  <c r="F41" i="471"/>
  <c r="AB41" i="471" s="1"/>
  <c r="C41" i="370"/>
  <c r="F41" i="469"/>
  <c r="C41" i="539"/>
  <c r="C41" i="526"/>
  <c r="F41" i="475"/>
  <c r="AB41" i="475" s="1"/>
  <c r="F61" i="584"/>
  <c r="F61" i="476"/>
  <c r="F61" i="469"/>
  <c r="C61" i="370"/>
  <c r="F61" i="473"/>
  <c r="C61" i="539"/>
  <c r="F61" i="475"/>
  <c r="F61" i="471"/>
  <c r="AB61" i="471" s="1"/>
  <c r="C61" i="527"/>
  <c r="Z61" i="527" s="1"/>
  <c r="C61" i="526"/>
  <c r="F59" i="584"/>
  <c r="F59" i="476"/>
  <c r="F59" i="469"/>
  <c r="F59" i="473"/>
  <c r="C59" i="539"/>
  <c r="F59" i="471"/>
  <c r="AB59" i="471" s="1"/>
  <c r="C59" i="527"/>
  <c r="Z59" i="527" s="1"/>
  <c r="C59" i="526"/>
  <c r="C59" i="370"/>
  <c r="F59" i="475"/>
  <c r="F36" i="473"/>
  <c r="AB36" i="473" s="1"/>
  <c r="F36" i="471"/>
  <c r="F36" i="475"/>
  <c r="AB36" i="475" s="1"/>
  <c r="C36" i="526"/>
  <c r="C36" i="370"/>
  <c r="B36" i="370" s="1"/>
  <c r="F36" i="469"/>
  <c r="C36" i="539"/>
  <c r="C36" i="527"/>
  <c r="F36" i="584"/>
  <c r="F36" i="476"/>
  <c r="C37" i="527"/>
  <c r="F37" i="584"/>
  <c r="C37" i="526"/>
  <c r="F37" i="471"/>
  <c r="AB37" i="471" s="1"/>
  <c r="F37" i="469"/>
  <c r="C37" i="539"/>
  <c r="F37" i="475"/>
  <c r="AB37" i="475" s="1"/>
  <c r="F37" i="476"/>
  <c r="C37" i="370"/>
  <c r="B37" i="370" s="1"/>
  <c r="F37" i="473"/>
  <c r="F64" i="584"/>
  <c r="F64" i="476"/>
  <c r="C64" i="370"/>
  <c r="F64" i="475"/>
  <c r="C64" i="539"/>
  <c r="C64" i="526"/>
  <c r="F64" i="473"/>
  <c r="F64" i="469"/>
  <c r="C64" i="527"/>
  <c r="Z64" i="527" s="1"/>
  <c r="F64" i="471"/>
  <c r="C39" i="539"/>
  <c r="F39" i="475"/>
  <c r="AB39" i="475" s="1"/>
  <c r="F39" i="476"/>
  <c r="F39" i="471"/>
  <c r="AB39" i="471" s="1"/>
  <c r="F39" i="469"/>
  <c r="F39" i="473"/>
  <c r="C39" i="527"/>
  <c r="F39" i="584"/>
  <c r="C39" i="526"/>
  <c r="C39" i="370"/>
  <c r="B39" i="370" s="1"/>
  <c r="F57" i="584"/>
  <c r="F57" i="476"/>
  <c r="F57" i="473"/>
  <c r="C57" i="539"/>
  <c r="C57" i="370"/>
  <c r="F57" i="475"/>
  <c r="AB57" i="475" s="1"/>
  <c r="C57" i="527"/>
  <c r="C57" i="526"/>
  <c r="F57" i="469"/>
  <c r="F57" i="471"/>
  <c r="AB57" i="471" s="1"/>
  <c r="F55" i="584"/>
  <c r="F55" i="476"/>
  <c r="C55" i="370"/>
  <c r="F55" i="471"/>
  <c r="AB55" i="471" s="1"/>
  <c r="C55" i="539"/>
  <c r="F55" i="469"/>
  <c r="F55" i="473"/>
  <c r="C55" i="527"/>
  <c r="C55" i="526"/>
  <c r="F55" i="475"/>
  <c r="AB55" i="475" s="1"/>
  <c r="F49" i="584"/>
  <c r="F49" i="476"/>
  <c r="F49" i="469"/>
  <c r="F49" i="471"/>
  <c r="AB49" i="471" s="1"/>
  <c r="C49" i="527"/>
  <c r="C49" i="526"/>
  <c r="C49" i="370"/>
  <c r="F49" i="473"/>
  <c r="C49" i="539"/>
  <c r="F49" i="475"/>
  <c r="F46" i="584"/>
  <c r="F46" i="476"/>
  <c r="C46" i="370"/>
  <c r="F46" i="475"/>
  <c r="AB46" i="475" s="1"/>
  <c r="C46" i="539"/>
  <c r="F46" i="473"/>
  <c r="AB46" i="473" s="1"/>
  <c r="C46" i="527"/>
  <c r="F46" i="471"/>
  <c r="C46" i="526"/>
  <c r="F46" i="469"/>
  <c r="F50" i="584"/>
  <c r="F50" i="476"/>
  <c r="C50" i="370"/>
  <c r="F50" i="473"/>
  <c r="B50" i="473" s="1"/>
  <c r="C50" i="527"/>
  <c r="F50" i="475"/>
  <c r="AB50" i="475" s="1"/>
  <c r="C50" i="539"/>
  <c r="C50" i="526"/>
  <c r="F50" i="469"/>
  <c r="F50" i="471"/>
  <c r="F51" i="584"/>
  <c r="F51" i="476"/>
  <c r="F51" i="469"/>
  <c r="F51" i="473"/>
  <c r="C51" i="527"/>
  <c r="C51" i="370"/>
  <c r="F51" i="475"/>
  <c r="AB51" i="475" s="1"/>
  <c r="C51" i="539"/>
  <c r="C51" i="526"/>
  <c r="F51" i="471"/>
  <c r="AB51" i="471" s="1"/>
  <c r="F48" i="584"/>
  <c r="C48" i="539"/>
  <c r="F48" i="471"/>
  <c r="C48" i="527"/>
  <c r="F48" i="475"/>
  <c r="AB48" i="475" s="1"/>
  <c r="F48" i="476"/>
  <c r="C48" i="370"/>
  <c r="F48" i="469"/>
  <c r="C48" i="526"/>
  <c r="F48" i="473"/>
  <c r="AC48" i="473" s="1"/>
  <c r="F52" i="584"/>
  <c r="F52" i="476"/>
  <c r="F52" i="473"/>
  <c r="AB52" i="473" s="1"/>
  <c r="F52" i="469"/>
  <c r="F52" i="475"/>
  <c r="AB52" i="475" s="1"/>
  <c r="C52" i="539"/>
  <c r="C52" i="526"/>
  <c r="C52" i="370"/>
  <c r="F52" i="471"/>
  <c r="C52" i="527"/>
  <c r="F35" i="476"/>
  <c r="C35" i="527"/>
  <c r="F35" i="584"/>
  <c r="C35" i="526"/>
  <c r="C35" i="539"/>
  <c r="F35" i="471"/>
  <c r="B35" i="471" s="1"/>
  <c r="F35" i="475"/>
  <c r="F35" i="473"/>
  <c r="F35" i="469"/>
  <c r="C35" i="370"/>
  <c r="B35" i="370" s="1"/>
  <c r="AA38" i="475"/>
  <c r="AA42" i="475"/>
  <c r="AA33" i="475"/>
  <c r="AA39" i="475"/>
  <c r="AA36" i="475"/>
  <c r="AA37" i="475"/>
  <c r="AA40" i="475"/>
  <c r="AA41" i="475"/>
  <c r="AA44" i="475"/>
  <c r="AA45" i="475"/>
  <c r="AA48" i="475"/>
  <c r="AA49" i="475"/>
  <c r="AA52" i="475"/>
  <c r="AA53" i="475"/>
  <c r="AA56" i="475"/>
  <c r="AA57" i="475"/>
  <c r="AA60" i="475"/>
  <c r="AA61" i="475"/>
  <c r="AA64" i="475"/>
  <c r="AA65" i="475"/>
  <c r="AA68" i="475"/>
  <c r="AA69" i="475"/>
  <c r="AA73" i="475"/>
  <c r="AA77" i="475"/>
  <c r="AA81" i="475"/>
  <c r="AA124" i="475"/>
  <c r="AA116" i="475"/>
  <c r="AA125" i="475"/>
  <c r="AA43" i="475"/>
  <c r="AA47" i="475"/>
  <c r="AA51" i="475"/>
  <c r="AA55" i="475"/>
  <c r="AA86" i="475"/>
  <c r="AA103" i="475"/>
  <c r="AJ40" i="370"/>
  <c r="AJ48" i="370"/>
  <c r="AJ56" i="370"/>
  <c r="AJ62" i="370"/>
  <c r="AJ63" i="370"/>
  <c r="AJ75" i="370"/>
  <c r="AJ77" i="370"/>
  <c r="AJ79" i="370"/>
  <c r="AJ81" i="370"/>
  <c r="AJ83" i="370"/>
  <c r="AJ85" i="370"/>
  <c r="AJ87" i="370"/>
  <c r="AJ89" i="370"/>
  <c r="AJ91" i="370"/>
  <c r="AJ93" i="370"/>
  <c r="AJ95" i="370"/>
  <c r="AJ105" i="370"/>
  <c r="AJ108" i="370"/>
  <c r="AG108" i="370" s="1"/>
  <c r="AJ114" i="370"/>
  <c r="AG114" i="370" s="1"/>
  <c r="AJ42" i="370"/>
  <c r="AJ50" i="370"/>
  <c r="AJ58" i="370"/>
  <c r="AJ69" i="370"/>
  <c r="AJ70" i="370"/>
  <c r="AJ71" i="370"/>
  <c r="AJ98" i="370"/>
  <c r="AJ109" i="370"/>
  <c r="AJ113" i="370"/>
  <c r="AJ116" i="370"/>
  <c r="AG116" i="370" s="1"/>
  <c r="AJ36" i="370"/>
  <c r="AJ44" i="370"/>
  <c r="AJ52" i="370"/>
  <c r="AJ60" i="370"/>
  <c r="AJ64" i="370"/>
  <c r="AJ65" i="370"/>
  <c r="AJ67" i="370"/>
  <c r="AJ68" i="370"/>
  <c r="AJ97" i="370"/>
  <c r="AJ100" i="370"/>
  <c r="AJ104" i="370"/>
  <c r="AJ117" i="370"/>
  <c r="AJ38" i="370"/>
  <c r="AJ46" i="370"/>
  <c r="AJ54" i="370"/>
  <c r="AJ72" i="370"/>
  <c r="AJ73" i="370"/>
  <c r="AJ101" i="370"/>
  <c r="AJ106" i="370"/>
  <c r="AJ112" i="370"/>
  <c r="AG112" i="370" s="1"/>
  <c r="AJ122" i="370"/>
  <c r="AG122" i="370" s="1"/>
  <c r="AJ124" i="370"/>
  <c r="AG124" i="370" s="1"/>
  <c r="AJ126" i="370"/>
  <c r="AG126" i="370" s="1"/>
  <c r="AJ128" i="370"/>
  <c r="AG128" i="370" s="1"/>
  <c r="AJ130" i="370"/>
  <c r="AG130" i="370" s="1"/>
  <c r="AA59" i="475"/>
  <c r="AA63" i="475"/>
  <c r="AA67" i="475"/>
  <c r="AA71" i="475"/>
  <c r="AA75" i="475"/>
  <c r="AA79" i="475"/>
  <c r="AA83" i="475"/>
  <c r="AA108" i="475"/>
  <c r="AA112" i="475"/>
  <c r="AA104" i="475"/>
  <c r="AA72" i="475"/>
  <c r="AA76" i="475"/>
  <c r="AA80" i="475"/>
  <c r="AA84" i="475"/>
  <c r="AA88" i="475"/>
  <c r="AA96" i="475"/>
  <c r="AA106" i="475"/>
  <c r="AA110" i="475"/>
  <c r="AA87" i="475"/>
  <c r="AA95" i="475"/>
  <c r="AA85" i="475"/>
  <c r="AA92" i="475"/>
  <c r="AA93" i="475"/>
  <c r="AA100" i="475"/>
  <c r="AA101" i="475"/>
  <c r="AA46" i="475"/>
  <c r="AA50" i="475"/>
  <c r="AA54" i="475"/>
  <c r="AA58" i="475"/>
  <c r="AA62" i="475"/>
  <c r="AA66" i="475"/>
  <c r="AA70" i="475"/>
  <c r="AA74" i="475"/>
  <c r="AA78" i="475"/>
  <c r="AA82" i="475"/>
  <c r="AA90" i="475"/>
  <c r="AA91" i="475"/>
  <c r="AA98" i="475"/>
  <c r="AA99" i="475"/>
  <c r="AA107" i="475"/>
  <c r="AA111" i="475"/>
  <c r="AA114" i="475"/>
  <c r="AA122" i="475"/>
  <c r="AA130" i="475"/>
  <c r="AA94" i="475"/>
  <c r="AA102" i="475"/>
  <c r="AA118" i="475"/>
  <c r="AA126" i="475"/>
  <c r="AA120" i="475"/>
  <c r="AA128" i="475"/>
  <c r="AA119" i="475"/>
  <c r="AA127" i="475"/>
  <c r="AA89" i="475"/>
  <c r="AA97" i="475"/>
  <c r="AA105" i="475"/>
  <c r="AA109" i="475"/>
  <c r="AA113" i="475"/>
  <c r="AA121" i="475"/>
  <c r="AA129" i="475"/>
  <c r="AA115" i="475"/>
  <c r="AA123" i="475"/>
  <c r="B104" i="475"/>
  <c r="AC106" i="475"/>
  <c r="B106" i="475"/>
  <c r="AC107" i="475"/>
  <c r="Y107" i="475"/>
  <c r="B107" i="475"/>
  <c r="AC108" i="475"/>
  <c r="Y108" i="475"/>
  <c r="B108" i="475"/>
  <c r="AC109" i="475"/>
  <c r="Y109" i="475"/>
  <c r="B109" i="475"/>
  <c r="AC110" i="475"/>
  <c r="Y110" i="475"/>
  <c r="B110" i="475"/>
  <c r="AC111" i="475"/>
  <c r="Y111" i="475"/>
  <c r="B111" i="475"/>
  <c r="AC112" i="475"/>
  <c r="Y112" i="475"/>
  <c r="B112" i="475"/>
  <c r="AC116" i="475"/>
  <c r="Y116" i="475"/>
  <c r="B116" i="475"/>
  <c r="W116" i="475"/>
  <c r="AB106" i="475"/>
  <c r="AB107" i="475"/>
  <c r="AB108" i="475"/>
  <c r="AB109" i="475"/>
  <c r="AB110" i="475"/>
  <c r="AB111" i="475"/>
  <c r="AB112" i="475"/>
  <c r="AB116" i="475"/>
  <c r="AC114" i="475"/>
  <c r="Y114" i="475"/>
  <c r="B114" i="475"/>
  <c r="W114" i="475"/>
  <c r="AC118" i="475"/>
  <c r="Y118" i="475"/>
  <c r="B118" i="475"/>
  <c r="W118" i="475"/>
  <c r="AC113" i="475"/>
  <c r="Y113" i="475"/>
  <c r="B113" i="475"/>
  <c r="AB113" i="475"/>
  <c r="AC115" i="475"/>
  <c r="Y115" i="475"/>
  <c r="B115" i="475"/>
  <c r="AB115" i="475"/>
  <c r="AC117" i="475"/>
  <c r="Y117" i="475"/>
  <c r="B117" i="475"/>
  <c r="AB117" i="475"/>
  <c r="AC119" i="475"/>
  <c r="Y119" i="475"/>
  <c r="B119" i="475"/>
  <c r="AB119" i="475"/>
  <c r="W120" i="475"/>
  <c r="AC121" i="475"/>
  <c r="Y121" i="475"/>
  <c r="B121" i="475"/>
  <c r="AB121" i="475"/>
  <c r="W122" i="475"/>
  <c r="AC123" i="475"/>
  <c r="Y123" i="475"/>
  <c r="B123" i="475"/>
  <c r="AB123" i="475"/>
  <c r="W124" i="475"/>
  <c r="AC125" i="475"/>
  <c r="Y125" i="475"/>
  <c r="B125" i="475"/>
  <c r="AB125" i="475"/>
  <c r="W126" i="475"/>
  <c r="AC127" i="475"/>
  <c r="Y127" i="475"/>
  <c r="B127" i="475"/>
  <c r="AB127" i="475"/>
  <c r="W128" i="475"/>
  <c r="AC129" i="475"/>
  <c r="Y129" i="475"/>
  <c r="B129" i="475"/>
  <c r="AB129" i="475"/>
  <c r="W130" i="475"/>
  <c r="AC120" i="475"/>
  <c r="Y120" i="475"/>
  <c r="B120" i="475"/>
  <c r="AB120" i="475"/>
  <c r="AC122" i="475"/>
  <c r="Y122" i="475"/>
  <c r="B122" i="475"/>
  <c r="AB122" i="475"/>
  <c r="AC124" i="475"/>
  <c r="Y124" i="475"/>
  <c r="B124" i="475"/>
  <c r="AB124" i="475"/>
  <c r="AC126" i="475"/>
  <c r="Y126" i="475"/>
  <c r="B126" i="475"/>
  <c r="AB126" i="475"/>
  <c r="AC128" i="475"/>
  <c r="Y128" i="475"/>
  <c r="B128" i="475"/>
  <c r="AB128" i="475"/>
  <c r="AC130" i="475"/>
  <c r="Y130" i="475"/>
  <c r="AB130" i="475"/>
  <c r="B130" i="475"/>
  <c r="AL36" i="370"/>
  <c r="AL37" i="370"/>
  <c r="AL38" i="370"/>
  <c r="AL39" i="370"/>
  <c r="AL40" i="370"/>
  <c r="AL104" i="370"/>
  <c r="AL105" i="370"/>
  <c r="AL103" i="370"/>
  <c r="Z107" i="473"/>
  <c r="G107" i="370" s="1"/>
  <c r="AK107" i="370" s="1"/>
  <c r="Z109" i="473"/>
  <c r="G109" i="370" s="1"/>
  <c r="AK109" i="370" s="1"/>
  <c r="Z111" i="473"/>
  <c r="G111" i="370" s="1"/>
  <c r="AK111" i="370" s="1"/>
  <c r="Z113" i="473"/>
  <c r="G113" i="370" s="1"/>
  <c r="AK113" i="370" s="1"/>
  <c r="Z115" i="473"/>
  <c r="G115" i="370" s="1"/>
  <c r="AK115" i="370" s="1"/>
  <c r="Z117" i="473"/>
  <c r="G117" i="370" s="1"/>
  <c r="AK117" i="370" s="1"/>
  <c r="Z119" i="473"/>
  <c r="G119" i="370" s="1"/>
  <c r="AK119" i="370" s="1"/>
  <c r="Z121" i="473"/>
  <c r="G121" i="370" s="1"/>
  <c r="AK121" i="370" s="1"/>
  <c r="Z123" i="473"/>
  <c r="G123" i="370" s="1"/>
  <c r="AK123" i="370" s="1"/>
  <c r="Z125" i="473"/>
  <c r="G125" i="370" s="1"/>
  <c r="AK125" i="370" s="1"/>
  <c r="Z127" i="473"/>
  <c r="G127" i="370" s="1"/>
  <c r="AK127" i="370" s="1"/>
  <c r="Z129" i="473"/>
  <c r="G129" i="370" s="1"/>
  <c r="AK129" i="370" s="1"/>
  <c r="AC104" i="471"/>
  <c r="B104" i="471"/>
  <c r="AC108" i="471"/>
  <c r="B108" i="471"/>
  <c r="AC112" i="471"/>
  <c r="B112" i="471"/>
  <c r="AC116" i="471"/>
  <c r="B116" i="471"/>
  <c r="AC120" i="471"/>
  <c r="B120" i="471"/>
  <c r="AB123" i="471"/>
  <c r="AC123" i="471"/>
  <c r="B123" i="471"/>
  <c r="AC105" i="471"/>
  <c r="B105" i="471"/>
  <c r="AC109" i="471"/>
  <c r="B109" i="471"/>
  <c r="AC113" i="471"/>
  <c r="B113" i="471"/>
  <c r="AC117" i="471"/>
  <c r="B117" i="471"/>
  <c r="AB121" i="471"/>
  <c r="AC121" i="471"/>
  <c r="B121" i="471"/>
  <c r="AB129" i="471"/>
  <c r="AC129" i="471"/>
  <c r="B129" i="471"/>
  <c r="AC106" i="471"/>
  <c r="B106" i="471"/>
  <c r="AC110" i="471"/>
  <c r="B110" i="471"/>
  <c r="AC114" i="471"/>
  <c r="B114" i="471"/>
  <c r="AC118" i="471"/>
  <c r="B118" i="471"/>
  <c r="AB127" i="471"/>
  <c r="AC127" i="471"/>
  <c r="B127" i="471"/>
  <c r="AC103" i="471"/>
  <c r="B103" i="471"/>
  <c r="AC107" i="471"/>
  <c r="B107" i="471"/>
  <c r="AC111" i="471"/>
  <c r="B111" i="471"/>
  <c r="AC115" i="471"/>
  <c r="B115" i="471"/>
  <c r="AC119" i="471"/>
  <c r="B119" i="471"/>
  <c r="AB125" i="471"/>
  <c r="AC125" i="471"/>
  <c r="B125" i="471"/>
  <c r="B122" i="471"/>
  <c r="AC122" i="471"/>
  <c r="B124" i="471"/>
  <c r="AC124" i="471"/>
  <c r="B126" i="471"/>
  <c r="AC126" i="471"/>
  <c r="B128" i="471"/>
  <c r="AC128" i="471"/>
  <c r="B130" i="471"/>
  <c r="AC130" i="471"/>
  <c r="AA127" i="469"/>
  <c r="AA123" i="469"/>
  <c r="AA115" i="469"/>
  <c r="AA107" i="469"/>
  <c r="AA103" i="469"/>
  <c r="AA99" i="469"/>
  <c r="AA95" i="469"/>
  <c r="AA91" i="469"/>
  <c r="AA87" i="469"/>
  <c r="AA83" i="469"/>
  <c r="AA79" i="469"/>
  <c r="AA75" i="469"/>
  <c r="AA71" i="469"/>
  <c r="AA63" i="469"/>
  <c r="AA59" i="469"/>
  <c r="AA55" i="469"/>
  <c r="AA51" i="469"/>
  <c r="AA47" i="469"/>
  <c r="AA43" i="469"/>
  <c r="AA39" i="469"/>
  <c r="AA35" i="469"/>
  <c r="AA67" i="469"/>
  <c r="AA111" i="469"/>
  <c r="AA119" i="469"/>
  <c r="AA128" i="469"/>
  <c r="AA124" i="469"/>
  <c r="AA120" i="469"/>
  <c r="AA116" i="469"/>
  <c r="AA112" i="469"/>
  <c r="AA108" i="469"/>
  <c r="AA104" i="469"/>
  <c r="AA100" i="469"/>
  <c r="AA96" i="469"/>
  <c r="AA92" i="469"/>
  <c r="AA88" i="469"/>
  <c r="AA84" i="469"/>
  <c r="AA80" i="469"/>
  <c r="AA76" i="469"/>
  <c r="AA72" i="469"/>
  <c r="AA68" i="469"/>
  <c r="AA64" i="469"/>
  <c r="AA60" i="469"/>
  <c r="AA56" i="469"/>
  <c r="AA52" i="469"/>
  <c r="AA48" i="469"/>
  <c r="AA44" i="469"/>
  <c r="AA40" i="469"/>
  <c r="AA36" i="469"/>
  <c r="AA130" i="469"/>
  <c r="AA126" i="469"/>
  <c r="AA122" i="469"/>
  <c r="AA118" i="469"/>
  <c r="AA114" i="469"/>
  <c r="AA110" i="469"/>
  <c r="AA106" i="469"/>
  <c r="AA102" i="469"/>
  <c r="AA98" i="469"/>
  <c r="AA94" i="469"/>
  <c r="AA90" i="469"/>
  <c r="AA86" i="469"/>
  <c r="AA82" i="469"/>
  <c r="AA78" i="469"/>
  <c r="AA74" i="469"/>
  <c r="AA70" i="469"/>
  <c r="AA66" i="469"/>
  <c r="AA62" i="469"/>
  <c r="AA58" i="469"/>
  <c r="AA54" i="469"/>
  <c r="AA50" i="469"/>
  <c r="AA46" i="469"/>
  <c r="AA42" i="469"/>
  <c r="AA38" i="469"/>
  <c r="AA34" i="469"/>
  <c r="AA32" i="469"/>
  <c r="AA31" i="469"/>
  <c r="AA129" i="469"/>
  <c r="AA125" i="469"/>
  <c r="AA121" i="469"/>
  <c r="AA117" i="469"/>
  <c r="AA113" i="469"/>
  <c r="AA109" i="469"/>
  <c r="AA105" i="469"/>
  <c r="AA101" i="469"/>
  <c r="AA97" i="469"/>
  <c r="AA93" i="469"/>
  <c r="AA89" i="469"/>
  <c r="AA85" i="469"/>
  <c r="AA81" i="469"/>
  <c r="AA77" i="469"/>
  <c r="AA73" i="469"/>
  <c r="AA69" i="469"/>
  <c r="AA65" i="469"/>
  <c r="AA61" i="469"/>
  <c r="AA57" i="469"/>
  <c r="AA53" i="469"/>
  <c r="AA49" i="469"/>
  <c r="AA45" i="469"/>
  <c r="AA41" i="469"/>
  <c r="AA37" i="469"/>
  <c r="AA33" i="469"/>
  <c r="AC103" i="473" l="1"/>
  <c r="B103" i="473"/>
  <c r="AC103" i="475"/>
  <c r="AB104" i="475"/>
  <c r="B102" i="471"/>
  <c r="AC102" i="475"/>
  <c r="AB102" i="475"/>
  <c r="B106" i="539"/>
  <c r="AC106" i="539"/>
  <c r="AD106" i="539"/>
  <c r="BB106" i="473"/>
  <c r="BC106" i="473"/>
  <c r="BD106" i="473"/>
  <c r="U106" i="473"/>
  <c r="W106" i="473" s="1"/>
  <c r="Y106" i="473" s="1"/>
  <c r="BX106" i="473"/>
  <c r="CN106" i="473"/>
  <c r="DD106" i="473"/>
  <c r="DT106" i="473"/>
  <c r="EJ106" i="473"/>
  <c r="BM106" i="473"/>
  <c r="CC106" i="473"/>
  <c r="CS106" i="473"/>
  <c r="DI106" i="473"/>
  <c r="DY106" i="473"/>
  <c r="EO106" i="473"/>
  <c r="BA106" i="473"/>
  <c r="BL106" i="473"/>
  <c r="CB106" i="473"/>
  <c r="CR106" i="473"/>
  <c r="DH106" i="473"/>
  <c r="DX106" i="473"/>
  <c r="EN106" i="473"/>
  <c r="BQ106" i="473"/>
  <c r="CG106" i="473"/>
  <c r="CW106" i="473"/>
  <c r="DM106" i="473"/>
  <c r="EC106" i="473"/>
  <c r="ES106" i="473"/>
  <c r="CF106" i="473"/>
  <c r="DL106" i="473"/>
  <c r="ER106" i="473"/>
  <c r="CK106" i="473"/>
  <c r="DQ106" i="473"/>
  <c r="BN106" i="473"/>
  <c r="CD106" i="473"/>
  <c r="CT106" i="473"/>
  <c r="DJ106" i="473"/>
  <c r="DZ106" i="473"/>
  <c r="EP106" i="473"/>
  <c r="CY106" i="473"/>
  <c r="BW106" i="473"/>
  <c r="EI106" i="473"/>
  <c r="DG106" i="473"/>
  <c r="BO106" i="473"/>
  <c r="CU106" i="473"/>
  <c r="CJ106" i="473"/>
  <c r="DP106" i="473"/>
  <c r="EV106" i="473"/>
  <c r="CO106" i="473"/>
  <c r="DU106" i="473"/>
  <c r="BR106" i="473"/>
  <c r="CH106" i="473"/>
  <c r="CX106" i="473"/>
  <c r="DN106" i="473"/>
  <c r="ED106" i="473"/>
  <c r="ET106" i="473"/>
  <c r="DO106" i="473"/>
  <c r="CM106" i="473"/>
  <c r="BK106" i="473"/>
  <c r="DW106" i="473"/>
  <c r="EA106" i="473"/>
  <c r="BP106" i="473"/>
  <c r="CV106" i="473"/>
  <c r="EB106" i="473"/>
  <c r="BU106" i="473"/>
  <c r="DA106" i="473"/>
  <c r="EG106" i="473"/>
  <c r="BV106" i="473"/>
  <c r="CL106" i="473"/>
  <c r="DB106" i="473"/>
  <c r="DR106" i="473"/>
  <c r="EH106" i="473"/>
  <c r="BS106" i="473"/>
  <c r="EE106" i="473"/>
  <c r="DC106" i="473"/>
  <c r="CA106" i="473"/>
  <c r="EM106" i="473"/>
  <c r="CE106" i="473"/>
  <c r="BT106" i="473"/>
  <c r="CZ106" i="473"/>
  <c r="EF106" i="473"/>
  <c r="BY106" i="473"/>
  <c r="DE106" i="473"/>
  <c r="EK106" i="473"/>
  <c r="BZ106" i="473"/>
  <c r="CP106" i="473"/>
  <c r="DF106" i="473"/>
  <c r="DV106" i="473"/>
  <c r="EL106" i="473"/>
  <c r="CI106" i="473"/>
  <c r="EU106" i="473"/>
  <c r="DS106" i="473"/>
  <c r="CQ106" i="473"/>
  <c r="DK106" i="473"/>
  <c r="EQ106" i="473"/>
  <c r="B106" i="473"/>
  <c r="AC106" i="473"/>
  <c r="AB106" i="473"/>
  <c r="B103" i="526"/>
  <c r="G103" i="526"/>
  <c r="H103" i="526" s="1"/>
  <c r="U103" i="469"/>
  <c r="W103" i="469" s="1"/>
  <c r="Y103" i="469" s="1"/>
  <c r="BB103" i="469"/>
  <c r="BA103" i="469"/>
  <c r="BE103" i="469"/>
  <c r="BD103" i="469"/>
  <c r="BC103" i="469"/>
  <c r="U103" i="475"/>
  <c r="BA103" i="475"/>
  <c r="BB103" i="475"/>
  <c r="AB103" i="475"/>
  <c r="W103" i="475"/>
  <c r="Y103" i="475" s="1"/>
  <c r="B103" i="475"/>
  <c r="U102" i="475"/>
  <c r="BA102" i="475"/>
  <c r="BB102" i="475"/>
  <c r="W102" i="475"/>
  <c r="Y102" i="475" s="1"/>
  <c r="U102" i="476"/>
  <c r="W102" i="476" s="1"/>
  <c r="Y102" i="476" s="1"/>
  <c r="B102" i="476"/>
  <c r="AC102" i="476"/>
  <c r="AB102" i="476"/>
  <c r="U105" i="469"/>
  <c r="W105" i="469" s="1"/>
  <c r="Y105" i="469" s="1"/>
  <c r="BE105" i="469"/>
  <c r="BB105" i="469"/>
  <c r="BC105" i="469"/>
  <c r="BD105" i="469"/>
  <c r="BA105" i="469"/>
  <c r="B105" i="526"/>
  <c r="G105" i="526"/>
  <c r="H105" i="526" s="1"/>
  <c r="B105" i="370"/>
  <c r="B104" i="370"/>
  <c r="BC104" i="469"/>
  <c r="BB104" i="469"/>
  <c r="BA104" i="469"/>
  <c r="U104" i="469"/>
  <c r="W104" i="469" s="1"/>
  <c r="Y104" i="469" s="1"/>
  <c r="BE104" i="469"/>
  <c r="BD104" i="469"/>
  <c r="AB106" i="476"/>
  <c r="U106" i="476"/>
  <c r="W106" i="476" s="1"/>
  <c r="Y106" i="476" s="1"/>
  <c r="B106" i="476"/>
  <c r="AC106" i="476"/>
  <c r="B106" i="370"/>
  <c r="BC103" i="584"/>
  <c r="AB103" i="584"/>
  <c r="BD103" i="584"/>
  <c r="AC103" i="584"/>
  <c r="BB103" i="584"/>
  <c r="B103" i="584"/>
  <c r="BA103" i="584"/>
  <c r="U103" i="584"/>
  <c r="W103" i="584" s="1"/>
  <c r="Y103" i="584" s="1"/>
  <c r="B103" i="370"/>
  <c r="AC103" i="539"/>
  <c r="AD103" i="539"/>
  <c r="B103" i="539"/>
  <c r="B102" i="539"/>
  <c r="AC102" i="539"/>
  <c r="AD102" i="539"/>
  <c r="G102" i="471"/>
  <c r="U102" i="471" s="1"/>
  <c r="W102" i="471" s="1"/>
  <c r="Y102" i="471" s="1"/>
  <c r="AB102" i="471"/>
  <c r="E105" i="527"/>
  <c r="C105" i="528"/>
  <c r="I105" i="527"/>
  <c r="B105" i="527"/>
  <c r="BA105" i="584"/>
  <c r="AC105" i="584"/>
  <c r="BD105" i="584"/>
  <c r="B105" i="584"/>
  <c r="AB105" i="584"/>
  <c r="U105" i="584"/>
  <c r="W105" i="584" s="1"/>
  <c r="Y105" i="584" s="1"/>
  <c r="BC105" i="584"/>
  <c r="BB105" i="584"/>
  <c r="B105" i="476"/>
  <c r="U105" i="476"/>
  <c r="W105" i="476" s="1"/>
  <c r="Y105" i="476" s="1"/>
  <c r="AB105" i="476"/>
  <c r="AC105" i="476"/>
  <c r="G104" i="526"/>
  <c r="H104" i="526" s="1"/>
  <c r="B104" i="526"/>
  <c r="E104" i="527"/>
  <c r="C104" i="528"/>
  <c r="I104" i="527"/>
  <c r="B104" i="527"/>
  <c r="G106" i="471"/>
  <c r="U106" i="471"/>
  <c r="W106" i="471" s="1"/>
  <c r="Y106" i="471" s="1"/>
  <c r="AB106" i="471"/>
  <c r="U106" i="475"/>
  <c r="W106" i="475" s="1"/>
  <c r="Y106" i="475" s="1"/>
  <c r="BA106" i="475"/>
  <c r="BB106" i="475"/>
  <c r="G106" i="526"/>
  <c r="H106" i="526" s="1"/>
  <c r="B106" i="526"/>
  <c r="B103" i="476"/>
  <c r="U103" i="476"/>
  <c r="W103" i="476" s="1"/>
  <c r="Y103" i="476" s="1"/>
  <c r="AC103" i="476"/>
  <c r="AB103" i="476"/>
  <c r="Z103" i="527"/>
  <c r="E103" i="527"/>
  <c r="C103" i="528"/>
  <c r="B103" i="527"/>
  <c r="I103" i="527"/>
  <c r="Z102" i="527"/>
  <c r="C102" i="528"/>
  <c r="I102" i="527"/>
  <c r="E102" i="527"/>
  <c r="B102" i="527"/>
  <c r="BD102" i="473"/>
  <c r="BT102" i="473"/>
  <c r="CJ102" i="473"/>
  <c r="CZ102" i="473"/>
  <c r="DP102" i="473"/>
  <c r="EF102" i="473"/>
  <c r="EV102" i="473"/>
  <c r="BY102" i="473"/>
  <c r="CO102" i="473"/>
  <c r="DE102" i="473"/>
  <c r="DU102" i="473"/>
  <c r="EK102" i="473"/>
  <c r="BA102" i="473"/>
  <c r="BB102" i="473"/>
  <c r="U102" i="473"/>
  <c r="W102" i="473" s="1"/>
  <c r="Y102" i="473" s="1"/>
  <c r="BC102" i="473"/>
  <c r="BX102" i="473"/>
  <c r="CR102" i="473"/>
  <c r="DL102" i="473"/>
  <c r="EJ102" i="473"/>
  <c r="BQ102" i="473"/>
  <c r="CK102" i="473"/>
  <c r="DI102" i="473"/>
  <c r="EC102" i="473"/>
  <c r="BN102" i="473"/>
  <c r="CD102" i="473"/>
  <c r="CT102" i="473"/>
  <c r="DJ102" i="473"/>
  <c r="DZ102" i="473"/>
  <c r="EP102" i="473"/>
  <c r="CQ102" i="473"/>
  <c r="BO102" i="473"/>
  <c r="EA102" i="473"/>
  <c r="CY102" i="473"/>
  <c r="BW102" i="473"/>
  <c r="DS102" i="473"/>
  <c r="CB102" i="473"/>
  <c r="CV102" i="473"/>
  <c r="DT102" i="473"/>
  <c r="EN102" i="473"/>
  <c r="BU102" i="473"/>
  <c r="CS102" i="473"/>
  <c r="DM102" i="473"/>
  <c r="EG102" i="473"/>
  <c r="BR102" i="473"/>
  <c r="CH102" i="473"/>
  <c r="CX102" i="473"/>
  <c r="DN102" i="473"/>
  <c r="ED102" i="473"/>
  <c r="ET102" i="473"/>
  <c r="DG102" i="473"/>
  <c r="CE102" i="473"/>
  <c r="EQ102" i="473"/>
  <c r="DO102" i="473"/>
  <c r="CM102" i="473"/>
  <c r="BL102" i="473"/>
  <c r="CF102" i="473"/>
  <c r="DD102" i="473"/>
  <c r="DX102" i="473"/>
  <c r="ER102" i="473"/>
  <c r="CC102" i="473"/>
  <c r="CW102" i="473"/>
  <c r="DQ102" i="473"/>
  <c r="EO102" i="473"/>
  <c r="BV102" i="473"/>
  <c r="CL102" i="473"/>
  <c r="DB102" i="473"/>
  <c r="DR102" i="473"/>
  <c r="EH102" i="473"/>
  <c r="BK102" i="473"/>
  <c r="DW102" i="473"/>
  <c r="CU102" i="473"/>
  <c r="BS102" i="473"/>
  <c r="EE102" i="473"/>
  <c r="DC102" i="473"/>
  <c r="BP102" i="473"/>
  <c r="CN102" i="473"/>
  <c r="DH102" i="473"/>
  <c r="EB102" i="473"/>
  <c r="BM102" i="473"/>
  <c r="CG102" i="473"/>
  <c r="DA102" i="473"/>
  <c r="DY102" i="473"/>
  <c r="ES102" i="473"/>
  <c r="BZ102" i="473"/>
  <c r="CP102" i="473"/>
  <c r="DF102" i="473"/>
  <c r="DV102" i="473"/>
  <c r="EL102" i="473"/>
  <c r="CA102" i="473"/>
  <c r="EM102" i="473"/>
  <c r="DK102" i="473"/>
  <c r="CI102" i="473"/>
  <c r="EU102" i="473"/>
  <c r="EI102" i="473"/>
  <c r="B102" i="473"/>
  <c r="AC102" i="473"/>
  <c r="AB102" i="473"/>
  <c r="G102" i="526"/>
  <c r="H102" i="526" s="1"/>
  <c r="B102" i="526"/>
  <c r="AC105" i="539"/>
  <c r="B105" i="539"/>
  <c r="AD105" i="539"/>
  <c r="BD105" i="473"/>
  <c r="BC105" i="473"/>
  <c r="BA105" i="473"/>
  <c r="BV105" i="473"/>
  <c r="CL105" i="473"/>
  <c r="DB105" i="473"/>
  <c r="DR105" i="473"/>
  <c r="EH105" i="473"/>
  <c r="BK105" i="473"/>
  <c r="CA105" i="473"/>
  <c r="CQ105" i="473"/>
  <c r="DG105" i="473"/>
  <c r="DW105" i="473"/>
  <c r="EM105" i="473"/>
  <c r="BP105" i="473"/>
  <c r="CF105" i="473"/>
  <c r="CV105" i="473"/>
  <c r="DL105" i="473"/>
  <c r="EB105" i="473"/>
  <c r="ER105" i="473"/>
  <c r="CS105" i="473"/>
  <c r="BQ105" i="473"/>
  <c r="EC105" i="473"/>
  <c r="DA105" i="473"/>
  <c r="EK105" i="473"/>
  <c r="BZ105" i="473"/>
  <c r="CP105" i="473"/>
  <c r="DF105" i="473"/>
  <c r="DV105" i="473"/>
  <c r="EL105" i="473"/>
  <c r="BO105" i="473"/>
  <c r="CE105" i="473"/>
  <c r="CU105" i="473"/>
  <c r="DK105" i="473"/>
  <c r="EA105" i="473"/>
  <c r="EQ105" i="473"/>
  <c r="BT105" i="473"/>
  <c r="CJ105" i="473"/>
  <c r="CZ105" i="473"/>
  <c r="DP105" i="473"/>
  <c r="EF105" i="473"/>
  <c r="EV105" i="473"/>
  <c r="DI105" i="473"/>
  <c r="CG105" i="473"/>
  <c r="ES105" i="473"/>
  <c r="DQ105" i="473"/>
  <c r="CO105" i="473"/>
  <c r="BN105" i="473"/>
  <c r="CD105" i="473"/>
  <c r="CT105" i="473"/>
  <c r="DJ105" i="473"/>
  <c r="DZ105" i="473"/>
  <c r="EP105" i="473"/>
  <c r="BS105" i="473"/>
  <c r="CI105" i="473"/>
  <c r="CY105" i="473"/>
  <c r="DO105" i="473"/>
  <c r="EE105" i="473"/>
  <c r="EU105" i="473"/>
  <c r="BX105" i="473"/>
  <c r="CN105" i="473"/>
  <c r="DD105" i="473"/>
  <c r="DT105" i="473"/>
  <c r="EJ105" i="473"/>
  <c r="BM105" i="473"/>
  <c r="DY105" i="473"/>
  <c r="CW105" i="473"/>
  <c r="BU105" i="473"/>
  <c r="EG105" i="473"/>
  <c r="DU105" i="473"/>
  <c r="BB105" i="473"/>
  <c r="U105" i="473"/>
  <c r="W105" i="473" s="1"/>
  <c r="Y105" i="473" s="1"/>
  <c r="BR105" i="473"/>
  <c r="CH105" i="473"/>
  <c r="CX105" i="473"/>
  <c r="DN105" i="473"/>
  <c r="ED105" i="473"/>
  <c r="ET105" i="473"/>
  <c r="BW105" i="473"/>
  <c r="CM105" i="473"/>
  <c r="DC105" i="473"/>
  <c r="DS105" i="473"/>
  <c r="EI105" i="473"/>
  <c r="BL105" i="473"/>
  <c r="CB105" i="473"/>
  <c r="CR105" i="473"/>
  <c r="DH105" i="473"/>
  <c r="DX105" i="473"/>
  <c r="EN105" i="473"/>
  <c r="CC105" i="473"/>
  <c r="EO105" i="473"/>
  <c r="DM105" i="473"/>
  <c r="CK105" i="473"/>
  <c r="BY105" i="473"/>
  <c r="DE105" i="473"/>
  <c r="B105" i="473"/>
  <c r="AC105" i="473"/>
  <c r="AB105" i="473"/>
  <c r="U104" i="475"/>
  <c r="W104" i="475" s="1"/>
  <c r="Y104" i="475" s="1"/>
  <c r="BA104" i="475"/>
  <c r="BB104" i="475"/>
  <c r="BB104" i="584"/>
  <c r="BC104" i="584"/>
  <c r="BD104" i="584"/>
  <c r="BA104" i="584"/>
  <c r="AC104" i="584"/>
  <c r="AB104" i="584"/>
  <c r="U104" i="584"/>
  <c r="W104" i="584" s="1"/>
  <c r="Y104" i="584" s="1"/>
  <c r="B104" i="584"/>
  <c r="G104" i="471"/>
  <c r="U104" i="471" s="1"/>
  <c r="W104" i="471" s="1"/>
  <c r="Y104" i="471" s="1"/>
  <c r="AB104" i="471"/>
  <c r="U106" i="469"/>
  <c r="W106" i="469" s="1"/>
  <c r="Y106" i="469" s="1"/>
  <c r="BE106" i="469"/>
  <c r="BD106" i="469"/>
  <c r="BC106" i="469"/>
  <c r="BB106" i="469"/>
  <c r="BA106" i="469"/>
  <c r="C106" i="528"/>
  <c r="I106" i="527"/>
  <c r="E106" i="527"/>
  <c r="B106" i="527"/>
  <c r="BB106" i="584"/>
  <c r="AB106" i="584"/>
  <c r="BD106" i="584"/>
  <c r="B106" i="584"/>
  <c r="BC106" i="584"/>
  <c r="U106" i="584"/>
  <c r="W106" i="584" s="1"/>
  <c r="Y106" i="584" s="1"/>
  <c r="BA106" i="584"/>
  <c r="AC106" i="584"/>
  <c r="G103" i="471"/>
  <c r="U103" i="471" s="1"/>
  <c r="W103" i="471" s="1"/>
  <c r="Y103" i="471" s="1"/>
  <c r="AB103" i="471"/>
  <c r="BB103" i="473"/>
  <c r="U103" i="473"/>
  <c r="W103" i="473" s="1"/>
  <c r="Y103" i="473" s="1"/>
  <c r="BC103" i="473"/>
  <c r="BD103" i="473"/>
  <c r="BA103" i="473"/>
  <c r="BN103" i="473"/>
  <c r="CD103" i="473"/>
  <c r="CT103" i="473"/>
  <c r="DJ103" i="473"/>
  <c r="DZ103" i="473"/>
  <c r="EP103" i="473"/>
  <c r="BS103" i="473"/>
  <c r="CI103" i="473"/>
  <c r="CY103" i="473"/>
  <c r="DO103" i="473"/>
  <c r="EE103" i="473"/>
  <c r="EU103" i="473"/>
  <c r="BX103" i="473"/>
  <c r="CN103" i="473"/>
  <c r="DD103" i="473"/>
  <c r="DT103" i="473"/>
  <c r="EJ103" i="473"/>
  <c r="BQ103" i="473"/>
  <c r="EC103" i="473"/>
  <c r="DA103" i="473"/>
  <c r="CO103" i="473"/>
  <c r="BM103" i="473"/>
  <c r="CS103" i="473"/>
  <c r="BR103" i="473"/>
  <c r="CH103" i="473"/>
  <c r="CX103" i="473"/>
  <c r="DN103" i="473"/>
  <c r="ED103" i="473"/>
  <c r="ET103" i="473"/>
  <c r="BW103" i="473"/>
  <c r="CM103" i="473"/>
  <c r="DC103" i="473"/>
  <c r="DS103" i="473"/>
  <c r="EI103" i="473"/>
  <c r="BL103" i="473"/>
  <c r="CB103" i="473"/>
  <c r="CR103" i="473"/>
  <c r="DH103" i="473"/>
  <c r="DX103" i="473"/>
  <c r="EN103" i="473"/>
  <c r="CG103" i="473"/>
  <c r="ES103" i="473"/>
  <c r="DQ103" i="473"/>
  <c r="DE103" i="473"/>
  <c r="DY103" i="473"/>
  <c r="DI103" i="473"/>
  <c r="BV103" i="473"/>
  <c r="CL103" i="473"/>
  <c r="DB103" i="473"/>
  <c r="DR103" i="473"/>
  <c r="EH103" i="473"/>
  <c r="BK103" i="473"/>
  <c r="CA103" i="473"/>
  <c r="CQ103" i="473"/>
  <c r="DG103" i="473"/>
  <c r="DW103" i="473"/>
  <c r="EM103" i="473"/>
  <c r="BP103" i="473"/>
  <c r="CF103" i="473"/>
  <c r="CV103" i="473"/>
  <c r="DL103" i="473"/>
  <c r="EB103" i="473"/>
  <c r="ER103" i="473"/>
  <c r="CW103" i="473"/>
  <c r="BU103" i="473"/>
  <c r="EG103" i="473"/>
  <c r="DU103" i="473"/>
  <c r="CC103" i="473"/>
  <c r="BZ103" i="473"/>
  <c r="CP103" i="473"/>
  <c r="DF103" i="473"/>
  <c r="DV103" i="473"/>
  <c r="EL103" i="473"/>
  <c r="BO103" i="473"/>
  <c r="CE103" i="473"/>
  <c r="CU103" i="473"/>
  <c r="DK103" i="473"/>
  <c r="EA103" i="473"/>
  <c r="EQ103" i="473"/>
  <c r="BT103" i="473"/>
  <c r="CJ103" i="473"/>
  <c r="CZ103" i="473"/>
  <c r="DP103" i="473"/>
  <c r="EF103" i="473"/>
  <c r="EV103" i="473"/>
  <c r="DM103" i="473"/>
  <c r="CK103" i="473"/>
  <c r="BY103" i="473"/>
  <c r="EK103" i="473"/>
  <c r="EO103" i="473"/>
  <c r="U102" i="469"/>
  <c r="W102" i="469" s="1"/>
  <c r="Y102" i="469" s="1"/>
  <c r="BE102" i="469"/>
  <c r="BA102" i="469"/>
  <c r="BB102" i="469"/>
  <c r="BD102" i="469"/>
  <c r="BC102" i="469"/>
  <c r="B102" i="370"/>
  <c r="BB102" i="584"/>
  <c r="U102" i="584"/>
  <c r="W102" i="584" s="1"/>
  <c r="Y102" i="584" s="1"/>
  <c r="BD102" i="584"/>
  <c r="AC102" i="584"/>
  <c r="BA102" i="584"/>
  <c r="AB102" i="584"/>
  <c r="BC102" i="584"/>
  <c r="B102" i="584"/>
  <c r="G105" i="471"/>
  <c r="U105" i="471" s="1"/>
  <c r="W105" i="471" s="1"/>
  <c r="Y105" i="471" s="1"/>
  <c r="AB105" i="471"/>
  <c r="U105" i="475"/>
  <c r="W105" i="475" s="1"/>
  <c r="Y105" i="475" s="1"/>
  <c r="BA105" i="475"/>
  <c r="BB105" i="475"/>
  <c r="B105" i="475"/>
  <c r="AB105" i="475"/>
  <c r="BA104" i="473"/>
  <c r="BB104" i="473"/>
  <c r="U104" i="473"/>
  <c r="W104" i="473" s="1"/>
  <c r="Y104" i="473" s="1"/>
  <c r="BD104" i="473"/>
  <c r="BC104" i="473"/>
  <c r="BP104" i="473"/>
  <c r="CF104" i="473"/>
  <c r="CV104" i="473"/>
  <c r="DL104" i="473"/>
  <c r="EB104" i="473"/>
  <c r="ER104" i="473"/>
  <c r="BU104" i="473"/>
  <c r="CK104" i="473"/>
  <c r="DA104" i="473"/>
  <c r="DQ104" i="473"/>
  <c r="EG104" i="473"/>
  <c r="BN104" i="473"/>
  <c r="CD104" i="473"/>
  <c r="CT104" i="473"/>
  <c r="DJ104" i="473"/>
  <c r="DZ104" i="473"/>
  <c r="EP104" i="473"/>
  <c r="DC104" i="473"/>
  <c r="CA104" i="473"/>
  <c r="EM104" i="473"/>
  <c r="DK104" i="473"/>
  <c r="CI104" i="473"/>
  <c r="EE104" i="473"/>
  <c r="BT104" i="473"/>
  <c r="CJ104" i="473"/>
  <c r="CZ104" i="473"/>
  <c r="DP104" i="473"/>
  <c r="EF104" i="473"/>
  <c r="EV104" i="473"/>
  <c r="BY104" i="473"/>
  <c r="CO104" i="473"/>
  <c r="DE104" i="473"/>
  <c r="DU104" i="473"/>
  <c r="EK104" i="473"/>
  <c r="BR104" i="473"/>
  <c r="CH104" i="473"/>
  <c r="CX104" i="473"/>
  <c r="DN104" i="473"/>
  <c r="ED104" i="473"/>
  <c r="ET104" i="473"/>
  <c r="DS104" i="473"/>
  <c r="CQ104" i="473"/>
  <c r="BO104" i="473"/>
  <c r="EA104" i="473"/>
  <c r="EU104" i="473"/>
  <c r="BX104" i="473"/>
  <c r="CN104" i="473"/>
  <c r="DD104" i="473"/>
  <c r="DT104" i="473"/>
  <c r="EJ104" i="473"/>
  <c r="BM104" i="473"/>
  <c r="CC104" i="473"/>
  <c r="CS104" i="473"/>
  <c r="DI104" i="473"/>
  <c r="DY104" i="473"/>
  <c r="EO104" i="473"/>
  <c r="BV104" i="473"/>
  <c r="CL104" i="473"/>
  <c r="DB104" i="473"/>
  <c r="DR104" i="473"/>
  <c r="EH104" i="473"/>
  <c r="BW104" i="473"/>
  <c r="EI104" i="473"/>
  <c r="DG104" i="473"/>
  <c r="CE104" i="473"/>
  <c r="EQ104" i="473"/>
  <c r="DO104" i="473"/>
  <c r="BL104" i="473"/>
  <c r="CB104" i="473"/>
  <c r="CR104" i="473"/>
  <c r="DH104" i="473"/>
  <c r="DX104" i="473"/>
  <c r="EN104" i="473"/>
  <c r="BQ104" i="473"/>
  <c r="CG104" i="473"/>
  <c r="CW104" i="473"/>
  <c r="DM104" i="473"/>
  <c r="EC104" i="473"/>
  <c r="ES104" i="473"/>
  <c r="BZ104" i="473"/>
  <c r="CP104" i="473"/>
  <c r="DF104" i="473"/>
  <c r="DV104" i="473"/>
  <c r="EL104" i="473"/>
  <c r="CM104" i="473"/>
  <c r="BK104" i="473"/>
  <c r="DW104" i="473"/>
  <c r="CU104" i="473"/>
  <c r="CY104" i="473"/>
  <c r="BS104" i="473"/>
  <c r="B104" i="473"/>
  <c r="AC104" i="473"/>
  <c r="AB104" i="473"/>
  <c r="B104" i="539"/>
  <c r="AC104" i="539"/>
  <c r="AD104" i="539"/>
  <c r="AB104" i="476"/>
  <c r="B104" i="476"/>
  <c r="U104" i="476"/>
  <c r="W104" i="476" s="1"/>
  <c r="Y104" i="476" s="1"/>
  <c r="AC104" i="476"/>
  <c r="F38" i="584"/>
  <c r="AC38" i="584" s="1"/>
  <c r="C38" i="527"/>
  <c r="C38" i="528" s="1"/>
  <c r="C38" i="529" s="1"/>
  <c r="C38" i="530" s="1"/>
  <c r="C38" i="531" s="1"/>
  <c r="F38" i="471"/>
  <c r="G38" i="471" s="1"/>
  <c r="U38" i="471" s="1"/>
  <c r="W38" i="471" s="1"/>
  <c r="Y38" i="471" s="1"/>
  <c r="F38" i="473"/>
  <c r="BN38" i="473" s="1"/>
  <c r="F38" i="475"/>
  <c r="AC38" i="475" s="1"/>
  <c r="C38" i="539"/>
  <c r="AD38" i="539" s="1"/>
  <c r="C38" i="370"/>
  <c r="B38" i="370" s="1"/>
  <c r="C38" i="526"/>
  <c r="F38" i="476"/>
  <c r="AC38" i="476" s="1"/>
  <c r="Y91" i="475"/>
  <c r="B98" i="471"/>
  <c r="AB101" i="475"/>
  <c r="AC100" i="475"/>
  <c r="B81" i="473"/>
  <c r="AB88" i="475"/>
  <c r="B101" i="471"/>
  <c r="Y98" i="475"/>
  <c r="Z98" i="475" s="1"/>
  <c r="I98" i="370" s="1"/>
  <c r="AM98" i="370" s="1"/>
  <c r="AB101" i="473"/>
  <c r="B99" i="475"/>
  <c r="B83" i="473"/>
  <c r="AC83" i="473"/>
  <c r="W99" i="475"/>
  <c r="AC98" i="475"/>
  <c r="AC94" i="475"/>
  <c r="Y99" i="475"/>
  <c r="AC99" i="475"/>
  <c r="AB98" i="475"/>
  <c r="AB94" i="475"/>
  <c r="AC85" i="475"/>
  <c r="B97" i="475"/>
  <c r="AB100" i="475"/>
  <c r="B100" i="475"/>
  <c r="BC38" i="469"/>
  <c r="BD38" i="469"/>
  <c r="BE38" i="469"/>
  <c r="BB38" i="469"/>
  <c r="BA38" i="469"/>
  <c r="B99" i="471"/>
  <c r="W101" i="475"/>
  <c r="B101" i="475"/>
  <c r="Y101" i="475"/>
  <c r="B89" i="475"/>
  <c r="B90" i="475"/>
  <c r="B99" i="473"/>
  <c r="Y93" i="475"/>
  <c r="B100" i="471"/>
  <c r="AC93" i="475"/>
  <c r="AC95" i="473"/>
  <c r="AB93" i="475"/>
  <c r="W93" i="475"/>
  <c r="BD99" i="473"/>
  <c r="U99" i="473"/>
  <c r="BB99" i="473"/>
  <c r="W99" i="473"/>
  <c r="BC99" i="473"/>
  <c r="Y99" i="473"/>
  <c r="Z99" i="473" s="1"/>
  <c r="G99" i="370" s="1"/>
  <c r="AK99" i="370" s="1"/>
  <c r="BA99" i="473"/>
  <c r="BZ99" i="473"/>
  <c r="CP99" i="473"/>
  <c r="DF99" i="473"/>
  <c r="DV99" i="473"/>
  <c r="EL99" i="473"/>
  <c r="BO99" i="473"/>
  <c r="CE99" i="473"/>
  <c r="CU99" i="473"/>
  <c r="DK99" i="473"/>
  <c r="EA99" i="473"/>
  <c r="EQ99" i="473"/>
  <c r="BT99" i="473"/>
  <c r="CJ99" i="473"/>
  <c r="CZ99" i="473"/>
  <c r="DP99" i="473"/>
  <c r="EF99" i="473"/>
  <c r="EV99" i="473"/>
  <c r="DU99" i="473"/>
  <c r="CS99" i="473"/>
  <c r="BQ99" i="473"/>
  <c r="EC99" i="473"/>
  <c r="DA99" i="473"/>
  <c r="BN99" i="473"/>
  <c r="CD99" i="473"/>
  <c r="CT99" i="473"/>
  <c r="DJ99" i="473"/>
  <c r="DZ99" i="473"/>
  <c r="EP99" i="473"/>
  <c r="BS99" i="473"/>
  <c r="CI99" i="473"/>
  <c r="CY99" i="473"/>
  <c r="DO99" i="473"/>
  <c r="EE99" i="473"/>
  <c r="EU99" i="473"/>
  <c r="BX99" i="473"/>
  <c r="CN99" i="473"/>
  <c r="DD99" i="473"/>
  <c r="DT99" i="473"/>
  <c r="EJ99" i="473"/>
  <c r="BY99" i="473"/>
  <c r="EK99" i="473"/>
  <c r="DI99" i="473"/>
  <c r="CG99" i="473"/>
  <c r="ES99" i="473"/>
  <c r="DQ99" i="473"/>
  <c r="BR99" i="473"/>
  <c r="CX99" i="473"/>
  <c r="ED99" i="473"/>
  <c r="BW99" i="473"/>
  <c r="DC99" i="473"/>
  <c r="EI99" i="473"/>
  <c r="CB99" i="473"/>
  <c r="DH99" i="473"/>
  <c r="EN99" i="473"/>
  <c r="BM99" i="473"/>
  <c r="CW99" i="473"/>
  <c r="EG99" i="473"/>
  <c r="BV99" i="473"/>
  <c r="DB99" i="473"/>
  <c r="EH99" i="473"/>
  <c r="CA99" i="473"/>
  <c r="DG99" i="473"/>
  <c r="EM99" i="473"/>
  <c r="CF99" i="473"/>
  <c r="DL99" i="473"/>
  <c r="ER99" i="473"/>
  <c r="CC99" i="473"/>
  <c r="DM99" i="473"/>
  <c r="CH99" i="473"/>
  <c r="DN99" i="473"/>
  <c r="ET99" i="473"/>
  <c r="CM99" i="473"/>
  <c r="DS99" i="473"/>
  <c r="BL99" i="473"/>
  <c r="CR99" i="473"/>
  <c r="DX99" i="473"/>
  <c r="CO99" i="473"/>
  <c r="DY99" i="473"/>
  <c r="BU99" i="473"/>
  <c r="CL99" i="473"/>
  <c r="DR99" i="473"/>
  <c r="BK99" i="473"/>
  <c r="CQ99" i="473"/>
  <c r="DW99" i="473"/>
  <c r="BP99" i="473"/>
  <c r="CV99" i="473"/>
  <c r="EB99" i="473"/>
  <c r="DE99" i="473"/>
  <c r="EO99" i="473"/>
  <c r="CK99" i="473"/>
  <c r="AC99" i="473"/>
  <c r="B99" i="526"/>
  <c r="G99" i="526"/>
  <c r="H99" i="526" s="1"/>
  <c r="BE99" i="469"/>
  <c r="BC99" i="469"/>
  <c r="BB99" i="469"/>
  <c r="BD99" i="469"/>
  <c r="U99" i="469"/>
  <c r="W99" i="469"/>
  <c r="BA99" i="469"/>
  <c r="Y99" i="469"/>
  <c r="Z99" i="469" s="1"/>
  <c r="D99" i="370" s="1"/>
  <c r="AH99" i="370" s="1"/>
  <c r="Z101" i="527"/>
  <c r="C101" i="528"/>
  <c r="B101" i="527"/>
  <c r="E101" i="527"/>
  <c r="I101" i="527"/>
  <c r="B101" i="370"/>
  <c r="Y100" i="471"/>
  <c r="G100" i="471"/>
  <c r="W100" i="471"/>
  <c r="U100" i="471"/>
  <c r="AB100" i="471"/>
  <c r="Z100" i="471"/>
  <c r="E100" i="370" s="1"/>
  <c r="AI100" i="370" s="1"/>
  <c r="BD100" i="469"/>
  <c r="BC100" i="469"/>
  <c r="U100" i="469"/>
  <c r="BE100" i="469"/>
  <c r="BB100" i="469"/>
  <c r="Y100" i="469"/>
  <c r="BA100" i="469"/>
  <c r="W100" i="469"/>
  <c r="Z100" i="469"/>
  <c r="D100" i="370" s="1"/>
  <c r="AH100" i="370" s="1"/>
  <c r="BD100" i="473"/>
  <c r="BC100" i="473"/>
  <c r="U100" i="473"/>
  <c r="BA100" i="473"/>
  <c r="Y100" i="473"/>
  <c r="BB100" i="473"/>
  <c r="W100" i="473"/>
  <c r="BT100" i="473"/>
  <c r="CJ100" i="473"/>
  <c r="CZ100" i="473"/>
  <c r="DP100" i="473"/>
  <c r="EF100" i="473"/>
  <c r="EV100" i="473"/>
  <c r="BY100" i="473"/>
  <c r="CO100" i="473"/>
  <c r="DE100" i="473"/>
  <c r="DU100" i="473"/>
  <c r="EK100" i="473"/>
  <c r="BR100" i="473"/>
  <c r="CH100" i="473"/>
  <c r="CX100" i="473"/>
  <c r="DN100" i="473"/>
  <c r="ED100" i="473"/>
  <c r="ET100" i="473"/>
  <c r="DK100" i="473"/>
  <c r="CI100" i="473"/>
  <c r="EU100" i="473"/>
  <c r="DS100" i="473"/>
  <c r="CQ100" i="473"/>
  <c r="BX100" i="473"/>
  <c r="CN100" i="473"/>
  <c r="DD100" i="473"/>
  <c r="DT100" i="473"/>
  <c r="EJ100" i="473"/>
  <c r="BM100" i="473"/>
  <c r="CC100" i="473"/>
  <c r="CS100" i="473"/>
  <c r="DI100" i="473"/>
  <c r="DY100" i="473"/>
  <c r="EO100" i="473"/>
  <c r="BV100" i="473"/>
  <c r="CL100" i="473"/>
  <c r="DB100" i="473"/>
  <c r="DR100" i="473"/>
  <c r="EH100" i="473"/>
  <c r="BO100" i="473"/>
  <c r="EA100" i="473"/>
  <c r="CY100" i="473"/>
  <c r="BW100" i="473"/>
  <c r="EI100" i="473"/>
  <c r="DG100" i="473"/>
  <c r="BL100" i="473"/>
  <c r="CB100" i="473"/>
  <c r="CR100" i="473"/>
  <c r="DH100" i="473"/>
  <c r="DX100" i="473"/>
  <c r="EN100" i="473"/>
  <c r="BQ100" i="473"/>
  <c r="CG100" i="473"/>
  <c r="BP100" i="473"/>
  <c r="CF100" i="473"/>
  <c r="CV100" i="473"/>
  <c r="DL100" i="473"/>
  <c r="EB100" i="473"/>
  <c r="ER100" i="473"/>
  <c r="BU100" i="473"/>
  <c r="CK100" i="473"/>
  <c r="DA100" i="473"/>
  <c r="DQ100" i="473"/>
  <c r="EG100" i="473"/>
  <c r="BN100" i="473"/>
  <c r="CD100" i="473"/>
  <c r="CT100" i="473"/>
  <c r="DJ100" i="473"/>
  <c r="DZ100" i="473"/>
  <c r="EP100" i="473"/>
  <c r="CU100" i="473"/>
  <c r="BS100" i="473"/>
  <c r="EE100" i="473"/>
  <c r="DC100" i="473"/>
  <c r="CA100" i="473"/>
  <c r="EM100" i="473"/>
  <c r="DM100" i="473"/>
  <c r="CP100" i="473"/>
  <c r="CE100" i="473"/>
  <c r="BK100" i="473"/>
  <c r="EC100" i="473"/>
  <c r="DF100" i="473"/>
  <c r="EQ100" i="473"/>
  <c r="DW100" i="473"/>
  <c r="ES100" i="473"/>
  <c r="DV100" i="473"/>
  <c r="DO100" i="473"/>
  <c r="CW100" i="473"/>
  <c r="BZ100" i="473"/>
  <c r="EL100" i="473"/>
  <c r="CM100" i="473"/>
  <c r="AB100" i="473"/>
  <c r="Z100" i="473"/>
  <c r="G100" i="370" s="1"/>
  <c r="AK100" i="370" s="1"/>
  <c r="B100" i="473"/>
  <c r="AC100" i="473"/>
  <c r="E94" i="527"/>
  <c r="C94" i="528"/>
  <c r="I94" i="527"/>
  <c r="B94" i="527"/>
  <c r="AD94" i="539"/>
  <c r="AC94" i="539"/>
  <c r="B94" i="539"/>
  <c r="U93" i="475"/>
  <c r="BB93" i="475"/>
  <c r="BA93" i="475"/>
  <c r="Z93" i="475"/>
  <c r="I93" i="370" s="1"/>
  <c r="AM93" i="370" s="1"/>
  <c r="W93" i="476"/>
  <c r="B93" i="476"/>
  <c r="U93" i="476"/>
  <c r="Y93" i="476"/>
  <c r="Z93" i="476"/>
  <c r="J93" i="370" s="1"/>
  <c r="AN93" i="370" s="1"/>
  <c r="AB93" i="476"/>
  <c r="AC93" i="476"/>
  <c r="AC93" i="584"/>
  <c r="U93" i="584"/>
  <c r="BA93" i="584"/>
  <c r="BB93" i="584"/>
  <c r="BC93" i="584"/>
  <c r="BD93" i="584"/>
  <c r="Z93" i="584"/>
  <c r="K93" i="370" s="1"/>
  <c r="AO93" i="370" s="1"/>
  <c r="W93" i="584"/>
  <c r="AB93" i="584"/>
  <c r="Y93" i="584"/>
  <c r="B93" i="584"/>
  <c r="B98" i="526"/>
  <c r="G98" i="526"/>
  <c r="H98" i="526" s="1"/>
  <c r="Z98" i="527"/>
  <c r="C98" i="528"/>
  <c r="B98" i="527"/>
  <c r="E98" i="527"/>
  <c r="I98" i="527"/>
  <c r="U99" i="475"/>
  <c r="BB99" i="475"/>
  <c r="BA99" i="475"/>
  <c r="Z99" i="475"/>
  <c r="I99" i="370" s="1"/>
  <c r="AM99" i="370" s="1"/>
  <c r="AC99" i="584"/>
  <c r="BA99" i="584"/>
  <c r="BD99" i="584"/>
  <c r="BC99" i="584"/>
  <c r="Y99" i="584"/>
  <c r="Z99" i="584" s="1"/>
  <c r="K99" i="370" s="1"/>
  <c r="AO99" i="370" s="1"/>
  <c r="B99" i="584"/>
  <c r="W99" i="584"/>
  <c r="AB99" i="584"/>
  <c r="U99" i="584"/>
  <c r="BB99" i="584"/>
  <c r="Z99" i="527"/>
  <c r="C99" i="528"/>
  <c r="B99" i="527"/>
  <c r="E99" i="527"/>
  <c r="I99" i="527"/>
  <c r="BD101" i="473"/>
  <c r="Y101" i="473"/>
  <c r="Z101" i="473" s="1"/>
  <c r="G101" i="370" s="1"/>
  <c r="AK101" i="370" s="1"/>
  <c r="BC101" i="473"/>
  <c r="W101" i="473"/>
  <c r="BA101" i="473"/>
  <c r="BB101" i="473"/>
  <c r="U101" i="473"/>
  <c r="BR101" i="473"/>
  <c r="CH101" i="473"/>
  <c r="CX101" i="473"/>
  <c r="DN101" i="473"/>
  <c r="ED101" i="473"/>
  <c r="ET101" i="473"/>
  <c r="BW101" i="473"/>
  <c r="CM101" i="473"/>
  <c r="DC101" i="473"/>
  <c r="DS101" i="473"/>
  <c r="EI101" i="473"/>
  <c r="BL101" i="473"/>
  <c r="CB101" i="473"/>
  <c r="CR101" i="473"/>
  <c r="BN101" i="473"/>
  <c r="CL101" i="473"/>
  <c r="DF101" i="473"/>
  <c r="DZ101" i="473"/>
  <c r="BK101" i="473"/>
  <c r="CE101" i="473"/>
  <c r="CY101" i="473"/>
  <c r="DW101" i="473"/>
  <c r="EQ101" i="473"/>
  <c r="BX101" i="473"/>
  <c r="CV101" i="473"/>
  <c r="DL101" i="473"/>
  <c r="EB101" i="473"/>
  <c r="ER101" i="473"/>
  <c r="DA101" i="473"/>
  <c r="CO101" i="473"/>
  <c r="BM101" i="473"/>
  <c r="DY101" i="473"/>
  <c r="CW101" i="473"/>
  <c r="BV101" i="473"/>
  <c r="CP101" i="473"/>
  <c r="DJ101" i="473"/>
  <c r="EH101" i="473"/>
  <c r="BO101" i="473"/>
  <c r="CI101" i="473"/>
  <c r="DG101" i="473"/>
  <c r="EA101" i="473"/>
  <c r="EU101" i="473"/>
  <c r="CF101" i="473"/>
  <c r="CZ101" i="473"/>
  <c r="DP101" i="473"/>
  <c r="EF101" i="473"/>
  <c r="EV101" i="473"/>
  <c r="DQ101" i="473"/>
  <c r="DE101" i="473"/>
  <c r="CC101" i="473"/>
  <c r="EO101" i="473"/>
  <c r="DM101" i="473"/>
  <c r="BZ101" i="473"/>
  <c r="CT101" i="473"/>
  <c r="DR101" i="473"/>
  <c r="EL101" i="473"/>
  <c r="BS101" i="473"/>
  <c r="CQ101" i="473"/>
  <c r="DK101" i="473"/>
  <c r="EE101" i="473"/>
  <c r="BP101" i="473"/>
  <c r="CJ101" i="473"/>
  <c r="DD101" i="473"/>
  <c r="DT101" i="473"/>
  <c r="EJ101" i="473"/>
  <c r="BU101" i="473"/>
  <c r="EG101" i="473"/>
  <c r="DU101" i="473"/>
  <c r="CS101" i="473"/>
  <c r="BQ101" i="473"/>
  <c r="EC101" i="473"/>
  <c r="CD101" i="473"/>
  <c r="DB101" i="473"/>
  <c r="DV101" i="473"/>
  <c r="EP101" i="473"/>
  <c r="CA101" i="473"/>
  <c r="CU101" i="473"/>
  <c r="DO101" i="473"/>
  <c r="EM101" i="473"/>
  <c r="BT101" i="473"/>
  <c r="CN101" i="473"/>
  <c r="DH101" i="473"/>
  <c r="DX101" i="473"/>
  <c r="EN101" i="473"/>
  <c r="CK101" i="473"/>
  <c r="BY101" i="473"/>
  <c r="EK101" i="473"/>
  <c r="DI101" i="473"/>
  <c r="CG101" i="473"/>
  <c r="ES101" i="473"/>
  <c r="AC101" i="473"/>
  <c r="G101" i="471"/>
  <c r="U101" i="471" s="1"/>
  <c r="W101" i="471" s="1"/>
  <c r="Y101" i="471" s="1"/>
  <c r="AB101" i="471"/>
  <c r="B100" i="370"/>
  <c r="AD100" i="370"/>
  <c r="AF100" i="370"/>
  <c r="AE100" i="370"/>
  <c r="D100" i="526" s="1"/>
  <c r="U100" i="475"/>
  <c r="BB100" i="475"/>
  <c r="BA100" i="475"/>
  <c r="Z100" i="475"/>
  <c r="I100" i="370" s="1"/>
  <c r="AM100" i="370" s="1"/>
  <c r="W100" i="475"/>
  <c r="Z100" i="527"/>
  <c r="H100" i="527"/>
  <c r="C100" i="528"/>
  <c r="E100" i="527"/>
  <c r="G100" i="527"/>
  <c r="B100" i="527"/>
  <c r="F100" i="527" s="1"/>
  <c r="K100" i="527"/>
  <c r="I100" i="527"/>
  <c r="U94" i="475"/>
  <c r="W94" i="475" s="1"/>
  <c r="Y94" i="475" s="1"/>
  <c r="BA94" i="475"/>
  <c r="BB94" i="475"/>
  <c r="B94" i="370"/>
  <c r="G93" i="471"/>
  <c r="W93" i="471"/>
  <c r="Y93" i="471"/>
  <c r="U93" i="471"/>
  <c r="B93" i="471"/>
  <c r="Z93" i="471"/>
  <c r="E93" i="370" s="1"/>
  <c r="AI93" i="370" s="1"/>
  <c r="AC93" i="471"/>
  <c r="H93" i="539"/>
  <c r="J93" i="539"/>
  <c r="E93" i="539"/>
  <c r="X93" i="539"/>
  <c r="I93" i="539"/>
  <c r="W93" i="539"/>
  <c r="AD93" i="539"/>
  <c r="AC93" i="539"/>
  <c r="G93" i="539"/>
  <c r="B93" i="539"/>
  <c r="Z93" i="527"/>
  <c r="I93" i="527"/>
  <c r="E93" i="527"/>
  <c r="B93" i="527"/>
  <c r="F93" i="527" s="1"/>
  <c r="K93" i="527"/>
  <c r="G93" i="527"/>
  <c r="H93" i="527"/>
  <c r="C93" i="528"/>
  <c r="U98" i="584"/>
  <c r="BA98" i="584"/>
  <c r="W98" i="584"/>
  <c r="BB98" i="584"/>
  <c r="B98" i="584"/>
  <c r="BD98" i="584"/>
  <c r="Y98" i="584"/>
  <c r="Z98" i="584" s="1"/>
  <c r="K98" i="370" s="1"/>
  <c r="AO98" i="370" s="1"/>
  <c r="AB98" i="584"/>
  <c r="AC98" i="584"/>
  <c r="BC98" i="584"/>
  <c r="U98" i="475"/>
  <c r="BA98" i="475"/>
  <c r="BB98" i="475"/>
  <c r="W98" i="475"/>
  <c r="G99" i="471"/>
  <c r="U99" i="471" s="1"/>
  <c r="W99" i="471" s="1"/>
  <c r="Y99" i="471" s="1"/>
  <c r="AB99" i="471"/>
  <c r="B99" i="370"/>
  <c r="U101" i="475"/>
  <c r="BB101" i="475"/>
  <c r="BA101" i="475"/>
  <c r="Z101" i="475"/>
  <c r="I101" i="370" s="1"/>
  <c r="AM101" i="370" s="1"/>
  <c r="U101" i="469"/>
  <c r="Y101" i="469"/>
  <c r="Z101" i="469" s="1"/>
  <c r="D101" i="370" s="1"/>
  <c r="AH101" i="370" s="1"/>
  <c r="BA101" i="469"/>
  <c r="BD101" i="469"/>
  <c r="BC101" i="469"/>
  <c r="W101" i="469"/>
  <c r="BB101" i="469"/>
  <c r="BE101" i="469"/>
  <c r="B101" i="526"/>
  <c r="G101" i="526"/>
  <c r="H101" i="526" s="1"/>
  <c r="Y100" i="476"/>
  <c r="B100" i="476"/>
  <c r="W100" i="476"/>
  <c r="U100" i="476"/>
  <c r="Z100" i="476"/>
  <c r="J100" i="370" s="1"/>
  <c r="AN100" i="370" s="1"/>
  <c r="AC100" i="476"/>
  <c r="AB100" i="476"/>
  <c r="I100" i="526"/>
  <c r="G100" i="526"/>
  <c r="B100" i="526"/>
  <c r="Z100" i="526"/>
  <c r="D100" i="539" s="1"/>
  <c r="H100" i="526"/>
  <c r="AH100" i="526"/>
  <c r="Y100" i="526"/>
  <c r="U94" i="469"/>
  <c r="W94" i="469" s="1"/>
  <c r="Y94" i="469" s="1"/>
  <c r="BB94" i="469"/>
  <c r="BD94" i="469"/>
  <c r="BE94" i="469"/>
  <c r="BA94" i="469"/>
  <c r="BC94" i="469"/>
  <c r="BB94" i="473"/>
  <c r="BC94" i="473"/>
  <c r="BD94" i="473"/>
  <c r="U94" i="473"/>
  <c r="W94" i="473" s="1"/>
  <c r="Y94" i="473" s="1"/>
  <c r="BA94" i="473"/>
  <c r="BN94" i="473"/>
  <c r="CD94" i="473"/>
  <c r="CT94" i="473"/>
  <c r="DJ94" i="473"/>
  <c r="DZ94" i="473"/>
  <c r="EP94" i="473"/>
  <c r="BY94" i="473"/>
  <c r="CU94" i="473"/>
  <c r="DP94" i="473"/>
  <c r="EK94" i="473"/>
  <c r="BP94" i="473"/>
  <c r="CK94" i="473"/>
  <c r="DG94" i="473"/>
  <c r="EB94" i="473"/>
  <c r="BL94" i="473"/>
  <c r="CG94" i="473"/>
  <c r="DC94" i="473"/>
  <c r="DX94" i="473"/>
  <c r="ES94" i="473"/>
  <c r="EJ94" i="473"/>
  <c r="EO94" i="473"/>
  <c r="DY94" i="473"/>
  <c r="DI94" i="473"/>
  <c r="BR94" i="473"/>
  <c r="CH94" i="473"/>
  <c r="CX94" i="473"/>
  <c r="DN94" i="473"/>
  <c r="ED94" i="473"/>
  <c r="ET94" i="473"/>
  <c r="CE94" i="473"/>
  <c r="CZ94" i="473"/>
  <c r="DU94" i="473"/>
  <c r="EQ94" i="473"/>
  <c r="BU94" i="473"/>
  <c r="CQ94" i="473"/>
  <c r="DL94" i="473"/>
  <c r="EG94" i="473"/>
  <c r="BQ94" i="473"/>
  <c r="CM94" i="473"/>
  <c r="DH94" i="473"/>
  <c r="EC94" i="473"/>
  <c r="BX94" i="473"/>
  <c r="CC94" i="473"/>
  <c r="BM94" i="473"/>
  <c r="EU94" i="473"/>
  <c r="EE94" i="473"/>
  <c r="BV94" i="473"/>
  <c r="CL94" i="473"/>
  <c r="DB94" i="473"/>
  <c r="DR94" i="473"/>
  <c r="EH94" i="473"/>
  <c r="BO94" i="473"/>
  <c r="CJ94" i="473"/>
  <c r="DE94" i="473"/>
  <c r="EA94" i="473"/>
  <c r="EV94" i="473"/>
  <c r="CA94" i="473"/>
  <c r="CV94" i="473"/>
  <c r="DQ94" i="473"/>
  <c r="EM94" i="473"/>
  <c r="BW94" i="473"/>
  <c r="CR94" i="473"/>
  <c r="DM94" i="473"/>
  <c r="EI94" i="473"/>
  <c r="CS94" i="473"/>
  <c r="CY94" i="473"/>
  <c r="CI94" i="473"/>
  <c r="BS94" i="473"/>
  <c r="BZ94" i="473"/>
  <c r="CP94" i="473"/>
  <c r="DF94" i="473"/>
  <c r="DV94" i="473"/>
  <c r="EL94" i="473"/>
  <c r="BT94" i="473"/>
  <c r="CO94" i="473"/>
  <c r="DK94" i="473"/>
  <c r="EF94" i="473"/>
  <c r="BK94" i="473"/>
  <c r="CF94" i="473"/>
  <c r="DA94" i="473"/>
  <c r="DW94" i="473"/>
  <c r="ER94" i="473"/>
  <c r="CB94" i="473"/>
  <c r="CW94" i="473"/>
  <c r="DS94" i="473"/>
  <c r="EN94" i="473"/>
  <c r="DO94" i="473"/>
  <c r="DT94" i="473"/>
  <c r="DD94" i="473"/>
  <c r="CN94" i="473"/>
  <c r="B94" i="473"/>
  <c r="AC94" i="473"/>
  <c r="AB94" i="473"/>
  <c r="G94" i="526"/>
  <c r="H94" i="526" s="1"/>
  <c r="B94" i="526"/>
  <c r="B93" i="370"/>
  <c r="AD93" i="370"/>
  <c r="AE93" i="370"/>
  <c r="D93" i="526" s="1"/>
  <c r="AF93" i="370"/>
  <c r="BD93" i="473"/>
  <c r="U93" i="473"/>
  <c r="BC93" i="473"/>
  <c r="Y93" i="473"/>
  <c r="BA93" i="473"/>
  <c r="W93" i="473"/>
  <c r="BB93" i="473"/>
  <c r="BX93" i="473"/>
  <c r="CN93" i="473"/>
  <c r="DD93" i="473"/>
  <c r="DT93" i="473"/>
  <c r="EJ93" i="473"/>
  <c r="BN93" i="473"/>
  <c r="CI93" i="473"/>
  <c r="DE93" i="473"/>
  <c r="DZ93" i="473"/>
  <c r="EU93" i="473"/>
  <c r="CE93" i="473"/>
  <c r="DA93" i="473"/>
  <c r="DV93" i="473"/>
  <c r="EQ93" i="473"/>
  <c r="CA93" i="473"/>
  <c r="CW93" i="473"/>
  <c r="DR93" i="473"/>
  <c r="EM93" i="473"/>
  <c r="DS93" i="473"/>
  <c r="DC93" i="473"/>
  <c r="CM93" i="473"/>
  <c r="CS93" i="473"/>
  <c r="BL93" i="473"/>
  <c r="CF93" i="473"/>
  <c r="CZ93" i="473"/>
  <c r="DX93" i="473"/>
  <c r="ER93" i="473"/>
  <c r="CD93" i="473"/>
  <c r="DJ93" i="473"/>
  <c r="EK93" i="473"/>
  <c r="BZ93" i="473"/>
  <c r="DF93" i="473"/>
  <c r="EG93" i="473"/>
  <c r="BV93" i="473"/>
  <c r="DB93" i="473"/>
  <c r="EC93" i="473"/>
  <c r="CX93" i="473"/>
  <c r="DY93" i="473"/>
  <c r="ED93" i="473"/>
  <c r="BP93" i="473"/>
  <c r="CJ93" i="473"/>
  <c r="DH93" i="473"/>
  <c r="EB93" i="473"/>
  <c r="EV93" i="473"/>
  <c r="CO93" i="473"/>
  <c r="DO93" i="473"/>
  <c r="EP93" i="473"/>
  <c r="CK93" i="473"/>
  <c r="DK93" i="473"/>
  <c r="EL93" i="473"/>
  <c r="CG93" i="473"/>
  <c r="DG93" i="473"/>
  <c r="EH93" i="473"/>
  <c r="EO93" i="473"/>
  <c r="ET93" i="473"/>
  <c r="BW93" i="473"/>
  <c r="BT93" i="473"/>
  <c r="CR93" i="473"/>
  <c r="DL93" i="473"/>
  <c r="EF93" i="473"/>
  <c r="BS93" i="473"/>
  <c r="CT93" i="473"/>
  <c r="DU93" i="473"/>
  <c r="BO93" i="473"/>
  <c r="CP93" i="473"/>
  <c r="DQ93" i="473"/>
  <c r="BK93" i="473"/>
  <c r="CL93" i="473"/>
  <c r="DM93" i="473"/>
  <c r="ES93" i="473"/>
  <c r="BM93" i="473"/>
  <c r="BR93" i="473"/>
  <c r="DN93" i="473"/>
  <c r="CB93" i="473"/>
  <c r="CV93" i="473"/>
  <c r="DP93" i="473"/>
  <c r="EN93" i="473"/>
  <c r="BY93" i="473"/>
  <c r="CY93" i="473"/>
  <c r="EE93" i="473"/>
  <c r="BU93" i="473"/>
  <c r="CU93" i="473"/>
  <c r="EA93" i="473"/>
  <c r="BQ93" i="473"/>
  <c r="CQ93" i="473"/>
  <c r="DW93" i="473"/>
  <c r="CC93" i="473"/>
  <c r="CH93" i="473"/>
  <c r="DI93" i="473"/>
  <c r="EI93" i="473"/>
  <c r="Z93" i="473"/>
  <c r="G93" i="370" s="1"/>
  <c r="AK93" i="370" s="1"/>
  <c r="B93" i="473"/>
  <c r="AC93" i="473"/>
  <c r="BD98" i="473"/>
  <c r="U98" i="473"/>
  <c r="BA98" i="473"/>
  <c r="W98" i="473"/>
  <c r="BB98" i="473"/>
  <c r="Y98" i="473"/>
  <c r="BC98" i="473"/>
  <c r="BT98" i="473"/>
  <c r="CJ98" i="473"/>
  <c r="CZ98" i="473"/>
  <c r="DP98" i="473"/>
  <c r="EF98" i="473"/>
  <c r="EV98" i="473"/>
  <c r="BY98" i="473"/>
  <c r="CO98" i="473"/>
  <c r="DE98" i="473"/>
  <c r="DU98" i="473"/>
  <c r="EK98" i="473"/>
  <c r="BR98" i="473"/>
  <c r="CH98" i="473"/>
  <c r="CX98" i="473"/>
  <c r="DN98" i="473"/>
  <c r="ED98" i="473"/>
  <c r="ET98" i="473"/>
  <c r="DO98" i="473"/>
  <c r="CM98" i="473"/>
  <c r="BK98" i="473"/>
  <c r="DW98" i="473"/>
  <c r="CU98" i="473"/>
  <c r="BX98" i="473"/>
  <c r="CN98" i="473"/>
  <c r="DD98" i="473"/>
  <c r="DT98" i="473"/>
  <c r="EJ98" i="473"/>
  <c r="BM98" i="473"/>
  <c r="CC98" i="473"/>
  <c r="CS98" i="473"/>
  <c r="DI98" i="473"/>
  <c r="DY98" i="473"/>
  <c r="EO98" i="473"/>
  <c r="BV98" i="473"/>
  <c r="CL98" i="473"/>
  <c r="DB98" i="473"/>
  <c r="DR98" i="473"/>
  <c r="EH98" i="473"/>
  <c r="BS98" i="473"/>
  <c r="EE98" i="473"/>
  <c r="DC98" i="473"/>
  <c r="CA98" i="473"/>
  <c r="EM98" i="473"/>
  <c r="DK98" i="473"/>
  <c r="BL98" i="473"/>
  <c r="CB98" i="473"/>
  <c r="CR98" i="473"/>
  <c r="DH98" i="473"/>
  <c r="DX98" i="473"/>
  <c r="EN98" i="473"/>
  <c r="BQ98" i="473"/>
  <c r="CG98" i="473"/>
  <c r="CW98" i="473"/>
  <c r="DM98" i="473"/>
  <c r="EC98" i="473"/>
  <c r="ES98" i="473"/>
  <c r="BZ98" i="473"/>
  <c r="CP98" i="473"/>
  <c r="DF98" i="473"/>
  <c r="DV98" i="473"/>
  <c r="EL98" i="473"/>
  <c r="CI98" i="473"/>
  <c r="EU98" i="473"/>
  <c r="DS98" i="473"/>
  <c r="CQ98" i="473"/>
  <c r="BO98" i="473"/>
  <c r="EA98" i="473"/>
  <c r="BP98" i="473"/>
  <c r="CF98" i="473"/>
  <c r="CV98" i="473"/>
  <c r="DL98" i="473"/>
  <c r="EB98" i="473"/>
  <c r="ER98" i="473"/>
  <c r="BU98" i="473"/>
  <c r="CK98" i="473"/>
  <c r="DA98" i="473"/>
  <c r="DQ98" i="473"/>
  <c r="EG98" i="473"/>
  <c r="BN98" i="473"/>
  <c r="CD98" i="473"/>
  <c r="CT98" i="473"/>
  <c r="DJ98" i="473"/>
  <c r="DZ98" i="473"/>
  <c r="EP98" i="473"/>
  <c r="CY98" i="473"/>
  <c r="BW98" i="473"/>
  <c r="EI98" i="473"/>
  <c r="DG98" i="473"/>
  <c r="CE98" i="473"/>
  <c r="EQ98" i="473"/>
  <c r="Z98" i="473"/>
  <c r="G98" i="370" s="1"/>
  <c r="AK98" i="370" s="1"/>
  <c r="B98" i="473"/>
  <c r="AC98" i="473"/>
  <c r="AB98" i="473"/>
  <c r="Z98" i="476"/>
  <c r="J98" i="370" s="1"/>
  <c r="AN98" i="370" s="1"/>
  <c r="B98" i="476"/>
  <c r="U98" i="476"/>
  <c r="W98" i="476"/>
  <c r="AB98" i="476"/>
  <c r="Y98" i="476"/>
  <c r="AC98" i="476"/>
  <c r="G98" i="471"/>
  <c r="U98" i="471"/>
  <c r="W98" i="471" s="1"/>
  <c r="Y98" i="471" s="1"/>
  <c r="AB98" i="471"/>
  <c r="AC99" i="539"/>
  <c r="B99" i="539"/>
  <c r="AD99" i="539"/>
  <c r="Y99" i="476"/>
  <c r="Z99" i="476" s="1"/>
  <c r="J99" i="370" s="1"/>
  <c r="AN99" i="370" s="1"/>
  <c r="B99" i="476"/>
  <c r="U99" i="476"/>
  <c r="W99" i="476"/>
  <c r="AC99" i="476"/>
  <c r="AB99" i="476"/>
  <c r="U101" i="476"/>
  <c r="W101" i="476"/>
  <c r="Y101" i="476"/>
  <c r="Z101" i="476" s="1"/>
  <c r="J101" i="370" s="1"/>
  <c r="AN101" i="370" s="1"/>
  <c r="B101" i="476"/>
  <c r="AC101" i="476"/>
  <c r="AB101" i="476"/>
  <c r="AC101" i="539"/>
  <c r="AD101" i="539"/>
  <c r="B101" i="539"/>
  <c r="W101" i="584"/>
  <c r="BC101" i="584"/>
  <c r="BD101" i="584"/>
  <c r="BB101" i="584"/>
  <c r="B101" i="584"/>
  <c r="BA101" i="584"/>
  <c r="U101" i="584"/>
  <c r="Y101" i="584"/>
  <c r="Z101" i="584" s="1"/>
  <c r="K101" i="370" s="1"/>
  <c r="AO101" i="370" s="1"/>
  <c r="AC101" i="584"/>
  <c r="AB101" i="584"/>
  <c r="B100" i="539"/>
  <c r="G100" i="539"/>
  <c r="X100" i="539"/>
  <c r="H100" i="539"/>
  <c r="AC100" i="539"/>
  <c r="AD100" i="539"/>
  <c r="W100" i="539"/>
  <c r="J100" i="539"/>
  <c r="I100" i="539"/>
  <c r="E100" i="539"/>
  <c r="AB100" i="584"/>
  <c r="B100" i="584"/>
  <c r="BD100" i="584"/>
  <c r="BC100" i="584"/>
  <c r="BA100" i="584"/>
  <c r="U100" i="584"/>
  <c r="Y100" i="584"/>
  <c r="Z100" i="584"/>
  <c r="K100" i="370" s="1"/>
  <c r="AO100" i="370" s="1"/>
  <c r="W100" i="584"/>
  <c r="BB100" i="584"/>
  <c r="AC100" i="584"/>
  <c r="AC94" i="476"/>
  <c r="B94" i="476"/>
  <c r="U94" i="476"/>
  <c r="W94" i="476" s="1"/>
  <c r="Y94" i="476" s="1"/>
  <c r="AB94" i="476"/>
  <c r="G94" i="471"/>
  <c r="U94" i="471" s="1"/>
  <c r="W94" i="471" s="1"/>
  <c r="Y94" i="471" s="1"/>
  <c r="AB94" i="471"/>
  <c r="B94" i="471"/>
  <c r="AC94" i="471"/>
  <c r="U94" i="584"/>
  <c r="W94" i="584" s="1"/>
  <c r="Y94" i="584" s="1"/>
  <c r="AB94" i="584"/>
  <c r="BD94" i="584"/>
  <c r="BB94" i="584"/>
  <c r="AC94" i="584"/>
  <c r="B94" i="584"/>
  <c r="BC94" i="584"/>
  <c r="BA94" i="584"/>
  <c r="U93" i="469"/>
  <c r="BD93" i="469"/>
  <c r="BC93" i="469"/>
  <c r="W93" i="469"/>
  <c r="BE93" i="469"/>
  <c r="BB93" i="469"/>
  <c r="BA93" i="469"/>
  <c r="Y93" i="469"/>
  <c r="Z93" i="469"/>
  <c r="D93" i="370" s="1"/>
  <c r="AH93" i="370" s="1"/>
  <c r="Y93" i="526"/>
  <c r="H93" i="526"/>
  <c r="Z93" i="526"/>
  <c r="D93" i="539" s="1"/>
  <c r="AH93" i="526"/>
  <c r="B93" i="526"/>
  <c r="I93" i="526"/>
  <c r="G93" i="526"/>
  <c r="B98" i="370"/>
  <c r="BB98" i="469"/>
  <c r="BD98" i="469"/>
  <c r="BA98" i="469"/>
  <c r="Y98" i="469"/>
  <c r="Z98" i="469" s="1"/>
  <c r="D98" i="370" s="1"/>
  <c r="AH98" i="370" s="1"/>
  <c r="BC98" i="469"/>
  <c r="W98" i="469"/>
  <c r="U98" i="469"/>
  <c r="BE98" i="469"/>
  <c r="AC98" i="539"/>
  <c r="AD98" i="539"/>
  <c r="B98" i="539"/>
  <c r="AB89" i="473"/>
  <c r="B79" i="473"/>
  <c r="AC72" i="473"/>
  <c r="AB38" i="471"/>
  <c r="Z87" i="473"/>
  <c r="G87" i="370" s="1"/>
  <c r="AK87" i="370" s="1"/>
  <c r="B87" i="473"/>
  <c r="BA38" i="475"/>
  <c r="B38" i="475"/>
  <c r="E34" i="527"/>
  <c r="E81" i="527"/>
  <c r="E91" i="527"/>
  <c r="K91" i="527"/>
  <c r="E74" i="527"/>
  <c r="K74" i="527"/>
  <c r="E83" i="527"/>
  <c r="E49" i="527"/>
  <c r="E51" i="527"/>
  <c r="E57" i="527"/>
  <c r="E47" i="527"/>
  <c r="E65" i="527"/>
  <c r="K68" i="527"/>
  <c r="E68" i="527"/>
  <c r="E67" i="527"/>
  <c r="K85" i="527"/>
  <c r="E85" i="527"/>
  <c r="E54" i="527"/>
  <c r="E76" i="527"/>
  <c r="E80" i="527"/>
  <c r="E87" i="527"/>
  <c r="K87" i="527"/>
  <c r="E46" i="527"/>
  <c r="E64" i="527"/>
  <c r="K64" i="527"/>
  <c r="E59" i="527"/>
  <c r="K59" i="527"/>
  <c r="E82" i="527"/>
  <c r="K82" i="527"/>
  <c r="E58" i="527"/>
  <c r="E73" i="527"/>
  <c r="E75" i="527"/>
  <c r="K75" i="527"/>
  <c r="E77" i="527"/>
  <c r="K77" i="527"/>
  <c r="K84" i="527"/>
  <c r="E84" i="527"/>
  <c r="E88" i="527"/>
  <c r="K88" i="527"/>
  <c r="E37" i="527"/>
  <c r="E44" i="527"/>
  <c r="E96" i="527"/>
  <c r="E70" i="527"/>
  <c r="E35" i="527"/>
  <c r="E55" i="527"/>
  <c r="E45" i="527"/>
  <c r="K90" i="527"/>
  <c r="E90" i="527"/>
  <c r="E53" i="527"/>
  <c r="E43" i="527"/>
  <c r="K43" i="527"/>
  <c r="E52" i="527"/>
  <c r="E48" i="527"/>
  <c r="E36" i="527"/>
  <c r="E62" i="527"/>
  <c r="E66" i="527"/>
  <c r="E78" i="527"/>
  <c r="K78" i="527"/>
  <c r="E42" i="527"/>
  <c r="K69" i="527"/>
  <c r="E69" i="527"/>
  <c r="E72" i="527"/>
  <c r="K79" i="527"/>
  <c r="E79" i="527"/>
  <c r="E95" i="527"/>
  <c r="E56" i="527"/>
  <c r="E89" i="527"/>
  <c r="K89" i="527"/>
  <c r="K86" i="527"/>
  <c r="E86" i="527"/>
  <c r="E97" i="527"/>
  <c r="E60" i="527"/>
  <c r="E50" i="527"/>
  <c r="E39" i="527"/>
  <c r="K61" i="527"/>
  <c r="E61" i="527"/>
  <c r="E63" i="527"/>
  <c r="K71" i="527"/>
  <c r="E71" i="527"/>
  <c r="E41" i="527"/>
  <c r="E92" i="527"/>
  <c r="K92" i="527"/>
  <c r="B88" i="475"/>
  <c r="Y88" i="475"/>
  <c r="W87" i="475"/>
  <c r="AB87" i="475"/>
  <c r="B87" i="475"/>
  <c r="Y87" i="475"/>
  <c r="B44" i="473"/>
  <c r="B91" i="475"/>
  <c r="B95" i="473"/>
  <c r="Y90" i="475"/>
  <c r="B95" i="475"/>
  <c r="Y89" i="475"/>
  <c r="W89" i="475"/>
  <c r="AC92" i="475"/>
  <c r="G90" i="527"/>
  <c r="H90" i="527"/>
  <c r="G69" i="527"/>
  <c r="H69" i="527"/>
  <c r="H87" i="527"/>
  <c r="G87" i="527"/>
  <c r="G86" i="527"/>
  <c r="H86" i="527"/>
  <c r="G68" i="527"/>
  <c r="H68" i="527"/>
  <c r="G92" i="527"/>
  <c r="H92" i="527"/>
  <c r="G91" i="527"/>
  <c r="H91" i="527"/>
  <c r="H89" i="527"/>
  <c r="G89" i="527"/>
  <c r="G88" i="527"/>
  <c r="H88" i="527"/>
  <c r="H64" i="527"/>
  <c r="G64" i="527"/>
  <c r="G77" i="527"/>
  <c r="H77" i="527"/>
  <c r="BZ38" i="473"/>
  <c r="EP38" i="473"/>
  <c r="EN38" i="473"/>
  <c r="EB38" i="473"/>
  <c r="EM38" i="473"/>
  <c r="ER38" i="473"/>
  <c r="ET38" i="473"/>
  <c r="CR38" i="473"/>
  <c r="BT38" i="473"/>
  <c r="AB75" i="473"/>
  <c r="B92" i="475"/>
  <c r="AC95" i="475"/>
  <c r="Y92" i="475"/>
  <c r="AB95" i="475"/>
  <c r="AC89" i="475"/>
  <c r="AB86" i="475"/>
  <c r="B97" i="471"/>
  <c r="B96" i="475"/>
  <c r="W91" i="475"/>
  <c r="AC90" i="475"/>
  <c r="Y86" i="475"/>
  <c r="AC97" i="475"/>
  <c r="AC91" i="475"/>
  <c r="AB38" i="475"/>
  <c r="EJ38" i="473"/>
  <c r="DI38" i="473"/>
  <c r="CQ38" i="473"/>
  <c r="ES38" i="473"/>
  <c r="EV38" i="473"/>
  <c r="CN38" i="473"/>
  <c r="AC91" i="473"/>
  <c r="AB91" i="473"/>
  <c r="AC96" i="475"/>
  <c r="BO38" i="473"/>
  <c r="DO38" i="473"/>
  <c r="EI38" i="473"/>
  <c r="BQ38" i="473"/>
  <c r="DN38" i="473"/>
  <c r="AC75" i="473"/>
  <c r="B86" i="475"/>
  <c r="AD91" i="539"/>
  <c r="J91" i="539"/>
  <c r="AC91" i="539"/>
  <c r="B91" i="539"/>
  <c r="E91" i="539"/>
  <c r="G91" i="539"/>
  <c r="H91" i="539"/>
  <c r="X91" i="539"/>
  <c r="I91" i="539"/>
  <c r="W91" i="539"/>
  <c r="G91" i="471"/>
  <c r="U91" i="471"/>
  <c r="Y91" i="471"/>
  <c r="W91" i="471"/>
  <c r="AC91" i="471"/>
  <c r="B91" i="471"/>
  <c r="Z91" i="471"/>
  <c r="E91" i="370" s="1"/>
  <c r="AI91" i="370" s="1"/>
  <c r="B91" i="370"/>
  <c r="AF91" i="370"/>
  <c r="AE91" i="370"/>
  <c r="D91" i="526" s="1"/>
  <c r="AD91" i="370"/>
  <c r="U89" i="469"/>
  <c r="BA89" i="469"/>
  <c r="BC89" i="469"/>
  <c r="BB89" i="469"/>
  <c r="BD89" i="469"/>
  <c r="W89" i="469"/>
  <c r="BE89" i="469"/>
  <c r="Y89" i="469"/>
  <c r="Z89" i="469"/>
  <c r="D89" i="370" s="1"/>
  <c r="AH89" i="370" s="1"/>
  <c r="G90" i="471"/>
  <c r="Y90" i="471"/>
  <c r="W90" i="471"/>
  <c r="U90" i="471"/>
  <c r="AB90" i="471"/>
  <c r="Z90" i="471"/>
  <c r="E90" i="370" s="1"/>
  <c r="AI90" i="370" s="1"/>
  <c r="B90" i="471"/>
  <c r="AC90" i="471"/>
  <c r="Z90" i="476"/>
  <c r="J90" i="370" s="1"/>
  <c r="AN90" i="370" s="1"/>
  <c r="B90" i="476"/>
  <c r="W90" i="476"/>
  <c r="Y90" i="476"/>
  <c r="U90" i="476"/>
  <c r="AC90" i="476"/>
  <c r="AB90" i="476"/>
  <c r="BB90" i="584"/>
  <c r="B90" i="584"/>
  <c r="BD90" i="584"/>
  <c r="Y90" i="584"/>
  <c r="AB90" i="584"/>
  <c r="W90" i="584"/>
  <c r="U90" i="584"/>
  <c r="BC90" i="584"/>
  <c r="Z90" i="584"/>
  <c r="K90" i="370" s="1"/>
  <c r="AO90" i="370" s="1"/>
  <c r="BA90" i="584"/>
  <c r="AC90" i="584"/>
  <c r="BE87" i="469"/>
  <c r="W87" i="469"/>
  <c r="BC87" i="469"/>
  <c r="Y87" i="469"/>
  <c r="U87" i="469"/>
  <c r="BD87" i="469"/>
  <c r="BA87" i="469"/>
  <c r="BB87" i="469"/>
  <c r="Z87" i="469"/>
  <c r="D87" i="370" s="1"/>
  <c r="AH87" i="370" s="1"/>
  <c r="B87" i="370"/>
  <c r="AF87" i="370"/>
  <c r="AE87" i="370"/>
  <c r="D87" i="526" s="1"/>
  <c r="AD87" i="370"/>
  <c r="B87" i="527"/>
  <c r="F87" i="527" s="1"/>
  <c r="I87" i="527"/>
  <c r="C87" i="528"/>
  <c r="B95" i="526"/>
  <c r="G95" i="526"/>
  <c r="H95" i="526" s="1"/>
  <c r="BB95" i="469"/>
  <c r="BE95" i="469"/>
  <c r="BC95" i="469"/>
  <c r="U95" i="469"/>
  <c r="W95" i="469" s="1"/>
  <c r="Y95" i="469" s="1"/>
  <c r="BA95" i="469"/>
  <c r="BD95" i="469"/>
  <c r="B97" i="370"/>
  <c r="C97" i="528"/>
  <c r="B97" i="527"/>
  <c r="I97" i="527"/>
  <c r="U86" i="475"/>
  <c r="BA86" i="475"/>
  <c r="BB86" i="475"/>
  <c r="Z86" i="475"/>
  <c r="I86" i="370" s="1"/>
  <c r="AM86" i="370" s="1"/>
  <c r="W86" i="475"/>
  <c r="BD86" i="473"/>
  <c r="BA86" i="473"/>
  <c r="BB86" i="473"/>
  <c r="BC86" i="473"/>
  <c r="W86" i="473"/>
  <c r="BR86" i="473"/>
  <c r="CH86" i="473"/>
  <c r="CX86" i="473"/>
  <c r="DN86" i="473"/>
  <c r="ED86" i="473"/>
  <c r="ET86" i="473"/>
  <c r="BW86" i="473"/>
  <c r="CM86" i="473"/>
  <c r="DC86" i="473"/>
  <c r="DS86" i="473"/>
  <c r="EI86" i="473"/>
  <c r="BL86" i="473"/>
  <c r="CB86" i="473"/>
  <c r="CR86" i="473"/>
  <c r="DH86" i="473"/>
  <c r="DX86" i="473"/>
  <c r="EN86" i="473"/>
  <c r="CO86" i="473"/>
  <c r="BM86" i="473"/>
  <c r="DY86" i="473"/>
  <c r="CW86" i="473"/>
  <c r="DQ86" i="473"/>
  <c r="DA86" i="473"/>
  <c r="Y86" i="473"/>
  <c r="BV86" i="473"/>
  <c r="CL86" i="473"/>
  <c r="DB86" i="473"/>
  <c r="DR86" i="473"/>
  <c r="EH86" i="473"/>
  <c r="BK86" i="473"/>
  <c r="CA86" i="473"/>
  <c r="CQ86" i="473"/>
  <c r="DG86" i="473"/>
  <c r="DW86" i="473"/>
  <c r="EM86" i="473"/>
  <c r="BP86" i="473"/>
  <c r="CF86" i="473"/>
  <c r="CV86" i="473"/>
  <c r="DL86" i="473"/>
  <c r="EB86" i="473"/>
  <c r="ER86" i="473"/>
  <c r="DE86" i="473"/>
  <c r="CC86" i="473"/>
  <c r="EO86" i="473"/>
  <c r="DM86" i="473"/>
  <c r="BU86" i="473"/>
  <c r="BZ86" i="473"/>
  <c r="CP86" i="473"/>
  <c r="DF86" i="473"/>
  <c r="DV86" i="473"/>
  <c r="EL86" i="473"/>
  <c r="BO86" i="473"/>
  <c r="CE86" i="473"/>
  <c r="CU86" i="473"/>
  <c r="DK86" i="473"/>
  <c r="EA86" i="473"/>
  <c r="EQ86" i="473"/>
  <c r="BT86" i="473"/>
  <c r="CJ86" i="473"/>
  <c r="CZ86" i="473"/>
  <c r="DP86" i="473"/>
  <c r="EF86" i="473"/>
  <c r="EV86" i="473"/>
  <c r="DU86" i="473"/>
  <c r="CS86" i="473"/>
  <c r="BQ86" i="473"/>
  <c r="EC86" i="473"/>
  <c r="EG86" i="473"/>
  <c r="U86" i="473"/>
  <c r="BN86" i="473"/>
  <c r="CD86" i="473"/>
  <c r="CT86" i="473"/>
  <c r="DJ86" i="473"/>
  <c r="DZ86" i="473"/>
  <c r="EP86" i="473"/>
  <c r="BS86" i="473"/>
  <c r="CI86" i="473"/>
  <c r="CY86" i="473"/>
  <c r="DO86" i="473"/>
  <c r="EE86" i="473"/>
  <c r="EU86" i="473"/>
  <c r="BX86" i="473"/>
  <c r="CN86" i="473"/>
  <c r="DD86" i="473"/>
  <c r="DT86" i="473"/>
  <c r="EJ86" i="473"/>
  <c r="BY86" i="473"/>
  <c r="EK86" i="473"/>
  <c r="DI86" i="473"/>
  <c r="CG86" i="473"/>
  <c r="ES86" i="473"/>
  <c r="CK86" i="473"/>
  <c r="B86" i="473"/>
  <c r="AC86" i="473"/>
  <c r="AB86" i="473"/>
  <c r="Z86" i="473"/>
  <c r="G86" i="370" s="1"/>
  <c r="AK86" i="370" s="1"/>
  <c r="B86" i="370"/>
  <c r="AE86" i="370"/>
  <c r="D86" i="526" s="1"/>
  <c r="AD86" i="370"/>
  <c r="AF86" i="370"/>
  <c r="Y86" i="584"/>
  <c r="AC86" i="584"/>
  <c r="BC86" i="584"/>
  <c r="BB86" i="584"/>
  <c r="W86" i="584"/>
  <c r="BA86" i="584"/>
  <c r="BD86" i="584"/>
  <c r="Z86" i="584"/>
  <c r="K86" i="370" s="1"/>
  <c r="AO86" i="370" s="1"/>
  <c r="U86" i="584"/>
  <c r="AB86" i="584"/>
  <c r="B86" i="584"/>
  <c r="X88" i="539"/>
  <c r="H88" i="539"/>
  <c r="G88" i="539"/>
  <c r="AC88" i="539"/>
  <c r="W88" i="539"/>
  <c r="I88" i="539"/>
  <c r="B88" i="539"/>
  <c r="E88" i="539"/>
  <c r="J88" i="539"/>
  <c r="AD88" i="539"/>
  <c r="G92" i="471"/>
  <c r="W92" i="471"/>
  <c r="Y92" i="471"/>
  <c r="U92" i="471"/>
  <c r="AC92" i="471"/>
  <c r="AB92" i="471"/>
  <c r="B92" i="471"/>
  <c r="Z92" i="471"/>
  <c r="E92" i="370" s="1"/>
  <c r="AI92" i="370" s="1"/>
  <c r="U92" i="469"/>
  <c r="BB92" i="469"/>
  <c r="BD92" i="469"/>
  <c r="Y92" i="469"/>
  <c r="BE92" i="469"/>
  <c r="W92" i="469"/>
  <c r="BA92" i="469"/>
  <c r="BC92" i="469"/>
  <c r="Z92" i="469"/>
  <c r="D92" i="370" s="1"/>
  <c r="AH92" i="370" s="1"/>
  <c r="U96" i="475"/>
  <c r="W96" i="475" s="1"/>
  <c r="Y96" i="475" s="1"/>
  <c r="BA96" i="475"/>
  <c r="BB96" i="475"/>
  <c r="BA96" i="473"/>
  <c r="BB96" i="473"/>
  <c r="BD96" i="473"/>
  <c r="BC96" i="473"/>
  <c r="U96" i="473"/>
  <c r="W96" i="473" s="1"/>
  <c r="Y96" i="473" s="1"/>
  <c r="BV96" i="473"/>
  <c r="CL96" i="473"/>
  <c r="DB96" i="473"/>
  <c r="DR96" i="473"/>
  <c r="EH96" i="473"/>
  <c r="BK96" i="473"/>
  <c r="CF96" i="473"/>
  <c r="DA96" i="473"/>
  <c r="DW96" i="473"/>
  <c r="ER96" i="473"/>
  <c r="CB96" i="473"/>
  <c r="CW96" i="473"/>
  <c r="DS96" i="473"/>
  <c r="EN96" i="473"/>
  <c r="BX96" i="473"/>
  <c r="CS96" i="473"/>
  <c r="DO96" i="473"/>
  <c r="EJ96" i="473"/>
  <c r="CJ96" i="473"/>
  <c r="BT96" i="473"/>
  <c r="BY96" i="473"/>
  <c r="CE96" i="473"/>
  <c r="BZ96" i="473"/>
  <c r="CP96" i="473"/>
  <c r="DF96" i="473"/>
  <c r="DV96" i="473"/>
  <c r="EL96" i="473"/>
  <c r="BP96" i="473"/>
  <c r="CK96" i="473"/>
  <c r="DG96" i="473"/>
  <c r="EB96" i="473"/>
  <c r="BL96" i="473"/>
  <c r="CG96" i="473"/>
  <c r="DC96" i="473"/>
  <c r="DX96" i="473"/>
  <c r="ES96" i="473"/>
  <c r="CC96" i="473"/>
  <c r="CY96" i="473"/>
  <c r="DT96" i="473"/>
  <c r="EO96" i="473"/>
  <c r="DE96" i="473"/>
  <c r="CO96" i="473"/>
  <c r="CU96" i="473"/>
  <c r="CZ96" i="473"/>
  <c r="BN96" i="473"/>
  <c r="CD96" i="473"/>
  <c r="CT96" i="473"/>
  <c r="DJ96" i="473"/>
  <c r="DZ96" i="473"/>
  <c r="EP96" i="473"/>
  <c r="BU96" i="473"/>
  <c r="CQ96" i="473"/>
  <c r="DL96" i="473"/>
  <c r="EG96" i="473"/>
  <c r="BQ96" i="473"/>
  <c r="CM96" i="473"/>
  <c r="DH96" i="473"/>
  <c r="EC96" i="473"/>
  <c r="BM96" i="473"/>
  <c r="CI96" i="473"/>
  <c r="DD96" i="473"/>
  <c r="DY96" i="473"/>
  <c r="EU96" i="473"/>
  <c r="EA96" i="473"/>
  <c r="DK96" i="473"/>
  <c r="DP96" i="473"/>
  <c r="DU96" i="473"/>
  <c r="BR96" i="473"/>
  <c r="CH96" i="473"/>
  <c r="CX96" i="473"/>
  <c r="DN96" i="473"/>
  <c r="ED96" i="473"/>
  <c r="ET96" i="473"/>
  <c r="CA96" i="473"/>
  <c r="CV96" i="473"/>
  <c r="DQ96" i="473"/>
  <c r="EM96" i="473"/>
  <c r="BW96" i="473"/>
  <c r="CR96" i="473"/>
  <c r="DM96" i="473"/>
  <c r="EI96" i="473"/>
  <c r="BS96" i="473"/>
  <c r="CN96" i="473"/>
  <c r="DI96" i="473"/>
  <c r="EE96" i="473"/>
  <c r="BO96" i="473"/>
  <c r="EV96" i="473"/>
  <c r="EF96" i="473"/>
  <c r="EK96" i="473"/>
  <c r="EQ96" i="473"/>
  <c r="AB96" i="473"/>
  <c r="B96" i="473"/>
  <c r="AC96" i="473"/>
  <c r="U91" i="475"/>
  <c r="BA91" i="475"/>
  <c r="BB91" i="475"/>
  <c r="Z91" i="475"/>
  <c r="I91" i="370" s="1"/>
  <c r="AM91" i="370" s="1"/>
  <c r="BD91" i="473"/>
  <c r="BB91" i="473"/>
  <c r="BC91" i="473"/>
  <c r="BA91" i="473"/>
  <c r="U91" i="473"/>
  <c r="W91" i="473"/>
  <c r="Y91" i="473"/>
  <c r="BT91" i="473"/>
  <c r="CJ91" i="473"/>
  <c r="CZ91" i="473"/>
  <c r="DP91" i="473"/>
  <c r="EF91" i="473"/>
  <c r="EV91" i="473"/>
  <c r="BY91" i="473"/>
  <c r="CO91" i="473"/>
  <c r="DE91" i="473"/>
  <c r="DU91" i="473"/>
  <c r="EK91" i="473"/>
  <c r="BR91" i="473"/>
  <c r="CH91" i="473"/>
  <c r="CX91" i="473"/>
  <c r="DN91" i="473"/>
  <c r="DR91" i="473"/>
  <c r="BK91" i="473"/>
  <c r="DS91" i="473"/>
  <c r="BO91" i="473"/>
  <c r="DV91" i="473"/>
  <c r="DO91" i="473"/>
  <c r="CI91" i="473"/>
  <c r="BX91" i="473"/>
  <c r="CN91" i="473"/>
  <c r="DD91" i="473"/>
  <c r="DT91" i="473"/>
  <c r="EJ91" i="473"/>
  <c r="BM91" i="473"/>
  <c r="CC91" i="473"/>
  <c r="CS91" i="473"/>
  <c r="DI91" i="473"/>
  <c r="DY91" i="473"/>
  <c r="EO91" i="473"/>
  <c r="BV91" i="473"/>
  <c r="CL91" i="473"/>
  <c r="DB91" i="473"/>
  <c r="BW91" i="473"/>
  <c r="DZ91" i="473"/>
  <c r="CA91" i="473"/>
  <c r="EA91" i="473"/>
  <c r="CE91" i="473"/>
  <c r="ED91" i="473"/>
  <c r="EU91" i="473"/>
  <c r="EE91" i="473"/>
  <c r="BL91" i="473"/>
  <c r="CB91" i="473"/>
  <c r="CR91" i="473"/>
  <c r="DH91" i="473"/>
  <c r="DX91" i="473"/>
  <c r="EN91" i="473"/>
  <c r="BQ91" i="473"/>
  <c r="CG91" i="473"/>
  <c r="CW91" i="473"/>
  <c r="DM91" i="473"/>
  <c r="EC91" i="473"/>
  <c r="ES91" i="473"/>
  <c r="BZ91" i="473"/>
  <c r="CP91" i="473"/>
  <c r="DF91" i="473"/>
  <c r="CM91" i="473"/>
  <c r="EH91" i="473"/>
  <c r="CQ91" i="473"/>
  <c r="EI91" i="473"/>
  <c r="CU91" i="473"/>
  <c r="EL91" i="473"/>
  <c r="BS91" i="473"/>
  <c r="CY91" i="473"/>
  <c r="BP91" i="473"/>
  <c r="CF91" i="473"/>
  <c r="CV91" i="473"/>
  <c r="DL91" i="473"/>
  <c r="EB91" i="473"/>
  <c r="ER91" i="473"/>
  <c r="BU91" i="473"/>
  <c r="CK91" i="473"/>
  <c r="DA91" i="473"/>
  <c r="DQ91" i="473"/>
  <c r="EG91" i="473"/>
  <c r="BN91" i="473"/>
  <c r="CD91" i="473"/>
  <c r="CT91" i="473"/>
  <c r="DJ91" i="473"/>
  <c r="DC91" i="473"/>
  <c r="EP91" i="473"/>
  <c r="DG91" i="473"/>
  <c r="EQ91" i="473"/>
  <c r="DK91" i="473"/>
  <c r="ET91" i="473"/>
  <c r="DW91" i="473"/>
  <c r="EM91" i="473"/>
  <c r="Z91" i="473"/>
  <c r="G91" i="370" s="1"/>
  <c r="AK91" i="370" s="1"/>
  <c r="Z91" i="476"/>
  <c r="J91" i="370" s="1"/>
  <c r="AN91" i="370" s="1"/>
  <c r="U91" i="476"/>
  <c r="W91" i="476"/>
  <c r="B91" i="476"/>
  <c r="Y91" i="476"/>
  <c r="AB91" i="476"/>
  <c r="AC91" i="476"/>
  <c r="Z89" i="526"/>
  <c r="D89" i="539" s="1"/>
  <c r="B89" i="526"/>
  <c r="G89" i="526"/>
  <c r="H89" i="526"/>
  <c r="I89" i="526"/>
  <c r="AH89" i="526"/>
  <c r="Y89" i="526"/>
  <c r="C89" i="528"/>
  <c r="B89" i="527"/>
  <c r="F89" i="527" s="1"/>
  <c r="I89" i="527"/>
  <c r="BD90" i="469"/>
  <c r="BA90" i="469"/>
  <c r="U90" i="469"/>
  <c r="Y90" i="469"/>
  <c r="BE90" i="469"/>
  <c r="W90" i="469"/>
  <c r="BB90" i="469"/>
  <c r="BC90" i="469"/>
  <c r="Z90" i="469"/>
  <c r="D90" i="370" s="1"/>
  <c r="AH90" i="370" s="1"/>
  <c r="B90" i="527"/>
  <c r="F90" i="527" s="1"/>
  <c r="C90" i="528"/>
  <c r="I90" i="527"/>
  <c r="U90" i="475"/>
  <c r="BA90" i="475"/>
  <c r="BB90" i="475"/>
  <c r="Z90" i="475"/>
  <c r="I90" i="370" s="1"/>
  <c r="AM90" i="370" s="1"/>
  <c r="W90" i="475"/>
  <c r="H87" i="526"/>
  <c r="AH87" i="526"/>
  <c r="I87" i="526"/>
  <c r="Z87" i="526"/>
  <c r="D87" i="539" s="1"/>
  <c r="B87" i="526"/>
  <c r="Y87" i="526"/>
  <c r="G87" i="526"/>
  <c r="BD87" i="584"/>
  <c r="BB87" i="584"/>
  <c r="U87" i="584"/>
  <c r="B87" i="584"/>
  <c r="Z87" i="584"/>
  <c r="K87" i="370" s="1"/>
  <c r="AO87" i="370" s="1"/>
  <c r="BA87" i="584"/>
  <c r="W87" i="584"/>
  <c r="AB87" i="584"/>
  <c r="AC87" i="584"/>
  <c r="Y87" i="584"/>
  <c r="BC87" i="584"/>
  <c r="B95" i="476"/>
  <c r="U95" i="476"/>
  <c r="W95" i="476" s="1"/>
  <c r="Y95" i="476" s="1"/>
  <c r="AB95" i="476"/>
  <c r="AC95" i="476"/>
  <c r="I95" i="527"/>
  <c r="C95" i="528"/>
  <c r="B95" i="527"/>
  <c r="B97" i="526"/>
  <c r="G97" i="526"/>
  <c r="H97" i="526" s="1"/>
  <c r="G97" i="471"/>
  <c r="U97" i="471" s="1"/>
  <c r="W97" i="471" s="1"/>
  <c r="Y97" i="471" s="1"/>
  <c r="AB97" i="471"/>
  <c r="U97" i="475"/>
  <c r="W97" i="475" s="1"/>
  <c r="Y97" i="475" s="1"/>
  <c r="BA97" i="475"/>
  <c r="BB97" i="475"/>
  <c r="I86" i="526"/>
  <c r="Z86" i="526"/>
  <c r="D86" i="539" s="1"/>
  <c r="Y86" i="526"/>
  <c r="B86" i="526"/>
  <c r="G86" i="526"/>
  <c r="H86" i="526"/>
  <c r="AH86" i="526"/>
  <c r="Z88" i="526"/>
  <c r="D88" i="539" s="1"/>
  <c r="B88" i="526"/>
  <c r="G88" i="526"/>
  <c r="H88" i="526"/>
  <c r="I88" i="526"/>
  <c r="AH88" i="526"/>
  <c r="Y88" i="526"/>
  <c r="B88" i="476"/>
  <c r="U88" i="476"/>
  <c r="Y88" i="476"/>
  <c r="W88" i="476"/>
  <c r="Z88" i="476"/>
  <c r="J88" i="370" s="1"/>
  <c r="AN88" i="370" s="1"/>
  <c r="AB88" i="476"/>
  <c r="AC88" i="476"/>
  <c r="B88" i="584"/>
  <c r="Y88" i="584"/>
  <c r="U88" i="584"/>
  <c r="BD88" i="584"/>
  <c r="AC88" i="584"/>
  <c r="BC88" i="584"/>
  <c r="AB88" i="584"/>
  <c r="W88" i="584"/>
  <c r="Z88" i="584"/>
  <c r="K88" i="370" s="1"/>
  <c r="AO88" i="370" s="1"/>
  <c r="BB88" i="584"/>
  <c r="BA88" i="584"/>
  <c r="BA92" i="473"/>
  <c r="BB92" i="473"/>
  <c r="BD92" i="473"/>
  <c r="BC92" i="473"/>
  <c r="Y92" i="473"/>
  <c r="BZ92" i="473"/>
  <c r="CP92" i="473"/>
  <c r="DF92" i="473"/>
  <c r="DV92" i="473"/>
  <c r="EL92" i="473"/>
  <c r="BO92" i="473"/>
  <c r="CC92" i="473"/>
  <c r="CY92" i="473"/>
  <c r="DT92" i="473"/>
  <c r="EO92" i="473"/>
  <c r="BY92" i="473"/>
  <c r="CU92" i="473"/>
  <c r="DP92" i="473"/>
  <c r="EK92" i="473"/>
  <c r="BU92" i="473"/>
  <c r="CQ92" i="473"/>
  <c r="DL92" i="473"/>
  <c r="EG92" i="473"/>
  <c r="DC92" i="473"/>
  <c r="CM92" i="473"/>
  <c r="CR92" i="473"/>
  <c r="CW92" i="473"/>
  <c r="W92" i="473"/>
  <c r="BN92" i="473"/>
  <c r="CD92" i="473"/>
  <c r="CT92" i="473"/>
  <c r="DJ92" i="473"/>
  <c r="DZ92" i="473"/>
  <c r="EP92" i="473"/>
  <c r="BL92" i="473"/>
  <c r="CI92" i="473"/>
  <c r="DD92" i="473"/>
  <c r="DY92" i="473"/>
  <c r="EU92" i="473"/>
  <c r="CE92" i="473"/>
  <c r="CZ92" i="473"/>
  <c r="DU92" i="473"/>
  <c r="EQ92" i="473"/>
  <c r="CA92" i="473"/>
  <c r="CV92" i="473"/>
  <c r="DQ92" i="473"/>
  <c r="EM92" i="473"/>
  <c r="DX92" i="473"/>
  <c r="DH92" i="473"/>
  <c r="DM92" i="473"/>
  <c r="DS92" i="473"/>
  <c r="BR92" i="473"/>
  <c r="CH92" i="473"/>
  <c r="CX92" i="473"/>
  <c r="DN92" i="473"/>
  <c r="ED92" i="473"/>
  <c r="ET92" i="473"/>
  <c r="BS92" i="473"/>
  <c r="CN92" i="473"/>
  <c r="DI92" i="473"/>
  <c r="EE92" i="473"/>
  <c r="BM92" i="473"/>
  <c r="CJ92" i="473"/>
  <c r="DE92" i="473"/>
  <c r="EA92" i="473"/>
  <c r="EV92" i="473"/>
  <c r="CF92" i="473"/>
  <c r="DA92" i="473"/>
  <c r="DW92" i="473"/>
  <c r="ER92" i="473"/>
  <c r="ES92" i="473"/>
  <c r="EC92" i="473"/>
  <c r="EI92" i="473"/>
  <c r="EN92" i="473"/>
  <c r="U92" i="473"/>
  <c r="BV92" i="473"/>
  <c r="CL92" i="473"/>
  <c r="DB92" i="473"/>
  <c r="DR92" i="473"/>
  <c r="EH92" i="473"/>
  <c r="BK92" i="473"/>
  <c r="BX92" i="473"/>
  <c r="CS92" i="473"/>
  <c r="DO92" i="473"/>
  <c r="EJ92" i="473"/>
  <c r="BT92" i="473"/>
  <c r="CO92" i="473"/>
  <c r="DK92" i="473"/>
  <c r="EF92" i="473"/>
  <c r="BP92" i="473"/>
  <c r="CK92" i="473"/>
  <c r="DG92" i="473"/>
  <c r="EB92" i="473"/>
  <c r="CG92" i="473"/>
  <c r="BQ92" i="473"/>
  <c r="BW92" i="473"/>
  <c r="CB92" i="473"/>
  <c r="AB92" i="473"/>
  <c r="Z92" i="473"/>
  <c r="G92" i="370" s="1"/>
  <c r="AK92" i="370" s="1"/>
  <c r="B92" i="473"/>
  <c r="AC92" i="473"/>
  <c r="B92" i="370"/>
  <c r="AE92" i="370"/>
  <c r="D92" i="526" s="1"/>
  <c r="AF92" i="370"/>
  <c r="AD92" i="370"/>
  <c r="Z92" i="476"/>
  <c r="J92" i="370" s="1"/>
  <c r="AN92" i="370" s="1"/>
  <c r="B92" i="476"/>
  <c r="U92" i="476"/>
  <c r="Y92" i="476"/>
  <c r="W92" i="476"/>
  <c r="AC92" i="476"/>
  <c r="AB92" i="476"/>
  <c r="BB96" i="469"/>
  <c r="U96" i="469"/>
  <c r="W96" i="469" s="1"/>
  <c r="Y96" i="469" s="1"/>
  <c r="BD96" i="469"/>
  <c r="BA96" i="469"/>
  <c r="BC96" i="469"/>
  <c r="BE96" i="469"/>
  <c r="B96" i="370"/>
  <c r="BA91" i="469"/>
  <c r="W91" i="469"/>
  <c r="BD91" i="469"/>
  <c r="BC91" i="469"/>
  <c r="U91" i="469"/>
  <c r="Y91" i="469"/>
  <c r="BE91" i="469"/>
  <c r="BB91" i="469"/>
  <c r="Z91" i="469"/>
  <c r="D91" i="370" s="1"/>
  <c r="AH91" i="370" s="1"/>
  <c r="B91" i="584"/>
  <c r="Y91" i="584"/>
  <c r="BC91" i="584"/>
  <c r="U91" i="584"/>
  <c r="BA91" i="584"/>
  <c r="Z91" i="584"/>
  <c r="K91" i="370" s="1"/>
  <c r="AO91" i="370" s="1"/>
  <c r="BB91" i="584"/>
  <c r="AC91" i="584"/>
  <c r="BD91" i="584"/>
  <c r="W91" i="584"/>
  <c r="AB91" i="584"/>
  <c r="B89" i="539"/>
  <c r="AD89" i="539"/>
  <c r="J89" i="539"/>
  <c r="E89" i="539"/>
  <c r="H89" i="539"/>
  <c r="AC89" i="539"/>
  <c r="X89" i="539"/>
  <c r="W89" i="539"/>
  <c r="I89" i="539"/>
  <c r="G89" i="539"/>
  <c r="BD89" i="473"/>
  <c r="BA89" i="473"/>
  <c r="BB89" i="473"/>
  <c r="BC89" i="473"/>
  <c r="Y89" i="473"/>
  <c r="BT89" i="473"/>
  <c r="CJ89" i="473"/>
  <c r="CZ89" i="473"/>
  <c r="DP89" i="473"/>
  <c r="EF89" i="473"/>
  <c r="EV89" i="473"/>
  <c r="BY89" i="473"/>
  <c r="CO89" i="473"/>
  <c r="DE89" i="473"/>
  <c r="DU89" i="473"/>
  <c r="EK89" i="473"/>
  <c r="BR89" i="473"/>
  <c r="CH89" i="473"/>
  <c r="CX89" i="473"/>
  <c r="DN89" i="473"/>
  <c r="ED89" i="473"/>
  <c r="ET89" i="473"/>
  <c r="DG89" i="473"/>
  <c r="CE89" i="473"/>
  <c r="EQ89" i="473"/>
  <c r="DO89" i="473"/>
  <c r="DS89" i="473"/>
  <c r="W89" i="473"/>
  <c r="BX89" i="473"/>
  <c r="CN89" i="473"/>
  <c r="DD89" i="473"/>
  <c r="DT89" i="473"/>
  <c r="EJ89" i="473"/>
  <c r="BM89" i="473"/>
  <c r="CC89" i="473"/>
  <c r="CS89" i="473"/>
  <c r="DI89" i="473"/>
  <c r="DY89" i="473"/>
  <c r="EO89" i="473"/>
  <c r="BV89" i="473"/>
  <c r="CL89" i="473"/>
  <c r="DB89" i="473"/>
  <c r="DR89" i="473"/>
  <c r="EH89" i="473"/>
  <c r="BK89" i="473"/>
  <c r="DW89" i="473"/>
  <c r="CU89" i="473"/>
  <c r="BS89" i="473"/>
  <c r="EE89" i="473"/>
  <c r="BW89" i="473"/>
  <c r="BL89" i="473"/>
  <c r="CB89" i="473"/>
  <c r="CR89" i="473"/>
  <c r="DH89" i="473"/>
  <c r="DX89" i="473"/>
  <c r="EN89" i="473"/>
  <c r="BQ89" i="473"/>
  <c r="CG89" i="473"/>
  <c r="CW89" i="473"/>
  <c r="DM89" i="473"/>
  <c r="EC89" i="473"/>
  <c r="ES89" i="473"/>
  <c r="BZ89" i="473"/>
  <c r="CP89" i="473"/>
  <c r="DF89" i="473"/>
  <c r="DV89" i="473"/>
  <c r="EL89" i="473"/>
  <c r="CA89" i="473"/>
  <c r="EM89" i="473"/>
  <c r="DK89" i="473"/>
  <c r="CI89" i="473"/>
  <c r="EU89" i="473"/>
  <c r="EI89" i="473"/>
  <c r="U89" i="473"/>
  <c r="BP89" i="473"/>
  <c r="CF89" i="473"/>
  <c r="CV89" i="473"/>
  <c r="DL89" i="473"/>
  <c r="EB89" i="473"/>
  <c r="ER89" i="473"/>
  <c r="BU89" i="473"/>
  <c r="CK89" i="473"/>
  <c r="DA89" i="473"/>
  <c r="DQ89" i="473"/>
  <c r="EG89" i="473"/>
  <c r="BN89" i="473"/>
  <c r="CD89" i="473"/>
  <c r="CT89" i="473"/>
  <c r="DJ89" i="473"/>
  <c r="DZ89" i="473"/>
  <c r="EP89" i="473"/>
  <c r="CQ89" i="473"/>
  <c r="BO89" i="473"/>
  <c r="EA89" i="473"/>
  <c r="CY89" i="473"/>
  <c r="DC89" i="473"/>
  <c r="CM89" i="473"/>
  <c r="Z89" i="473"/>
  <c r="G89" i="370" s="1"/>
  <c r="AK89" i="370" s="1"/>
  <c r="AC89" i="473"/>
  <c r="AC89" i="476"/>
  <c r="U89" i="476"/>
  <c r="W89" i="476"/>
  <c r="Y89" i="476"/>
  <c r="B89" i="476"/>
  <c r="AB89" i="476"/>
  <c r="Z89" i="476"/>
  <c r="J89" i="370" s="1"/>
  <c r="AN89" i="370" s="1"/>
  <c r="Y90" i="526"/>
  <c r="Z90" i="526"/>
  <c r="D90" i="539" s="1"/>
  <c r="B90" i="526"/>
  <c r="AH90" i="526"/>
  <c r="G90" i="526"/>
  <c r="I90" i="526"/>
  <c r="H90" i="526"/>
  <c r="BB90" i="473"/>
  <c r="W90" i="473"/>
  <c r="BC90" i="473"/>
  <c r="BD90" i="473"/>
  <c r="BA90" i="473"/>
  <c r="U90" i="473"/>
  <c r="BV90" i="473"/>
  <c r="CL90" i="473"/>
  <c r="DB90" i="473"/>
  <c r="DR90" i="473"/>
  <c r="EH90" i="473"/>
  <c r="BK90" i="473"/>
  <c r="CA90" i="473"/>
  <c r="CQ90" i="473"/>
  <c r="DG90" i="473"/>
  <c r="DW90" i="473"/>
  <c r="EM90" i="473"/>
  <c r="BP90" i="473"/>
  <c r="CF90" i="473"/>
  <c r="CV90" i="473"/>
  <c r="DL90" i="473"/>
  <c r="EB90" i="473"/>
  <c r="ER90" i="473"/>
  <c r="CW90" i="473"/>
  <c r="BU90" i="473"/>
  <c r="EG90" i="473"/>
  <c r="DU90" i="473"/>
  <c r="BZ90" i="473"/>
  <c r="CP90" i="473"/>
  <c r="DF90" i="473"/>
  <c r="DV90" i="473"/>
  <c r="EL90" i="473"/>
  <c r="BO90" i="473"/>
  <c r="CE90" i="473"/>
  <c r="CU90" i="473"/>
  <c r="DK90" i="473"/>
  <c r="EA90" i="473"/>
  <c r="EQ90" i="473"/>
  <c r="BT90" i="473"/>
  <c r="CJ90" i="473"/>
  <c r="CZ90" i="473"/>
  <c r="DP90" i="473"/>
  <c r="EF90" i="473"/>
  <c r="EV90" i="473"/>
  <c r="DM90" i="473"/>
  <c r="CK90" i="473"/>
  <c r="BY90" i="473"/>
  <c r="EK90" i="473"/>
  <c r="DI90" i="473"/>
  <c r="BN90" i="473"/>
  <c r="CD90" i="473"/>
  <c r="CT90" i="473"/>
  <c r="DJ90" i="473"/>
  <c r="DZ90" i="473"/>
  <c r="EP90" i="473"/>
  <c r="BS90" i="473"/>
  <c r="CI90" i="473"/>
  <c r="CY90" i="473"/>
  <c r="DO90" i="473"/>
  <c r="EE90" i="473"/>
  <c r="EU90" i="473"/>
  <c r="BX90" i="473"/>
  <c r="CN90" i="473"/>
  <c r="DD90" i="473"/>
  <c r="DT90" i="473"/>
  <c r="EJ90" i="473"/>
  <c r="BQ90" i="473"/>
  <c r="EC90" i="473"/>
  <c r="DA90" i="473"/>
  <c r="CO90" i="473"/>
  <c r="Y90" i="473"/>
  <c r="BR90" i="473"/>
  <c r="CH90" i="473"/>
  <c r="CX90" i="473"/>
  <c r="DN90" i="473"/>
  <c r="ED90" i="473"/>
  <c r="ET90" i="473"/>
  <c r="BW90" i="473"/>
  <c r="CM90" i="473"/>
  <c r="DC90" i="473"/>
  <c r="DS90" i="473"/>
  <c r="EI90" i="473"/>
  <c r="BL90" i="473"/>
  <c r="CB90" i="473"/>
  <c r="CR90" i="473"/>
  <c r="DH90" i="473"/>
  <c r="DX90" i="473"/>
  <c r="EN90" i="473"/>
  <c r="CG90" i="473"/>
  <c r="ES90" i="473"/>
  <c r="DQ90" i="473"/>
  <c r="CC90" i="473"/>
  <c r="DY90" i="473"/>
  <c r="EO90" i="473"/>
  <c r="CS90" i="473"/>
  <c r="DE90" i="473"/>
  <c r="BM90" i="473"/>
  <c r="Z90" i="473"/>
  <c r="G90" i="370" s="1"/>
  <c r="AK90" i="370" s="1"/>
  <c r="B90" i="473"/>
  <c r="AC90" i="473"/>
  <c r="AB90" i="473"/>
  <c r="B90" i="370"/>
  <c r="AF90" i="370"/>
  <c r="AE90" i="370"/>
  <c r="D90" i="526" s="1"/>
  <c r="AD90" i="370"/>
  <c r="Y87" i="476"/>
  <c r="W87" i="476"/>
  <c r="B87" i="476"/>
  <c r="U87" i="476"/>
  <c r="Z87" i="476"/>
  <c r="J87" i="370" s="1"/>
  <c r="AN87" i="370" s="1"/>
  <c r="AC87" i="476"/>
  <c r="AB87" i="476"/>
  <c r="J87" i="539"/>
  <c r="H87" i="539"/>
  <c r="W87" i="539"/>
  <c r="E87" i="539"/>
  <c r="G87" i="539"/>
  <c r="B87" i="539"/>
  <c r="AC87" i="539"/>
  <c r="I87" i="539"/>
  <c r="AD87" i="539"/>
  <c r="X87" i="539"/>
  <c r="U95" i="475"/>
  <c r="W95" i="475" s="1"/>
  <c r="Y95" i="475" s="1"/>
  <c r="BA95" i="475"/>
  <c r="BB95" i="475"/>
  <c r="G95" i="471"/>
  <c r="U95" i="471" s="1"/>
  <c r="W95" i="471" s="1"/>
  <c r="Y95" i="471" s="1"/>
  <c r="AC95" i="471"/>
  <c r="B95" i="471"/>
  <c r="B95" i="584"/>
  <c r="U95" i="584"/>
  <c r="W95" i="584" s="1"/>
  <c r="Y95" i="584" s="1"/>
  <c r="BA95" i="584"/>
  <c r="AB95" i="584"/>
  <c r="BB95" i="584"/>
  <c r="BC95" i="584"/>
  <c r="AC95" i="584"/>
  <c r="BD95" i="584"/>
  <c r="B97" i="539"/>
  <c r="AD97" i="539"/>
  <c r="AC97" i="539"/>
  <c r="BC97" i="469"/>
  <c r="BE97" i="469"/>
  <c r="BA97" i="469"/>
  <c r="BD97" i="469"/>
  <c r="U97" i="469"/>
  <c r="W97" i="469" s="1"/>
  <c r="Y97" i="469" s="1"/>
  <c r="BB97" i="469"/>
  <c r="U97" i="476"/>
  <c r="W97" i="476" s="1"/>
  <c r="Y97" i="476" s="1"/>
  <c r="B97" i="476"/>
  <c r="AB97" i="476"/>
  <c r="AC97" i="476"/>
  <c r="AD86" i="539"/>
  <c r="I86" i="539"/>
  <c r="E86" i="539"/>
  <c r="H86" i="539"/>
  <c r="AC86" i="539"/>
  <c r="J86" i="539"/>
  <c r="W86" i="539"/>
  <c r="B86" i="539"/>
  <c r="X86" i="539"/>
  <c r="G86" i="539"/>
  <c r="I86" i="527"/>
  <c r="C86" i="528"/>
  <c r="B86" i="527"/>
  <c r="F86" i="527" s="1"/>
  <c r="I88" i="527"/>
  <c r="C88" i="528"/>
  <c r="B88" i="527"/>
  <c r="F88" i="527" s="1"/>
  <c r="U88" i="471"/>
  <c r="G88" i="471"/>
  <c r="W88" i="471"/>
  <c r="Y88" i="471"/>
  <c r="B88" i="471"/>
  <c r="AC88" i="471"/>
  <c r="Z88" i="471"/>
  <c r="E88" i="370" s="1"/>
  <c r="AI88" i="370" s="1"/>
  <c r="AB88" i="471"/>
  <c r="U88" i="469"/>
  <c r="BB88" i="469"/>
  <c r="BD88" i="469"/>
  <c r="BA88" i="469"/>
  <c r="BC88" i="469"/>
  <c r="Y88" i="469"/>
  <c r="BE88" i="469"/>
  <c r="W88" i="469"/>
  <c r="Z88" i="469"/>
  <c r="D88" i="370" s="1"/>
  <c r="AH88" i="370" s="1"/>
  <c r="U92" i="475"/>
  <c r="BA92" i="475"/>
  <c r="BB92" i="475"/>
  <c r="W92" i="475"/>
  <c r="Z92" i="475"/>
  <c r="I92" i="370" s="1"/>
  <c r="AM92" i="370" s="1"/>
  <c r="BB92" i="584"/>
  <c r="Z92" i="584"/>
  <c r="K92" i="370" s="1"/>
  <c r="AO92" i="370" s="1"/>
  <c r="AC92" i="584"/>
  <c r="AB92" i="584"/>
  <c r="U92" i="584"/>
  <c r="BD92" i="584"/>
  <c r="BC92" i="584"/>
  <c r="W92" i="584"/>
  <c r="B92" i="584"/>
  <c r="Y92" i="584"/>
  <c r="BA92" i="584"/>
  <c r="AC96" i="476"/>
  <c r="U96" i="476"/>
  <c r="W96" i="476" s="1"/>
  <c r="Y96" i="476" s="1"/>
  <c r="B96" i="476"/>
  <c r="AB96" i="476"/>
  <c r="B96" i="539"/>
  <c r="AC96" i="539"/>
  <c r="AD96" i="539"/>
  <c r="I91" i="526"/>
  <c r="Z91" i="526"/>
  <c r="D91" i="539" s="1"/>
  <c r="Y91" i="526"/>
  <c r="AH91" i="526"/>
  <c r="H91" i="526"/>
  <c r="B91" i="526"/>
  <c r="G91" i="526"/>
  <c r="C91" i="528"/>
  <c r="B91" i="527"/>
  <c r="F91" i="527" s="1"/>
  <c r="I91" i="527"/>
  <c r="W89" i="471"/>
  <c r="G89" i="471"/>
  <c r="Y89" i="471"/>
  <c r="U89" i="471"/>
  <c r="Z89" i="471"/>
  <c r="E89" i="370" s="1"/>
  <c r="AI89" i="370" s="1"/>
  <c r="B89" i="471"/>
  <c r="AC89" i="471"/>
  <c r="U89" i="475"/>
  <c r="BA89" i="475"/>
  <c r="BB89" i="475"/>
  <c r="Z89" i="475"/>
  <c r="I89" i="370" s="1"/>
  <c r="AM89" i="370" s="1"/>
  <c r="B89" i="370"/>
  <c r="AF89" i="370"/>
  <c r="AE89" i="370"/>
  <c r="D89" i="526" s="1"/>
  <c r="AD89" i="370"/>
  <c r="W89" i="584"/>
  <c r="BA89" i="584"/>
  <c r="AB89" i="584"/>
  <c r="Z89" i="584"/>
  <c r="K89" i="370" s="1"/>
  <c r="AO89" i="370" s="1"/>
  <c r="AC89" i="584"/>
  <c r="BB89" i="584"/>
  <c r="B89" i="584"/>
  <c r="BD89" i="584"/>
  <c r="U89" i="584"/>
  <c r="Y89" i="584"/>
  <c r="BC89" i="584"/>
  <c r="AC90" i="539"/>
  <c r="X90" i="539"/>
  <c r="W90" i="539"/>
  <c r="I90" i="539"/>
  <c r="H90" i="539"/>
  <c r="E90" i="539"/>
  <c r="B90" i="539"/>
  <c r="AD90" i="539"/>
  <c r="J90" i="539"/>
  <c r="G90" i="539"/>
  <c r="W87" i="471"/>
  <c r="G87" i="471"/>
  <c r="Y87" i="471"/>
  <c r="U87" i="471"/>
  <c r="Z87" i="471"/>
  <c r="E87" i="370" s="1"/>
  <c r="AI87" i="370" s="1"/>
  <c r="AC87" i="471"/>
  <c r="B87" i="471"/>
  <c r="U87" i="475"/>
  <c r="BA87" i="475"/>
  <c r="BB87" i="475"/>
  <c r="Z87" i="475"/>
  <c r="I87" i="370" s="1"/>
  <c r="AM87" i="370" s="1"/>
  <c r="BB87" i="473"/>
  <c r="Y87" i="473"/>
  <c r="BC87" i="473"/>
  <c r="BD87" i="473"/>
  <c r="BA87" i="473"/>
  <c r="W87" i="473"/>
  <c r="U87" i="473"/>
  <c r="BL87" i="473"/>
  <c r="CB87" i="473"/>
  <c r="CR87" i="473"/>
  <c r="DH87" i="473"/>
  <c r="DX87" i="473"/>
  <c r="EN87" i="473"/>
  <c r="BQ87" i="473"/>
  <c r="CG87" i="473"/>
  <c r="CW87" i="473"/>
  <c r="DM87" i="473"/>
  <c r="EC87" i="473"/>
  <c r="ES87" i="473"/>
  <c r="BZ87" i="473"/>
  <c r="CP87" i="473"/>
  <c r="DF87" i="473"/>
  <c r="DV87" i="473"/>
  <c r="EL87" i="473"/>
  <c r="CE87" i="473"/>
  <c r="EQ87" i="473"/>
  <c r="DO87" i="473"/>
  <c r="CM87" i="473"/>
  <c r="CQ87" i="473"/>
  <c r="CA87" i="473"/>
  <c r="BP87" i="473"/>
  <c r="CF87" i="473"/>
  <c r="CV87" i="473"/>
  <c r="DL87" i="473"/>
  <c r="EB87" i="473"/>
  <c r="ER87" i="473"/>
  <c r="BU87" i="473"/>
  <c r="CK87" i="473"/>
  <c r="DA87" i="473"/>
  <c r="DQ87" i="473"/>
  <c r="EG87" i="473"/>
  <c r="BN87" i="473"/>
  <c r="CD87" i="473"/>
  <c r="CT87" i="473"/>
  <c r="DJ87" i="473"/>
  <c r="DZ87" i="473"/>
  <c r="EP87" i="473"/>
  <c r="CU87" i="473"/>
  <c r="BS87" i="473"/>
  <c r="EE87" i="473"/>
  <c r="DC87" i="473"/>
  <c r="DG87" i="473"/>
  <c r="EM87" i="473"/>
  <c r="BT87" i="473"/>
  <c r="CJ87" i="473"/>
  <c r="CZ87" i="473"/>
  <c r="DP87" i="473"/>
  <c r="EF87" i="473"/>
  <c r="EV87" i="473"/>
  <c r="BY87" i="473"/>
  <c r="CO87" i="473"/>
  <c r="DE87" i="473"/>
  <c r="DU87" i="473"/>
  <c r="EK87" i="473"/>
  <c r="BR87" i="473"/>
  <c r="CH87" i="473"/>
  <c r="CX87" i="473"/>
  <c r="DN87" i="473"/>
  <c r="ED87" i="473"/>
  <c r="ET87" i="473"/>
  <c r="DK87" i="473"/>
  <c r="CI87" i="473"/>
  <c r="EU87" i="473"/>
  <c r="DS87" i="473"/>
  <c r="BK87" i="473"/>
  <c r="BX87" i="473"/>
  <c r="CN87" i="473"/>
  <c r="DD87" i="473"/>
  <c r="DT87" i="473"/>
  <c r="EJ87" i="473"/>
  <c r="BM87" i="473"/>
  <c r="CC87" i="473"/>
  <c r="CS87" i="473"/>
  <c r="DI87" i="473"/>
  <c r="DY87" i="473"/>
  <c r="EO87" i="473"/>
  <c r="BV87" i="473"/>
  <c r="CL87" i="473"/>
  <c r="DB87" i="473"/>
  <c r="DR87" i="473"/>
  <c r="EH87" i="473"/>
  <c r="BO87" i="473"/>
  <c r="EA87" i="473"/>
  <c r="CY87" i="473"/>
  <c r="BW87" i="473"/>
  <c r="EI87" i="473"/>
  <c r="DW87" i="473"/>
  <c r="AC87" i="473"/>
  <c r="B95" i="370"/>
  <c r="BB95" i="473"/>
  <c r="BC95" i="473"/>
  <c r="BD95" i="473"/>
  <c r="BA95" i="473"/>
  <c r="U95" i="473"/>
  <c r="W95" i="473" s="1"/>
  <c r="Y95" i="473" s="1"/>
  <c r="BL95" i="473"/>
  <c r="CB95" i="473"/>
  <c r="CR95" i="473"/>
  <c r="DH95" i="473"/>
  <c r="DX95" i="473"/>
  <c r="EN95" i="473"/>
  <c r="BU95" i="473"/>
  <c r="CP95" i="473"/>
  <c r="DK95" i="473"/>
  <c r="EG95" i="473"/>
  <c r="BQ95" i="473"/>
  <c r="CL95" i="473"/>
  <c r="DG95" i="473"/>
  <c r="EC95" i="473"/>
  <c r="BM95" i="473"/>
  <c r="CH95" i="473"/>
  <c r="DC95" i="473"/>
  <c r="DY95" i="473"/>
  <c r="ET95" i="473"/>
  <c r="EE95" i="473"/>
  <c r="EK95" i="473"/>
  <c r="EP95" i="473"/>
  <c r="DZ95" i="473"/>
  <c r="BP95" i="473"/>
  <c r="CF95" i="473"/>
  <c r="CV95" i="473"/>
  <c r="DL95" i="473"/>
  <c r="EB95" i="473"/>
  <c r="ER95" i="473"/>
  <c r="BZ95" i="473"/>
  <c r="CU95" i="473"/>
  <c r="DQ95" i="473"/>
  <c r="EL95" i="473"/>
  <c r="BV95" i="473"/>
  <c r="CQ95" i="473"/>
  <c r="DM95" i="473"/>
  <c r="EH95" i="473"/>
  <c r="BR95" i="473"/>
  <c r="CM95" i="473"/>
  <c r="DI95" i="473"/>
  <c r="ED95" i="473"/>
  <c r="BS95" i="473"/>
  <c r="BY95" i="473"/>
  <c r="CD95" i="473"/>
  <c r="BN95" i="473"/>
  <c r="EU95" i="473"/>
  <c r="BT95" i="473"/>
  <c r="CJ95" i="473"/>
  <c r="CZ95" i="473"/>
  <c r="DP95" i="473"/>
  <c r="EF95" i="473"/>
  <c r="EV95" i="473"/>
  <c r="CE95" i="473"/>
  <c r="DA95" i="473"/>
  <c r="DV95" i="473"/>
  <c r="EQ95" i="473"/>
  <c r="CA95" i="473"/>
  <c r="CW95" i="473"/>
  <c r="DR95" i="473"/>
  <c r="EM95" i="473"/>
  <c r="BW95" i="473"/>
  <c r="CS95" i="473"/>
  <c r="DN95" i="473"/>
  <c r="EI95" i="473"/>
  <c r="CO95" i="473"/>
  <c r="CT95" i="473"/>
  <c r="CY95" i="473"/>
  <c r="CI95" i="473"/>
  <c r="BX95" i="473"/>
  <c r="CN95" i="473"/>
  <c r="DD95" i="473"/>
  <c r="DT95" i="473"/>
  <c r="EJ95" i="473"/>
  <c r="BO95" i="473"/>
  <c r="CK95" i="473"/>
  <c r="DF95" i="473"/>
  <c r="EA95" i="473"/>
  <c r="BK95" i="473"/>
  <c r="CG95" i="473"/>
  <c r="DB95" i="473"/>
  <c r="DW95" i="473"/>
  <c r="ES95" i="473"/>
  <c r="CC95" i="473"/>
  <c r="CX95" i="473"/>
  <c r="DS95" i="473"/>
  <c r="EO95" i="473"/>
  <c r="DJ95" i="473"/>
  <c r="DO95" i="473"/>
  <c r="DU95" i="473"/>
  <c r="DE95" i="473"/>
  <c r="AD95" i="539"/>
  <c r="B95" i="539"/>
  <c r="AC95" i="539"/>
  <c r="BB97" i="473"/>
  <c r="BC97" i="473"/>
  <c r="BD97" i="473"/>
  <c r="BA97" i="473"/>
  <c r="U97" i="473"/>
  <c r="W97" i="473" s="1"/>
  <c r="Y97" i="473" s="1"/>
  <c r="BT97" i="473"/>
  <c r="CJ97" i="473"/>
  <c r="CZ97" i="473"/>
  <c r="DP97" i="473"/>
  <c r="EF97" i="473"/>
  <c r="CA97" i="473"/>
  <c r="CW97" i="473"/>
  <c r="DR97" i="473"/>
  <c r="EL97" i="473"/>
  <c r="BR97" i="473"/>
  <c r="CM97" i="473"/>
  <c r="DI97" i="473"/>
  <c r="ED97" i="473"/>
  <c r="EU97" i="473"/>
  <c r="CD97" i="473"/>
  <c r="CY97" i="473"/>
  <c r="DU97" i="473"/>
  <c r="EN97" i="473"/>
  <c r="DA97" i="473"/>
  <c r="CK97" i="473"/>
  <c r="BU97" i="473"/>
  <c r="BZ97" i="473"/>
  <c r="BX97" i="473"/>
  <c r="CN97" i="473"/>
  <c r="DD97" i="473"/>
  <c r="DT97" i="473"/>
  <c r="BK97" i="473"/>
  <c r="CG97" i="473"/>
  <c r="DB97" i="473"/>
  <c r="DW97" i="473"/>
  <c r="EP97" i="473"/>
  <c r="BW97" i="473"/>
  <c r="CS97" i="473"/>
  <c r="DN97" i="473"/>
  <c r="EI97" i="473"/>
  <c r="BN97" i="473"/>
  <c r="CI97" i="473"/>
  <c r="DE97" i="473"/>
  <c r="DZ97" i="473"/>
  <c r="ER97" i="473"/>
  <c r="DV97" i="473"/>
  <c r="DF97" i="473"/>
  <c r="CP97" i="473"/>
  <c r="CU97" i="473"/>
  <c r="BL97" i="473"/>
  <c r="CB97" i="473"/>
  <c r="CR97" i="473"/>
  <c r="DH97" i="473"/>
  <c r="DX97" i="473"/>
  <c r="BQ97" i="473"/>
  <c r="CL97" i="473"/>
  <c r="DG97" i="473"/>
  <c r="EC97" i="473"/>
  <c r="ET97" i="473"/>
  <c r="CC97" i="473"/>
  <c r="CX97" i="473"/>
  <c r="DS97" i="473"/>
  <c r="EM97" i="473"/>
  <c r="BS97" i="473"/>
  <c r="CO97" i="473"/>
  <c r="DJ97" i="473"/>
  <c r="EE97" i="473"/>
  <c r="EV97" i="473"/>
  <c r="EO97" i="473"/>
  <c r="EA97" i="473"/>
  <c r="DK97" i="473"/>
  <c r="DQ97" i="473"/>
  <c r="BP97" i="473"/>
  <c r="CF97" i="473"/>
  <c r="CV97" i="473"/>
  <c r="DL97" i="473"/>
  <c r="EB97" i="473"/>
  <c r="BV97" i="473"/>
  <c r="CQ97" i="473"/>
  <c r="DM97" i="473"/>
  <c r="EH97" i="473"/>
  <c r="BM97" i="473"/>
  <c r="CH97" i="473"/>
  <c r="DC97" i="473"/>
  <c r="DY97" i="473"/>
  <c r="EQ97" i="473"/>
  <c r="BY97" i="473"/>
  <c r="CT97" i="473"/>
  <c r="DO97" i="473"/>
  <c r="EJ97" i="473"/>
  <c r="CE97" i="473"/>
  <c r="BO97" i="473"/>
  <c r="ES97" i="473"/>
  <c r="EG97" i="473"/>
  <c r="EK97" i="473"/>
  <c r="B97" i="473"/>
  <c r="AC97" i="473"/>
  <c r="BD97" i="584"/>
  <c r="AC97" i="584"/>
  <c r="BC97" i="584"/>
  <c r="BA97" i="584"/>
  <c r="U97" i="584"/>
  <c r="W97" i="584" s="1"/>
  <c r="Y97" i="584" s="1"/>
  <c r="BB97" i="584"/>
  <c r="AB97" i="584"/>
  <c r="B97" i="584"/>
  <c r="W86" i="471"/>
  <c r="Y86" i="471"/>
  <c r="U86" i="471"/>
  <c r="G86" i="471"/>
  <c r="Z86" i="471"/>
  <c r="E86" i="370" s="1"/>
  <c r="AI86" i="370" s="1"/>
  <c r="AC86" i="471"/>
  <c r="AB86" i="471"/>
  <c r="B86" i="471"/>
  <c r="BC86" i="469"/>
  <c r="W86" i="469"/>
  <c r="BB86" i="469"/>
  <c r="BA86" i="469"/>
  <c r="U86" i="469"/>
  <c r="BE86" i="469"/>
  <c r="Y86" i="469"/>
  <c r="BD86" i="469"/>
  <c r="Z86" i="469"/>
  <c r="D86" i="370" s="1"/>
  <c r="AH86" i="370" s="1"/>
  <c r="U86" i="476"/>
  <c r="B86" i="476"/>
  <c r="Y86" i="476"/>
  <c r="W86" i="476"/>
  <c r="Z86" i="476"/>
  <c r="J86" i="370" s="1"/>
  <c r="AN86" i="370" s="1"/>
  <c r="AB86" i="476"/>
  <c r="AC86" i="476"/>
  <c r="B88" i="370"/>
  <c r="AF88" i="370"/>
  <c r="AE88" i="370"/>
  <c r="D88" i="526" s="1"/>
  <c r="AD88" i="370"/>
  <c r="U88" i="475"/>
  <c r="BA88" i="475"/>
  <c r="BB88" i="475"/>
  <c r="W88" i="475"/>
  <c r="Z88" i="475"/>
  <c r="I88" i="370" s="1"/>
  <c r="AM88" i="370" s="1"/>
  <c r="BC88" i="473"/>
  <c r="W88" i="473"/>
  <c r="BA88" i="473"/>
  <c r="BD88" i="473"/>
  <c r="BB88" i="473"/>
  <c r="Y88" i="473"/>
  <c r="BV88" i="473"/>
  <c r="CL88" i="473"/>
  <c r="DB88" i="473"/>
  <c r="DR88" i="473"/>
  <c r="EH88" i="473"/>
  <c r="BK88" i="473"/>
  <c r="CA88" i="473"/>
  <c r="CQ88" i="473"/>
  <c r="DG88" i="473"/>
  <c r="DW88" i="473"/>
  <c r="EM88" i="473"/>
  <c r="BP88" i="473"/>
  <c r="CF88" i="473"/>
  <c r="CV88" i="473"/>
  <c r="DL88" i="473"/>
  <c r="EB88" i="473"/>
  <c r="ER88" i="473"/>
  <c r="DA88" i="473"/>
  <c r="CO88" i="473"/>
  <c r="BM88" i="473"/>
  <c r="DY88" i="473"/>
  <c r="CG88" i="473"/>
  <c r="U88" i="473"/>
  <c r="BZ88" i="473"/>
  <c r="CP88" i="473"/>
  <c r="DF88" i="473"/>
  <c r="DV88" i="473"/>
  <c r="EL88" i="473"/>
  <c r="BO88" i="473"/>
  <c r="CE88" i="473"/>
  <c r="CU88" i="473"/>
  <c r="DK88" i="473"/>
  <c r="EA88" i="473"/>
  <c r="EQ88" i="473"/>
  <c r="BT88" i="473"/>
  <c r="CJ88" i="473"/>
  <c r="CZ88" i="473"/>
  <c r="DP88" i="473"/>
  <c r="EF88" i="473"/>
  <c r="EV88" i="473"/>
  <c r="DQ88" i="473"/>
  <c r="DE88" i="473"/>
  <c r="CC88" i="473"/>
  <c r="EO88" i="473"/>
  <c r="ES88" i="473"/>
  <c r="BN88" i="473"/>
  <c r="CD88" i="473"/>
  <c r="CT88" i="473"/>
  <c r="DJ88" i="473"/>
  <c r="DZ88" i="473"/>
  <c r="EP88" i="473"/>
  <c r="BS88" i="473"/>
  <c r="CI88" i="473"/>
  <c r="CY88" i="473"/>
  <c r="DO88" i="473"/>
  <c r="EE88" i="473"/>
  <c r="EU88" i="473"/>
  <c r="BX88" i="473"/>
  <c r="CN88" i="473"/>
  <c r="DD88" i="473"/>
  <c r="DT88" i="473"/>
  <c r="EJ88" i="473"/>
  <c r="BU88" i="473"/>
  <c r="EG88" i="473"/>
  <c r="DU88" i="473"/>
  <c r="CS88" i="473"/>
  <c r="BQ88" i="473"/>
  <c r="CW88" i="473"/>
  <c r="BR88" i="473"/>
  <c r="CH88" i="473"/>
  <c r="CX88" i="473"/>
  <c r="DN88" i="473"/>
  <c r="ED88" i="473"/>
  <c r="ET88" i="473"/>
  <c r="BW88" i="473"/>
  <c r="CM88" i="473"/>
  <c r="DC88" i="473"/>
  <c r="DS88" i="473"/>
  <c r="EI88" i="473"/>
  <c r="BL88" i="473"/>
  <c r="CB88" i="473"/>
  <c r="CR88" i="473"/>
  <c r="DH88" i="473"/>
  <c r="DX88" i="473"/>
  <c r="EN88" i="473"/>
  <c r="CK88" i="473"/>
  <c r="BY88" i="473"/>
  <c r="EK88" i="473"/>
  <c r="DI88" i="473"/>
  <c r="EC88" i="473"/>
  <c r="DM88" i="473"/>
  <c r="Z88" i="473"/>
  <c r="G88" i="370" s="1"/>
  <c r="AK88" i="370" s="1"/>
  <c r="B88" i="473"/>
  <c r="AC88" i="473"/>
  <c r="AB88" i="473"/>
  <c r="AH92" i="526"/>
  <c r="B92" i="526"/>
  <c r="Z92" i="526"/>
  <c r="D92" i="539" s="1"/>
  <c r="I92" i="526"/>
  <c r="G92" i="526"/>
  <c r="Y92" i="526"/>
  <c r="H92" i="526"/>
  <c r="I92" i="527"/>
  <c r="C92" i="528"/>
  <c r="B92" i="527"/>
  <c r="F92" i="527" s="1"/>
  <c r="W92" i="539"/>
  <c r="E92" i="539"/>
  <c r="AD92" i="539"/>
  <c r="H92" i="539"/>
  <c r="B92" i="539"/>
  <c r="I92" i="539"/>
  <c r="J92" i="539"/>
  <c r="G92" i="539"/>
  <c r="X92" i="539"/>
  <c r="AC92" i="539"/>
  <c r="G96" i="526"/>
  <c r="H96" i="526" s="1"/>
  <c r="B96" i="526"/>
  <c r="B96" i="527"/>
  <c r="I96" i="527"/>
  <c r="C96" i="528"/>
  <c r="G96" i="471"/>
  <c r="U96" i="471" s="1"/>
  <c r="W96" i="471" s="1"/>
  <c r="Y96" i="471" s="1"/>
  <c r="B96" i="471"/>
  <c r="AC96" i="471"/>
  <c r="AB96" i="471"/>
  <c r="U96" i="584"/>
  <c r="W96" i="584" s="1"/>
  <c r="Y96" i="584" s="1"/>
  <c r="BB96" i="584"/>
  <c r="AC96" i="584"/>
  <c r="BD96" i="584"/>
  <c r="B96" i="584"/>
  <c r="AB96" i="584"/>
  <c r="BA96" i="584"/>
  <c r="BC96" i="584"/>
  <c r="AC85" i="476"/>
  <c r="U85" i="476"/>
  <c r="W85" i="476" s="1"/>
  <c r="Y85" i="476" s="1"/>
  <c r="AB85" i="476"/>
  <c r="B85" i="476"/>
  <c r="B85" i="370"/>
  <c r="B85" i="526"/>
  <c r="G85" i="526"/>
  <c r="H85" i="526" s="1"/>
  <c r="U85" i="475"/>
  <c r="W85" i="475" s="1"/>
  <c r="Y85" i="475" s="1"/>
  <c r="BA85" i="475"/>
  <c r="BB85" i="475"/>
  <c r="AB85" i="475"/>
  <c r="C85" i="528"/>
  <c r="B85" i="527"/>
  <c r="I85" i="527"/>
  <c r="AC85" i="539"/>
  <c r="AD85" i="539"/>
  <c r="B85" i="539"/>
  <c r="BD85" i="469"/>
  <c r="BC85" i="469"/>
  <c r="BA85" i="469"/>
  <c r="U85" i="469"/>
  <c r="W85" i="469" s="1"/>
  <c r="Y85" i="469" s="1"/>
  <c r="BB85" i="469"/>
  <c r="BE85" i="469"/>
  <c r="G85" i="471"/>
  <c r="U85" i="471" s="1"/>
  <c r="W85" i="471" s="1"/>
  <c r="Y85" i="471" s="1"/>
  <c r="B85" i="471"/>
  <c r="AC85" i="471"/>
  <c r="BA85" i="473"/>
  <c r="BP85" i="473"/>
  <c r="CF85" i="473"/>
  <c r="CV85" i="473"/>
  <c r="DL85" i="473"/>
  <c r="EB85" i="473"/>
  <c r="ER85" i="473"/>
  <c r="BU85" i="473"/>
  <c r="CK85" i="473"/>
  <c r="DA85" i="473"/>
  <c r="DQ85" i="473"/>
  <c r="EG85" i="473"/>
  <c r="BN85" i="473"/>
  <c r="CD85" i="473"/>
  <c r="CT85" i="473"/>
  <c r="DJ85" i="473"/>
  <c r="DZ85" i="473"/>
  <c r="EP85" i="473"/>
  <c r="CY85" i="473"/>
  <c r="BW85" i="473"/>
  <c r="EI85" i="473"/>
  <c r="DG85" i="473"/>
  <c r="EQ85" i="473"/>
  <c r="EA85" i="473"/>
  <c r="BX85" i="473"/>
  <c r="DD85" i="473"/>
  <c r="EJ85" i="473"/>
  <c r="CS85" i="473"/>
  <c r="DY85" i="473"/>
  <c r="BV85" i="473"/>
  <c r="DB85" i="473"/>
  <c r="EH85" i="473"/>
  <c r="EE85" i="473"/>
  <c r="CA85" i="473"/>
  <c r="DK85" i="473"/>
  <c r="BB85" i="473"/>
  <c r="BT85" i="473"/>
  <c r="CJ85" i="473"/>
  <c r="CZ85" i="473"/>
  <c r="DP85" i="473"/>
  <c r="EF85" i="473"/>
  <c r="EV85" i="473"/>
  <c r="BY85" i="473"/>
  <c r="CO85" i="473"/>
  <c r="DE85" i="473"/>
  <c r="DU85" i="473"/>
  <c r="EK85" i="473"/>
  <c r="BR85" i="473"/>
  <c r="CH85" i="473"/>
  <c r="CX85" i="473"/>
  <c r="DN85" i="473"/>
  <c r="ED85" i="473"/>
  <c r="ET85" i="473"/>
  <c r="DO85" i="473"/>
  <c r="CM85" i="473"/>
  <c r="BK85" i="473"/>
  <c r="DW85" i="473"/>
  <c r="CU85" i="473"/>
  <c r="CN85" i="473"/>
  <c r="DT85" i="473"/>
  <c r="BM85" i="473"/>
  <c r="CC85" i="473"/>
  <c r="DI85" i="473"/>
  <c r="EO85" i="473"/>
  <c r="CL85" i="473"/>
  <c r="DR85" i="473"/>
  <c r="BS85" i="473"/>
  <c r="DC85" i="473"/>
  <c r="EM85" i="473"/>
  <c r="BC85" i="473"/>
  <c r="BD85" i="473"/>
  <c r="CB85" i="473"/>
  <c r="EN85" i="473"/>
  <c r="DM85" i="473"/>
  <c r="CP85" i="473"/>
  <c r="CI85" i="473"/>
  <c r="CE85" i="473"/>
  <c r="CR85" i="473"/>
  <c r="BQ85" i="473"/>
  <c r="EC85" i="473"/>
  <c r="DF85" i="473"/>
  <c r="EU85" i="473"/>
  <c r="BO85" i="473"/>
  <c r="U85" i="473"/>
  <c r="W85" i="473" s="1"/>
  <c r="Y85" i="473" s="1"/>
  <c r="DH85" i="473"/>
  <c r="CG85" i="473"/>
  <c r="ES85" i="473"/>
  <c r="DV85" i="473"/>
  <c r="DS85" i="473"/>
  <c r="BL85" i="473"/>
  <c r="DX85" i="473"/>
  <c r="CW85" i="473"/>
  <c r="BZ85" i="473"/>
  <c r="EL85" i="473"/>
  <c r="CQ85" i="473"/>
  <c r="AC85" i="473"/>
  <c r="B85" i="473"/>
  <c r="BD85" i="584"/>
  <c r="AB85" i="584"/>
  <c r="B85" i="584"/>
  <c r="AC85" i="584"/>
  <c r="BA85" i="584"/>
  <c r="BC85" i="584"/>
  <c r="BB85" i="584"/>
  <c r="U85" i="584"/>
  <c r="W85" i="584" s="1"/>
  <c r="Y85" i="584" s="1"/>
  <c r="C84" i="528"/>
  <c r="I84" i="527"/>
  <c r="B84" i="527"/>
  <c r="AD84" i="539"/>
  <c r="AC84" i="539"/>
  <c r="B84" i="539"/>
  <c r="U84" i="475"/>
  <c r="W84" i="475" s="1"/>
  <c r="BA84" i="475"/>
  <c r="BB84" i="475"/>
  <c r="AB84" i="475"/>
  <c r="Y84" i="475"/>
  <c r="B84" i="475"/>
  <c r="AC84" i="476"/>
  <c r="B84" i="476"/>
  <c r="U84" i="476"/>
  <c r="W84" i="476" s="1"/>
  <c r="Y84" i="476" s="1"/>
  <c r="AB84" i="476"/>
  <c r="BB84" i="469"/>
  <c r="BE84" i="469"/>
  <c r="U84" i="469"/>
  <c r="W84" i="469" s="1"/>
  <c r="Y84" i="469" s="1"/>
  <c r="BC84" i="469"/>
  <c r="BA84" i="469"/>
  <c r="BD84" i="469"/>
  <c r="BD84" i="473"/>
  <c r="BV84" i="473"/>
  <c r="CL84" i="473"/>
  <c r="DB84" i="473"/>
  <c r="DR84" i="473"/>
  <c r="EH84" i="473"/>
  <c r="BK84" i="473"/>
  <c r="CA84" i="473"/>
  <c r="CQ84" i="473"/>
  <c r="DG84" i="473"/>
  <c r="DW84" i="473"/>
  <c r="EM84" i="473"/>
  <c r="BP84" i="473"/>
  <c r="CF84" i="473"/>
  <c r="CV84" i="473"/>
  <c r="DL84" i="473"/>
  <c r="EB84" i="473"/>
  <c r="ER84" i="473"/>
  <c r="CS84" i="473"/>
  <c r="BQ84" i="473"/>
  <c r="EC84" i="473"/>
  <c r="DA84" i="473"/>
  <c r="DU84" i="473"/>
  <c r="BC84" i="473"/>
  <c r="BZ84" i="473"/>
  <c r="CP84" i="473"/>
  <c r="DF84" i="473"/>
  <c r="DV84" i="473"/>
  <c r="EL84" i="473"/>
  <c r="BO84" i="473"/>
  <c r="CE84" i="473"/>
  <c r="CU84" i="473"/>
  <c r="DK84" i="473"/>
  <c r="EA84" i="473"/>
  <c r="EQ84" i="473"/>
  <c r="BT84" i="473"/>
  <c r="CJ84" i="473"/>
  <c r="CZ84" i="473"/>
  <c r="DP84" i="473"/>
  <c r="EF84" i="473"/>
  <c r="EV84" i="473"/>
  <c r="DI84" i="473"/>
  <c r="CG84" i="473"/>
  <c r="ES84" i="473"/>
  <c r="DQ84" i="473"/>
  <c r="BY84" i="473"/>
  <c r="BA84" i="473"/>
  <c r="BN84" i="473"/>
  <c r="CD84" i="473"/>
  <c r="CT84" i="473"/>
  <c r="DJ84" i="473"/>
  <c r="DZ84" i="473"/>
  <c r="EP84" i="473"/>
  <c r="BS84" i="473"/>
  <c r="CI84" i="473"/>
  <c r="CY84" i="473"/>
  <c r="DO84" i="473"/>
  <c r="EE84" i="473"/>
  <c r="EU84" i="473"/>
  <c r="BX84" i="473"/>
  <c r="CN84" i="473"/>
  <c r="DD84" i="473"/>
  <c r="DT84" i="473"/>
  <c r="EJ84" i="473"/>
  <c r="BM84" i="473"/>
  <c r="DY84" i="473"/>
  <c r="CW84" i="473"/>
  <c r="BU84" i="473"/>
  <c r="EG84" i="473"/>
  <c r="EK84" i="473"/>
  <c r="BR84" i="473"/>
  <c r="ED84" i="473"/>
  <c r="DC84" i="473"/>
  <c r="CB84" i="473"/>
  <c r="EN84" i="473"/>
  <c r="CK84" i="473"/>
  <c r="DN84" i="473"/>
  <c r="DM84" i="473"/>
  <c r="CH84" i="473"/>
  <c r="ET84" i="473"/>
  <c r="DS84" i="473"/>
  <c r="CR84" i="473"/>
  <c r="CC84" i="473"/>
  <c r="DE84" i="473"/>
  <c r="CX84" i="473"/>
  <c r="BW84" i="473"/>
  <c r="EI84" i="473"/>
  <c r="DH84" i="473"/>
  <c r="EO84" i="473"/>
  <c r="CO84" i="473"/>
  <c r="BB84" i="473"/>
  <c r="U84" i="473"/>
  <c r="W84" i="473" s="1"/>
  <c r="Y84" i="473" s="1"/>
  <c r="CM84" i="473"/>
  <c r="BL84" i="473"/>
  <c r="DX84" i="473"/>
  <c r="B84" i="473"/>
  <c r="AC84" i="473"/>
  <c r="AB84" i="473"/>
  <c r="G84" i="526"/>
  <c r="H84" i="526" s="1"/>
  <c r="B84" i="526"/>
  <c r="G84" i="471"/>
  <c r="U84" i="471" s="1"/>
  <c r="W84" i="471" s="1"/>
  <c r="Y84" i="471" s="1"/>
  <c r="AB84" i="471"/>
  <c r="B84" i="471"/>
  <c r="AC84" i="471"/>
  <c r="B84" i="370"/>
  <c r="B84" i="584"/>
  <c r="AB84" i="584"/>
  <c r="BD84" i="584"/>
  <c r="AC84" i="584"/>
  <c r="BB84" i="584"/>
  <c r="U84" i="584"/>
  <c r="W84" i="584" s="1"/>
  <c r="Y84" i="584" s="1"/>
  <c r="BC84" i="584"/>
  <c r="BA84" i="584"/>
  <c r="AB83" i="475"/>
  <c r="U83" i="469"/>
  <c r="W83" i="469" s="1"/>
  <c r="Y83" i="469" s="1"/>
  <c r="BC83" i="469"/>
  <c r="BA83" i="469"/>
  <c r="BE83" i="469"/>
  <c r="BD83" i="469"/>
  <c r="BB83" i="469"/>
  <c r="B83" i="526"/>
  <c r="G83" i="526"/>
  <c r="H83" i="526" s="1"/>
  <c r="G83" i="471"/>
  <c r="U83" i="471" s="1"/>
  <c r="W83" i="471" s="1"/>
  <c r="Y83" i="471" s="1"/>
  <c r="AC83" i="471"/>
  <c r="B83" i="471"/>
  <c r="U83" i="475"/>
  <c r="W83" i="475" s="1"/>
  <c r="Y83" i="475" s="1"/>
  <c r="BA83" i="475"/>
  <c r="BB83" i="475"/>
  <c r="AC83" i="475"/>
  <c r="B83" i="475"/>
  <c r="BD83" i="473"/>
  <c r="BT83" i="473"/>
  <c r="CJ83" i="473"/>
  <c r="CZ83" i="473"/>
  <c r="DP83" i="473"/>
  <c r="EF83" i="473"/>
  <c r="EV83" i="473"/>
  <c r="BY83" i="473"/>
  <c r="CO83" i="473"/>
  <c r="DE83" i="473"/>
  <c r="DU83" i="473"/>
  <c r="EK83" i="473"/>
  <c r="BR83" i="473"/>
  <c r="CH83" i="473"/>
  <c r="CX83" i="473"/>
  <c r="DN83" i="473"/>
  <c r="ED83" i="473"/>
  <c r="ET83" i="473"/>
  <c r="DS83" i="473"/>
  <c r="CQ83" i="473"/>
  <c r="BO83" i="473"/>
  <c r="EA83" i="473"/>
  <c r="CI83" i="473"/>
  <c r="BA83" i="473"/>
  <c r="U83" i="473"/>
  <c r="W83" i="473" s="1"/>
  <c r="Y83" i="473" s="1"/>
  <c r="BX83" i="473"/>
  <c r="CN83" i="473"/>
  <c r="DD83" i="473"/>
  <c r="DT83" i="473"/>
  <c r="EJ83" i="473"/>
  <c r="BM83" i="473"/>
  <c r="CC83" i="473"/>
  <c r="CS83" i="473"/>
  <c r="DI83" i="473"/>
  <c r="DY83" i="473"/>
  <c r="EO83" i="473"/>
  <c r="BV83" i="473"/>
  <c r="CL83" i="473"/>
  <c r="DB83" i="473"/>
  <c r="DR83" i="473"/>
  <c r="EH83" i="473"/>
  <c r="BW83" i="473"/>
  <c r="EI83" i="473"/>
  <c r="DG83" i="473"/>
  <c r="CE83" i="473"/>
  <c r="EQ83" i="473"/>
  <c r="EU83" i="473"/>
  <c r="BB83" i="473"/>
  <c r="BL83" i="473"/>
  <c r="CB83" i="473"/>
  <c r="CR83" i="473"/>
  <c r="DH83" i="473"/>
  <c r="DX83" i="473"/>
  <c r="EN83" i="473"/>
  <c r="BQ83" i="473"/>
  <c r="CG83" i="473"/>
  <c r="CW83" i="473"/>
  <c r="DM83" i="473"/>
  <c r="EC83" i="473"/>
  <c r="ES83" i="473"/>
  <c r="BZ83" i="473"/>
  <c r="CP83" i="473"/>
  <c r="DF83" i="473"/>
  <c r="DV83" i="473"/>
  <c r="EL83" i="473"/>
  <c r="CM83" i="473"/>
  <c r="BK83" i="473"/>
  <c r="DW83" i="473"/>
  <c r="CU83" i="473"/>
  <c r="BS83" i="473"/>
  <c r="CY83" i="473"/>
  <c r="BC83" i="473"/>
  <c r="BP83" i="473"/>
  <c r="EB83" i="473"/>
  <c r="DA83" i="473"/>
  <c r="CD83" i="473"/>
  <c r="EP83" i="473"/>
  <c r="DK83" i="473"/>
  <c r="CF83" i="473"/>
  <c r="ER83" i="473"/>
  <c r="DQ83" i="473"/>
  <c r="CT83" i="473"/>
  <c r="DC83" i="473"/>
  <c r="EE83" i="473"/>
  <c r="CV83" i="473"/>
  <c r="BU83" i="473"/>
  <c r="EG83" i="473"/>
  <c r="DJ83" i="473"/>
  <c r="CA83" i="473"/>
  <c r="DO83" i="473"/>
  <c r="DL83" i="473"/>
  <c r="CK83" i="473"/>
  <c r="BN83" i="473"/>
  <c r="DZ83" i="473"/>
  <c r="EM83" i="473"/>
  <c r="B83" i="370"/>
  <c r="AC83" i="476"/>
  <c r="U83" i="476"/>
  <c r="W83" i="476" s="1"/>
  <c r="Y83" i="476" s="1"/>
  <c r="B83" i="476"/>
  <c r="AB83" i="476"/>
  <c r="AD83" i="539"/>
  <c r="B83" i="539"/>
  <c r="AC83" i="539"/>
  <c r="C83" i="528"/>
  <c r="B83" i="527"/>
  <c r="I83" i="527"/>
  <c r="AB83" i="584"/>
  <c r="U83" i="584"/>
  <c r="W83" i="584" s="1"/>
  <c r="Y83" i="584" s="1"/>
  <c r="BD83" i="584"/>
  <c r="BA83" i="584"/>
  <c r="BC83" i="584"/>
  <c r="BB83" i="584"/>
  <c r="B83" i="584"/>
  <c r="AC83" i="584"/>
  <c r="B82" i="370"/>
  <c r="U82" i="475"/>
  <c r="W82" i="475" s="1"/>
  <c r="Y82" i="475" s="1"/>
  <c r="Z82" i="475" s="1"/>
  <c r="I82" i="370" s="1"/>
  <c r="AM82" i="370" s="1"/>
  <c r="BA82" i="475"/>
  <c r="BB82" i="475"/>
  <c r="AC82" i="475"/>
  <c r="B82" i="475"/>
  <c r="G82" i="526"/>
  <c r="H82" i="526" s="1"/>
  <c r="B82" i="526"/>
  <c r="G82" i="471"/>
  <c r="U82" i="471" s="1"/>
  <c r="W82" i="471" s="1"/>
  <c r="Y82" i="471" s="1"/>
  <c r="Z82" i="471" s="1"/>
  <c r="E82" i="370" s="1"/>
  <c r="AI82" i="370" s="1"/>
  <c r="AB82" i="471"/>
  <c r="AC82" i="471"/>
  <c r="B82" i="471"/>
  <c r="BA82" i="469"/>
  <c r="BD82" i="469"/>
  <c r="BC82" i="469"/>
  <c r="BB82" i="469"/>
  <c r="U82" i="469"/>
  <c r="W82" i="469" s="1"/>
  <c r="Y82" i="469" s="1"/>
  <c r="Z82" i="469" s="1"/>
  <c r="D82" i="370" s="1"/>
  <c r="AH82" i="370" s="1"/>
  <c r="BE82" i="469"/>
  <c r="I82" i="527"/>
  <c r="B82" i="527"/>
  <c r="C82" i="528"/>
  <c r="AC82" i="476"/>
  <c r="U82" i="476"/>
  <c r="W82" i="476" s="1"/>
  <c r="Y82" i="476" s="1"/>
  <c r="Z82" i="476" s="1"/>
  <c r="J82" i="370" s="1"/>
  <c r="AN82" i="370" s="1"/>
  <c r="AB82" i="476"/>
  <c r="B82" i="476"/>
  <c r="AD82" i="539"/>
  <c r="AC82" i="539"/>
  <c r="B82" i="539"/>
  <c r="BA82" i="473"/>
  <c r="BZ82" i="473"/>
  <c r="CP82" i="473"/>
  <c r="DF82" i="473"/>
  <c r="DV82" i="473"/>
  <c r="EL82" i="473"/>
  <c r="BO82" i="473"/>
  <c r="CE82" i="473"/>
  <c r="CU82" i="473"/>
  <c r="DK82" i="473"/>
  <c r="EA82" i="473"/>
  <c r="EQ82" i="473"/>
  <c r="BT82" i="473"/>
  <c r="CJ82" i="473"/>
  <c r="CZ82" i="473"/>
  <c r="DP82" i="473"/>
  <c r="EF82" i="473"/>
  <c r="EV82" i="473"/>
  <c r="DM82" i="473"/>
  <c r="CK82" i="473"/>
  <c r="BY82" i="473"/>
  <c r="EK82" i="473"/>
  <c r="DY82" i="473"/>
  <c r="U82" i="473"/>
  <c r="W82" i="473" s="1"/>
  <c r="Y82" i="473" s="1"/>
  <c r="Z82" i="473" s="1"/>
  <c r="G82" i="370" s="1"/>
  <c r="AK82" i="370" s="1"/>
  <c r="CL82" i="473"/>
  <c r="DB82" i="473"/>
  <c r="EH82" i="473"/>
  <c r="CA82" i="473"/>
  <c r="DG82" i="473"/>
  <c r="EM82" i="473"/>
  <c r="CF82" i="473"/>
  <c r="BB82" i="473"/>
  <c r="BN82" i="473"/>
  <c r="CD82" i="473"/>
  <c r="CT82" i="473"/>
  <c r="DJ82" i="473"/>
  <c r="DZ82" i="473"/>
  <c r="EP82" i="473"/>
  <c r="BS82" i="473"/>
  <c r="CI82" i="473"/>
  <c r="CY82" i="473"/>
  <c r="DO82" i="473"/>
  <c r="EE82" i="473"/>
  <c r="EU82" i="473"/>
  <c r="BX82" i="473"/>
  <c r="CN82" i="473"/>
  <c r="DD82" i="473"/>
  <c r="DT82" i="473"/>
  <c r="EJ82" i="473"/>
  <c r="BQ82" i="473"/>
  <c r="EC82" i="473"/>
  <c r="DA82" i="473"/>
  <c r="CO82" i="473"/>
  <c r="CS82" i="473"/>
  <c r="CC82" i="473"/>
  <c r="BD82" i="473"/>
  <c r="BV82" i="473"/>
  <c r="DR82" i="473"/>
  <c r="BK82" i="473"/>
  <c r="CQ82" i="473"/>
  <c r="DW82" i="473"/>
  <c r="BP82" i="473"/>
  <c r="CV82" i="473"/>
  <c r="BC82" i="473"/>
  <c r="BR82" i="473"/>
  <c r="CH82" i="473"/>
  <c r="CX82" i="473"/>
  <c r="DN82" i="473"/>
  <c r="ED82" i="473"/>
  <c r="ET82" i="473"/>
  <c r="BW82" i="473"/>
  <c r="CM82" i="473"/>
  <c r="DC82" i="473"/>
  <c r="DS82" i="473"/>
  <c r="EI82" i="473"/>
  <c r="BL82" i="473"/>
  <c r="CB82" i="473"/>
  <c r="CR82" i="473"/>
  <c r="DH82" i="473"/>
  <c r="DX82" i="473"/>
  <c r="EN82" i="473"/>
  <c r="CG82" i="473"/>
  <c r="ES82" i="473"/>
  <c r="DQ82" i="473"/>
  <c r="DE82" i="473"/>
  <c r="DI82" i="473"/>
  <c r="EO82" i="473"/>
  <c r="EB82" i="473"/>
  <c r="EG82" i="473"/>
  <c r="ER82" i="473"/>
  <c r="DU82" i="473"/>
  <c r="CW82" i="473"/>
  <c r="BM82" i="473"/>
  <c r="DL82" i="473"/>
  <c r="BU82" i="473"/>
  <c r="B82" i="473"/>
  <c r="AC82" i="473"/>
  <c r="AB82" i="473"/>
  <c r="BD82" i="584"/>
  <c r="U82" i="584"/>
  <c r="AB82" i="584"/>
  <c r="AC82" i="584"/>
  <c r="W82" i="584"/>
  <c r="Y82" i="584" s="1"/>
  <c r="Z82" i="584" s="1"/>
  <c r="K82" i="370" s="1"/>
  <c r="AO82" i="370" s="1"/>
  <c r="BC82" i="584"/>
  <c r="BB82" i="584"/>
  <c r="BA82" i="584"/>
  <c r="B82" i="584"/>
  <c r="AC81" i="539"/>
  <c r="B81" i="539"/>
  <c r="AD81" i="539"/>
  <c r="U81" i="469"/>
  <c r="W81" i="469" s="1"/>
  <c r="Y81" i="469" s="1"/>
  <c r="BB81" i="469"/>
  <c r="BC81" i="469"/>
  <c r="BE81" i="469"/>
  <c r="BD81" i="469"/>
  <c r="BA81" i="469"/>
  <c r="BA81" i="473"/>
  <c r="BT81" i="473"/>
  <c r="CJ81" i="473"/>
  <c r="CZ81" i="473"/>
  <c r="DP81" i="473"/>
  <c r="EF81" i="473"/>
  <c r="EV81" i="473"/>
  <c r="BY81" i="473"/>
  <c r="CO81" i="473"/>
  <c r="DE81" i="473"/>
  <c r="DU81" i="473"/>
  <c r="EK81" i="473"/>
  <c r="BR81" i="473"/>
  <c r="CH81" i="473"/>
  <c r="CX81" i="473"/>
  <c r="DN81" i="473"/>
  <c r="ED81" i="473"/>
  <c r="ET81" i="473"/>
  <c r="DG81" i="473"/>
  <c r="CE81" i="473"/>
  <c r="EQ81" i="473"/>
  <c r="DO81" i="473"/>
  <c r="BW81" i="473"/>
  <c r="BD81" i="473"/>
  <c r="CF81" i="473"/>
  <c r="DL81" i="473"/>
  <c r="ER81" i="473"/>
  <c r="CK81" i="473"/>
  <c r="DQ81" i="473"/>
  <c r="BN81" i="473"/>
  <c r="CT81" i="473"/>
  <c r="DZ81" i="473"/>
  <c r="BB81" i="473"/>
  <c r="BX81" i="473"/>
  <c r="CN81" i="473"/>
  <c r="DD81" i="473"/>
  <c r="DT81" i="473"/>
  <c r="EJ81" i="473"/>
  <c r="BM81" i="473"/>
  <c r="CC81" i="473"/>
  <c r="CS81" i="473"/>
  <c r="DI81" i="473"/>
  <c r="DY81" i="473"/>
  <c r="EO81" i="473"/>
  <c r="BV81" i="473"/>
  <c r="CL81" i="473"/>
  <c r="DB81" i="473"/>
  <c r="DR81" i="473"/>
  <c r="EH81" i="473"/>
  <c r="BK81" i="473"/>
  <c r="DW81" i="473"/>
  <c r="CU81" i="473"/>
  <c r="BS81" i="473"/>
  <c r="EE81" i="473"/>
  <c r="EI81" i="473"/>
  <c r="U81" i="473"/>
  <c r="W81" i="473" s="1"/>
  <c r="Y81" i="473" s="1"/>
  <c r="BP81" i="473"/>
  <c r="CV81" i="473"/>
  <c r="EB81" i="473"/>
  <c r="BU81" i="473"/>
  <c r="DA81" i="473"/>
  <c r="EG81" i="473"/>
  <c r="CD81" i="473"/>
  <c r="DJ81" i="473"/>
  <c r="EP81" i="473"/>
  <c r="BC81" i="473"/>
  <c r="BL81" i="473"/>
  <c r="CB81" i="473"/>
  <c r="CR81" i="473"/>
  <c r="DH81" i="473"/>
  <c r="DX81" i="473"/>
  <c r="EN81" i="473"/>
  <c r="BQ81" i="473"/>
  <c r="CG81" i="473"/>
  <c r="CW81" i="473"/>
  <c r="DM81" i="473"/>
  <c r="EC81" i="473"/>
  <c r="ES81" i="473"/>
  <c r="BZ81" i="473"/>
  <c r="CP81" i="473"/>
  <c r="DF81" i="473"/>
  <c r="DV81" i="473"/>
  <c r="EL81" i="473"/>
  <c r="CA81" i="473"/>
  <c r="EM81" i="473"/>
  <c r="DK81" i="473"/>
  <c r="CI81" i="473"/>
  <c r="EU81" i="473"/>
  <c r="CM81" i="473"/>
  <c r="CQ81" i="473"/>
  <c r="DS81" i="473"/>
  <c r="BO81" i="473"/>
  <c r="DC81" i="473"/>
  <c r="EA81" i="473"/>
  <c r="CY81" i="473"/>
  <c r="AC81" i="473"/>
  <c r="G81" i="471"/>
  <c r="U81" i="471" s="1"/>
  <c r="W81" i="471" s="1"/>
  <c r="Y81" i="471" s="1"/>
  <c r="B81" i="471"/>
  <c r="AC81" i="471"/>
  <c r="U81" i="476"/>
  <c r="W81" i="476" s="1"/>
  <c r="Y81" i="476" s="1"/>
  <c r="AB81" i="476"/>
  <c r="AC81" i="476"/>
  <c r="B81" i="476"/>
  <c r="C81" i="528"/>
  <c r="B81" i="527"/>
  <c r="I81" i="527"/>
  <c r="B81" i="370"/>
  <c r="B81" i="526"/>
  <c r="G81" i="526"/>
  <c r="H81" i="526" s="1"/>
  <c r="U81" i="475"/>
  <c r="W81" i="475" s="1"/>
  <c r="Y81" i="475" s="1"/>
  <c r="BA81" i="475"/>
  <c r="BB81" i="475"/>
  <c r="AC81" i="475"/>
  <c r="B81" i="475"/>
  <c r="BD81" i="584"/>
  <c r="BB81" i="584"/>
  <c r="B81" i="584"/>
  <c r="AB81" i="584"/>
  <c r="AC81" i="584"/>
  <c r="BA81" i="584"/>
  <c r="U81" i="584"/>
  <c r="W81" i="584" s="1"/>
  <c r="Y81" i="584" s="1"/>
  <c r="BC81" i="584"/>
  <c r="G80" i="471"/>
  <c r="U80" i="471" s="1"/>
  <c r="W80" i="471" s="1"/>
  <c r="Y80" i="471" s="1"/>
  <c r="AC80" i="471"/>
  <c r="AB80" i="471"/>
  <c r="B80" i="471"/>
  <c r="B80" i="476"/>
  <c r="AB80" i="476"/>
  <c r="U80" i="476"/>
  <c r="W80" i="476" s="1"/>
  <c r="Y80" i="476" s="1"/>
  <c r="AC80" i="476"/>
  <c r="AD80" i="539"/>
  <c r="B80" i="539"/>
  <c r="AC80" i="539"/>
  <c r="U80" i="475"/>
  <c r="W80" i="475" s="1"/>
  <c r="Y80" i="475" s="1"/>
  <c r="BB80" i="475"/>
  <c r="BA80" i="475"/>
  <c r="B80" i="475"/>
  <c r="AC80" i="475"/>
  <c r="G80" i="526"/>
  <c r="H80" i="526" s="1"/>
  <c r="B80" i="526"/>
  <c r="BB80" i="473"/>
  <c r="BV80" i="473"/>
  <c r="CL80" i="473"/>
  <c r="DB80" i="473"/>
  <c r="DR80" i="473"/>
  <c r="EH80" i="473"/>
  <c r="BK80" i="473"/>
  <c r="CA80" i="473"/>
  <c r="CQ80" i="473"/>
  <c r="DG80" i="473"/>
  <c r="DW80" i="473"/>
  <c r="EM80" i="473"/>
  <c r="BP80" i="473"/>
  <c r="CF80" i="473"/>
  <c r="CV80" i="473"/>
  <c r="DL80" i="473"/>
  <c r="EB80" i="473"/>
  <c r="ER80" i="473"/>
  <c r="DA80" i="473"/>
  <c r="CO80" i="473"/>
  <c r="BM80" i="473"/>
  <c r="DY80" i="473"/>
  <c r="CW80" i="473"/>
  <c r="BD80" i="473"/>
  <c r="BZ80" i="473"/>
  <c r="CP80" i="473"/>
  <c r="DF80" i="473"/>
  <c r="DV80" i="473"/>
  <c r="EL80" i="473"/>
  <c r="BO80" i="473"/>
  <c r="CE80" i="473"/>
  <c r="CU80" i="473"/>
  <c r="DK80" i="473"/>
  <c r="EA80" i="473"/>
  <c r="EQ80" i="473"/>
  <c r="BT80" i="473"/>
  <c r="CJ80" i="473"/>
  <c r="CZ80" i="473"/>
  <c r="DP80" i="473"/>
  <c r="EF80" i="473"/>
  <c r="EV80" i="473"/>
  <c r="DQ80" i="473"/>
  <c r="DE80" i="473"/>
  <c r="CC80" i="473"/>
  <c r="EO80" i="473"/>
  <c r="DM80" i="473"/>
  <c r="U80" i="473"/>
  <c r="W80" i="473" s="1"/>
  <c r="Y80" i="473" s="1"/>
  <c r="CH80" i="473"/>
  <c r="DN80" i="473"/>
  <c r="ET80" i="473"/>
  <c r="CM80" i="473"/>
  <c r="DS80" i="473"/>
  <c r="BL80" i="473"/>
  <c r="CR80" i="473"/>
  <c r="DX80" i="473"/>
  <c r="CK80" i="473"/>
  <c r="EK80" i="473"/>
  <c r="ES80" i="473"/>
  <c r="BC80" i="473"/>
  <c r="BN80" i="473"/>
  <c r="CT80" i="473"/>
  <c r="DZ80" i="473"/>
  <c r="BS80" i="473"/>
  <c r="CY80" i="473"/>
  <c r="EE80" i="473"/>
  <c r="BX80" i="473"/>
  <c r="DD80" i="473"/>
  <c r="EJ80" i="473"/>
  <c r="EG80" i="473"/>
  <c r="CS80" i="473"/>
  <c r="BQ80" i="473"/>
  <c r="BA80" i="473"/>
  <c r="BR80" i="473"/>
  <c r="CX80" i="473"/>
  <c r="ED80" i="473"/>
  <c r="BW80" i="473"/>
  <c r="DC80" i="473"/>
  <c r="EI80" i="473"/>
  <c r="CB80" i="473"/>
  <c r="DH80" i="473"/>
  <c r="EN80" i="473"/>
  <c r="BY80" i="473"/>
  <c r="DI80" i="473"/>
  <c r="EC80" i="473"/>
  <c r="CD80" i="473"/>
  <c r="DJ80" i="473"/>
  <c r="EP80" i="473"/>
  <c r="CI80" i="473"/>
  <c r="DO80" i="473"/>
  <c r="EU80" i="473"/>
  <c r="CN80" i="473"/>
  <c r="DT80" i="473"/>
  <c r="BU80" i="473"/>
  <c r="DU80" i="473"/>
  <c r="CG80" i="473"/>
  <c r="AC80" i="473"/>
  <c r="AB80" i="473"/>
  <c r="B80" i="473"/>
  <c r="BA80" i="469"/>
  <c r="BC80" i="469"/>
  <c r="BB80" i="469"/>
  <c r="BD80" i="469"/>
  <c r="U80" i="469"/>
  <c r="W80" i="469" s="1"/>
  <c r="Y80" i="469" s="1"/>
  <c r="BE80" i="469"/>
  <c r="B80" i="370"/>
  <c r="I80" i="527"/>
  <c r="C80" i="528"/>
  <c r="B80" i="527"/>
  <c r="BD80" i="584"/>
  <c r="BB80" i="584"/>
  <c r="BA80" i="584"/>
  <c r="B80" i="584"/>
  <c r="U80" i="584"/>
  <c r="W80" i="584" s="1"/>
  <c r="Y80" i="584" s="1"/>
  <c r="AB80" i="584"/>
  <c r="BC80" i="584"/>
  <c r="AC80" i="584"/>
  <c r="AD79" i="539"/>
  <c r="AC79" i="539"/>
  <c r="B79" i="539"/>
  <c r="B79" i="370"/>
  <c r="G79" i="471"/>
  <c r="U79" i="471" s="1"/>
  <c r="W79" i="471" s="1"/>
  <c r="Y79" i="471" s="1"/>
  <c r="AC79" i="471"/>
  <c r="B79" i="471"/>
  <c r="BB79" i="469"/>
  <c r="BC79" i="469"/>
  <c r="U79" i="469"/>
  <c r="W79" i="469" s="1"/>
  <c r="Y79" i="469" s="1"/>
  <c r="BD79" i="469"/>
  <c r="BE79" i="469"/>
  <c r="BA79" i="469"/>
  <c r="U79" i="475"/>
  <c r="W79" i="475" s="1"/>
  <c r="Y79" i="475" s="1"/>
  <c r="BA79" i="475"/>
  <c r="BB79" i="475"/>
  <c r="AC79" i="475"/>
  <c r="B79" i="475"/>
  <c r="I79" i="527"/>
  <c r="C79" i="528"/>
  <c r="B79" i="527"/>
  <c r="B79" i="526"/>
  <c r="G79" i="526"/>
  <c r="H79" i="526" s="1"/>
  <c r="U79" i="476"/>
  <c r="W79" i="476" s="1"/>
  <c r="Y79" i="476" s="1"/>
  <c r="B79" i="476"/>
  <c r="AC79" i="476"/>
  <c r="AB79" i="476"/>
  <c r="BA79" i="473"/>
  <c r="U79" i="473"/>
  <c r="W79" i="473" s="1"/>
  <c r="Y79" i="473" s="1"/>
  <c r="BP79" i="473"/>
  <c r="CF79" i="473"/>
  <c r="CV79" i="473"/>
  <c r="DL79" i="473"/>
  <c r="EB79" i="473"/>
  <c r="ER79" i="473"/>
  <c r="BU79" i="473"/>
  <c r="CK79" i="473"/>
  <c r="DA79" i="473"/>
  <c r="DQ79" i="473"/>
  <c r="EG79" i="473"/>
  <c r="BN79" i="473"/>
  <c r="CD79" i="473"/>
  <c r="CT79" i="473"/>
  <c r="DJ79" i="473"/>
  <c r="DZ79" i="473"/>
  <c r="EP79" i="473"/>
  <c r="CU79" i="473"/>
  <c r="BS79" i="473"/>
  <c r="EE79" i="473"/>
  <c r="DC79" i="473"/>
  <c r="BK79" i="473"/>
  <c r="CQ79" i="473"/>
  <c r="BD79" i="473"/>
  <c r="CB79" i="473"/>
  <c r="CR79" i="473"/>
  <c r="DX79" i="473"/>
  <c r="BQ79" i="473"/>
  <c r="CW79" i="473"/>
  <c r="EC79" i="473"/>
  <c r="BZ79" i="473"/>
  <c r="BB79" i="473"/>
  <c r="BT79" i="473"/>
  <c r="CJ79" i="473"/>
  <c r="CZ79" i="473"/>
  <c r="DP79" i="473"/>
  <c r="EF79" i="473"/>
  <c r="EV79" i="473"/>
  <c r="BY79" i="473"/>
  <c r="CO79" i="473"/>
  <c r="DE79" i="473"/>
  <c r="DU79" i="473"/>
  <c r="EK79" i="473"/>
  <c r="BR79" i="473"/>
  <c r="CH79" i="473"/>
  <c r="CX79" i="473"/>
  <c r="DN79" i="473"/>
  <c r="ED79" i="473"/>
  <c r="ET79" i="473"/>
  <c r="DK79" i="473"/>
  <c r="CI79" i="473"/>
  <c r="EU79" i="473"/>
  <c r="DS79" i="473"/>
  <c r="DW79" i="473"/>
  <c r="BL79" i="473"/>
  <c r="DH79" i="473"/>
  <c r="EN79" i="473"/>
  <c r="CG79" i="473"/>
  <c r="DM79" i="473"/>
  <c r="ES79" i="473"/>
  <c r="CP79" i="473"/>
  <c r="BC79" i="473"/>
  <c r="BX79" i="473"/>
  <c r="CN79" i="473"/>
  <c r="DD79" i="473"/>
  <c r="DT79" i="473"/>
  <c r="EJ79" i="473"/>
  <c r="BM79" i="473"/>
  <c r="CC79" i="473"/>
  <c r="CS79" i="473"/>
  <c r="DI79" i="473"/>
  <c r="DY79" i="473"/>
  <c r="EO79" i="473"/>
  <c r="BV79" i="473"/>
  <c r="CL79" i="473"/>
  <c r="DB79" i="473"/>
  <c r="DR79" i="473"/>
  <c r="EH79" i="473"/>
  <c r="BO79" i="473"/>
  <c r="EA79" i="473"/>
  <c r="CY79" i="473"/>
  <c r="BW79" i="473"/>
  <c r="EI79" i="473"/>
  <c r="CA79" i="473"/>
  <c r="EL79" i="473"/>
  <c r="CM79" i="473"/>
  <c r="DV79" i="473"/>
  <c r="CE79" i="473"/>
  <c r="DG79" i="473"/>
  <c r="DF79" i="473"/>
  <c r="EQ79" i="473"/>
  <c r="EM79" i="473"/>
  <c r="DO79" i="473"/>
  <c r="AC79" i="473"/>
  <c r="BD79" i="584"/>
  <c r="AB79" i="584"/>
  <c r="BB79" i="584"/>
  <c r="AC79" i="584"/>
  <c r="BC79" i="584"/>
  <c r="B79" i="584"/>
  <c r="U79" i="584"/>
  <c r="W79" i="584" s="1"/>
  <c r="Y79" i="584" s="1"/>
  <c r="BA79" i="584"/>
  <c r="C78" i="528"/>
  <c r="B78" i="527"/>
  <c r="I78" i="527"/>
  <c r="AC78" i="539"/>
  <c r="AD78" i="539"/>
  <c r="B78" i="539"/>
  <c r="BE78" i="469"/>
  <c r="BC78" i="469"/>
  <c r="BA78" i="469"/>
  <c r="BB78" i="469"/>
  <c r="BD78" i="469"/>
  <c r="U78" i="469"/>
  <c r="W78" i="469" s="1"/>
  <c r="Y78" i="469" s="1"/>
  <c r="AC78" i="476"/>
  <c r="U78" i="476"/>
  <c r="W78" i="476" s="1"/>
  <c r="Y78" i="476" s="1"/>
  <c r="B78" i="476"/>
  <c r="AB78" i="476"/>
  <c r="U78" i="475"/>
  <c r="W78" i="475" s="1"/>
  <c r="Y78" i="475" s="1"/>
  <c r="BA78" i="475"/>
  <c r="BB78" i="475"/>
  <c r="B78" i="475"/>
  <c r="AC78" i="475"/>
  <c r="BD78" i="473"/>
  <c r="BZ78" i="473"/>
  <c r="CP78" i="473"/>
  <c r="DF78" i="473"/>
  <c r="DV78" i="473"/>
  <c r="EL78" i="473"/>
  <c r="BO78" i="473"/>
  <c r="CE78" i="473"/>
  <c r="CU78" i="473"/>
  <c r="DK78" i="473"/>
  <c r="EA78" i="473"/>
  <c r="EQ78" i="473"/>
  <c r="BT78" i="473"/>
  <c r="CJ78" i="473"/>
  <c r="CZ78" i="473"/>
  <c r="DP78" i="473"/>
  <c r="EF78" i="473"/>
  <c r="EV78" i="473"/>
  <c r="DU78" i="473"/>
  <c r="CS78" i="473"/>
  <c r="BQ78" i="473"/>
  <c r="EC78" i="473"/>
  <c r="CK78" i="473"/>
  <c r="BN78" i="473"/>
  <c r="CD78" i="473"/>
  <c r="CT78" i="473"/>
  <c r="DJ78" i="473"/>
  <c r="DZ78" i="473"/>
  <c r="EP78" i="473"/>
  <c r="BS78" i="473"/>
  <c r="CI78" i="473"/>
  <c r="CY78" i="473"/>
  <c r="DO78" i="473"/>
  <c r="EE78" i="473"/>
  <c r="EU78" i="473"/>
  <c r="BX78" i="473"/>
  <c r="CN78" i="473"/>
  <c r="DD78" i="473"/>
  <c r="DT78" i="473"/>
  <c r="EJ78" i="473"/>
  <c r="BY78" i="473"/>
  <c r="EK78" i="473"/>
  <c r="DI78" i="473"/>
  <c r="CG78" i="473"/>
  <c r="ES78" i="473"/>
  <c r="DA78" i="473"/>
  <c r="BA78" i="473"/>
  <c r="BB78" i="473"/>
  <c r="U78" i="473"/>
  <c r="W78" i="473" s="1"/>
  <c r="Y78" i="473" s="1"/>
  <c r="BR78" i="473"/>
  <c r="CH78" i="473"/>
  <c r="CX78" i="473"/>
  <c r="DN78" i="473"/>
  <c r="ED78" i="473"/>
  <c r="ET78" i="473"/>
  <c r="BW78" i="473"/>
  <c r="CM78" i="473"/>
  <c r="DC78" i="473"/>
  <c r="DS78" i="473"/>
  <c r="EI78" i="473"/>
  <c r="BL78" i="473"/>
  <c r="CB78" i="473"/>
  <c r="CR78" i="473"/>
  <c r="DH78" i="473"/>
  <c r="DX78" i="473"/>
  <c r="EN78" i="473"/>
  <c r="CO78" i="473"/>
  <c r="BM78" i="473"/>
  <c r="DY78" i="473"/>
  <c r="CW78" i="473"/>
  <c r="BU78" i="473"/>
  <c r="DQ78" i="473"/>
  <c r="DB78" i="473"/>
  <c r="CA78" i="473"/>
  <c r="EM78" i="473"/>
  <c r="DL78" i="473"/>
  <c r="CC78" i="473"/>
  <c r="BV78" i="473"/>
  <c r="EH78" i="473"/>
  <c r="DG78" i="473"/>
  <c r="CF78" i="473"/>
  <c r="ER78" i="473"/>
  <c r="DM78" i="473"/>
  <c r="BC78" i="473"/>
  <c r="BK78" i="473"/>
  <c r="DW78" i="473"/>
  <c r="CV78" i="473"/>
  <c r="DE78" i="473"/>
  <c r="DR78" i="473"/>
  <c r="CQ78" i="473"/>
  <c r="BP78" i="473"/>
  <c r="EB78" i="473"/>
  <c r="EO78" i="473"/>
  <c r="CL78" i="473"/>
  <c r="EG78" i="473"/>
  <c r="B78" i="473"/>
  <c r="AB78" i="473"/>
  <c r="AC78" i="473"/>
  <c r="G78" i="471"/>
  <c r="U78" i="471" s="1"/>
  <c r="W78" i="471" s="1"/>
  <c r="Y78" i="471" s="1"/>
  <c r="AC78" i="471"/>
  <c r="AB78" i="471"/>
  <c r="B78" i="471"/>
  <c r="AB78" i="475"/>
  <c r="B78" i="370"/>
  <c r="B78" i="526"/>
  <c r="G78" i="526"/>
  <c r="H78" i="526" s="1"/>
  <c r="AC78" i="584"/>
  <c r="B78" i="584"/>
  <c r="U78" i="584"/>
  <c r="W78" i="584" s="1"/>
  <c r="Y78" i="584" s="1"/>
  <c r="BC78" i="584"/>
  <c r="BB78" i="584"/>
  <c r="BA78" i="584"/>
  <c r="AB78" i="584"/>
  <c r="BD78" i="584"/>
  <c r="U77" i="469"/>
  <c r="W77" i="469" s="1"/>
  <c r="Y77" i="469" s="1"/>
  <c r="BB77" i="469"/>
  <c r="BC77" i="469"/>
  <c r="BD77" i="469"/>
  <c r="BE77" i="469"/>
  <c r="BA77" i="469"/>
  <c r="G77" i="471"/>
  <c r="U77" i="471" s="1"/>
  <c r="W77" i="471" s="1"/>
  <c r="Y77" i="471" s="1"/>
  <c r="AC77" i="471"/>
  <c r="B77" i="471"/>
  <c r="U77" i="475"/>
  <c r="W77" i="475" s="1"/>
  <c r="Y77" i="475" s="1"/>
  <c r="BB77" i="475"/>
  <c r="BA77" i="475"/>
  <c r="AC77" i="475"/>
  <c r="B77" i="475"/>
  <c r="B77" i="370"/>
  <c r="AB77" i="471"/>
  <c r="B77" i="539"/>
  <c r="AC77" i="539"/>
  <c r="AD77" i="539"/>
  <c r="U77" i="476"/>
  <c r="W77" i="476" s="1"/>
  <c r="Y77" i="476" s="1"/>
  <c r="AC77" i="476"/>
  <c r="B77" i="476"/>
  <c r="AB77" i="476"/>
  <c r="AB77" i="475"/>
  <c r="C77" i="528"/>
  <c r="B77" i="527"/>
  <c r="I77" i="527"/>
  <c r="G77" i="526"/>
  <c r="H77" i="526" s="1"/>
  <c r="B77" i="526"/>
  <c r="BA77" i="473"/>
  <c r="BX77" i="473"/>
  <c r="CN77" i="473"/>
  <c r="DD77" i="473"/>
  <c r="DT77" i="473"/>
  <c r="EJ77" i="473"/>
  <c r="BM77" i="473"/>
  <c r="CC77" i="473"/>
  <c r="CS77" i="473"/>
  <c r="DI77" i="473"/>
  <c r="DY77" i="473"/>
  <c r="EO77" i="473"/>
  <c r="BV77" i="473"/>
  <c r="CL77" i="473"/>
  <c r="DB77" i="473"/>
  <c r="DR77" i="473"/>
  <c r="EH77" i="473"/>
  <c r="BS77" i="473"/>
  <c r="EE77" i="473"/>
  <c r="DC77" i="473"/>
  <c r="CA77" i="473"/>
  <c r="EM77" i="473"/>
  <c r="EA77" i="473"/>
  <c r="BB77" i="473"/>
  <c r="BL77" i="473"/>
  <c r="CB77" i="473"/>
  <c r="CR77" i="473"/>
  <c r="DH77" i="473"/>
  <c r="DX77" i="473"/>
  <c r="EN77" i="473"/>
  <c r="BQ77" i="473"/>
  <c r="CG77" i="473"/>
  <c r="CW77" i="473"/>
  <c r="DM77" i="473"/>
  <c r="EC77" i="473"/>
  <c r="ES77" i="473"/>
  <c r="BZ77" i="473"/>
  <c r="CP77" i="473"/>
  <c r="DF77" i="473"/>
  <c r="DV77" i="473"/>
  <c r="EL77" i="473"/>
  <c r="CI77" i="473"/>
  <c r="EU77" i="473"/>
  <c r="DS77" i="473"/>
  <c r="CQ77" i="473"/>
  <c r="CU77" i="473"/>
  <c r="CE77" i="473"/>
  <c r="BC77" i="473"/>
  <c r="BP77" i="473"/>
  <c r="CF77" i="473"/>
  <c r="CV77" i="473"/>
  <c r="DL77" i="473"/>
  <c r="EB77" i="473"/>
  <c r="ER77" i="473"/>
  <c r="BU77" i="473"/>
  <c r="CK77" i="473"/>
  <c r="DA77" i="473"/>
  <c r="DQ77" i="473"/>
  <c r="EG77" i="473"/>
  <c r="BN77" i="473"/>
  <c r="CD77" i="473"/>
  <c r="CT77" i="473"/>
  <c r="DJ77" i="473"/>
  <c r="DZ77" i="473"/>
  <c r="EP77" i="473"/>
  <c r="CY77" i="473"/>
  <c r="BW77" i="473"/>
  <c r="EI77" i="473"/>
  <c r="DG77" i="473"/>
  <c r="DK77" i="473"/>
  <c r="EQ77" i="473"/>
  <c r="BD77" i="473"/>
  <c r="U77" i="473"/>
  <c r="W77" i="473" s="1"/>
  <c r="Y77" i="473" s="1"/>
  <c r="BT77" i="473"/>
  <c r="CJ77" i="473"/>
  <c r="CZ77" i="473"/>
  <c r="DP77" i="473"/>
  <c r="EF77" i="473"/>
  <c r="EV77" i="473"/>
  <c r="BY77" i="473"/>
  <c r="CO77" i="473"/>
  <c r="DE77" i="473"/>
  <c r="DU77" i="473"/>
  <c r="EK77" i="473"/>
  <c r="BR77" i="473"/>
  <c r="CH77" i="473"/>
  <c r="CX77" i="473"/>
  <c r="DN77" i="473"/>
  <c r="ED77" i="473"/>
  <c r="ET77" i="473"/>
  <c r="DO77" i="473"/>
  <c r="CM77" i="473"/>
  <c r="BK77" i="473"/>
  <c r="DW77" i="473"/>
  <c r="BO77" i="473"/>
  <c r="B77" i="473"/>
  <c r="AC77" i="473"/>
  <c r="BD77" i="584"/>
  <c r="AC77" i="584"/>
  <c r="BA77" i="584"/>
  <c r="BB77" i="584"/>
  <c r="AB77" i="584"/>
  <c r="B77" i="584"/>
  <c r="U77" i="584"/>
  <c r="W77" i="584" s="1"/>
  <c r="Y77" i="584" s="1"/>
  <c r="BC77" i="584"/>
  <c r="B58" i="473"/>
  <c r="AC58" i="473"/>
  <c r="B70" i="473"/>
  <c r="AB73" i="475"/>
  <c r="AB35" i="473"/>
  <c r="AB35" i="475"/>
  <c r="AB62" i="473"/>
  <c r="AB76" i="475"/>
  <c r="B76" i="370"/>
  <c r="U76" i="475"/>
  <c r="W76" i="475" s="1"/>
  <c r="Y76" i="475" s="1"/>
  <c r="BA76" i="475"/>
  <c r="BB76" i="475"/>
  <c r="AC76" i="475"/>
  <c r="B76" i="475"/>
  <c r="B76" i="526"/>
  <c r="G76" i="526"/>
  <c r="H76" i="526" s="1"/>
  <c r="AC76" i="539"/>
  <c r="AD76" i="539"/>
  <c r="B76" i="539"/>
  <c r="B76" i="476"/>
  <c r="AB76" i="476"/>
  <c r="AC76" i="476"/>
  <c r="U76" i="476"/>
  <c r="W76" i="476" s="1"/>
  <c r="Y76" i="476" s="1"/>
  <c r="I76" i="527"/>
  <c r="C76" i="528"/>
  <c r="B76" i="527"/>
  <c r="G76" i="471"/>
  <c r="U76" i="471" s="1"/>
  <c r="W76" i="471" s="1"/>
  <c r="Y76" i="471" s="1"/>
  <c r="B76" i="471"/>
  <c r="AC76" i="471"/>
  <c r="AB76" i="471"/>
  <c r="BE76" i="469"/>
  <c r="BC76" i="469"/>
  <c r="U76" i="469"/>
  <c r="W76" i="469" s="1"/>
  <c r="Y76" i="469" s="1"/>
  <c r="BA76" i="469"/>
  <c r="BD76" i="469"/>
  <c r="BB76" i="469"/>
  <c r="BC76" i="473"/>
  <c r="BR76" i="473"/>
  <c r="CH76" i="473"/>
  <c r="CX76" i="473"/>
  <c r="DN76" i="473"/>
  <c r="ED76" i="473"/>
  <c r="ET76" i="473"/>
  <c r="BW76" i="473"/>
  <c r="CM76" i="473"/>
  <c r="DC76" i="473"/>
  <c r="DS76" i="473"/>
  <c r="EI76" i="473"/>
  <c r="BL76" i="473"/>
  <c r="CB76" i="473"/>
  <c r="CR76" i="473"/>
  <c r="DH76" i="473"/>
  <c r="DX76" i="473"/>
  <c r="EN76" i="473"/>
  <c r="CC76" i="473"/>
  <c r="EO76" i="473"/>
  <c r="DM76" i="473"/>
  <c r="CK76" i="473"/>
  <c r="DU76" i="473"/>
  <c r="DE76" i="473"/>
  <c r="BA76" i="473"/>
  <c r="BV76" i="473"/>
  <c r="CL76" i="473"/>
  <c r="DB76" i="473"/>
  <c r="DR76" i="473"/>
  <c r="EH76" i="473"/>
  <c r="BK76" i="473"/>
  <c r="CA76" i="473"/>
  <c r="CQ76" i="473"/>
  <c r="DG76" i="473"/>
  <c r="DW76" i="473"/>
  <c r="EM76" i="473"/>
  <c r="BP76" i="473"/>
  <c r="CF76" i="473"/>
  <c r="CV76" i="473"/>
  <c r="DL76" i="473"/>
  <c r="EB76" i="473"/>
  <c r="ER76" i="473"/>
  <c r="CS76" i="473"/>
  <c r="BQ76" i="473"/>
  <c r="EC76" i="473"/>
  <c r="DA76" i="473"/>
  <c r="BY76" i="473"/>
  <c r="BB76" i="473"/>
  <c r="BZ76" i="473"/>
  <c r="CP76" i="473"/>
  <c r="DF76" i="473"/>
  <c r="DV76" i="473"/>
  <c r="EL76" i="473"/>
  <c r="BO76" i="473"/>
  <c r="CE76" i="473"/>
  <c r="CU76" i="473"/>
  <c r="DK76" i="473"/>
  <c r="EA76" i="473"/>
  <c r="EQ76" i="473"/>
  <c r="BT76" i="473"/>
  <c r="CJ76" i="473"/>
  <c r="CZ76" i="473"/>
  <c r="DP76" i="473"/>
  <c r="EF76" i="473"/>
  <c r="EV76" i="473"/>
  <c r="DI76" i="473"/>
  <c r="CG76" i="473"/>
  <c r="ES76" i="473"/>
  <c r="DQ76" i="473"/>
  <c r="EK76" i="473"/>
  <c r="BD76" i="473"/>
  <c r="U76" i="473"/>
  <c r="W76" i="473" s="1"/>
  <c r="Y76" i="473" s="1"/>
  <c r="BN76" i="473"/>
  <c r="CD76" i="473"/>
  <c r="CT76" i="473"/>
  <c r="DJ76" i="473"/>
  <c r="DZ76" i="473"/>
  <c r="EP76" i="473"/>
  <c r="BS76" i="473"/>
  <c r="CI76" i="473"/>
  <c r="CY76" i="473"/>
  <c r="DO76" i="473"/>
  <c r="EE76" i="473"/>
  <c r="EU76" i="473"/>
  <c r="BX76" i="473"/>
  <c r="CN76" i="473"/>
  <c r="DD76" i="473"/>
  <c r="DT76" i="473"/>
  <c r="EJ76" i="473"/>
  <c r="BM76" i="473"/>
  <c r="DY76" i="473"/>
  <c r="CW76" i="473"/>
  <c r="BU76" i="473"/>
  <c r="EG76" i="473"/>
  <c r="CO76" i="473"/>
  <c r="B76" i="473"/>
  <c r="AC76" i="473"/>
  <c r="AB76" i="473"/>
  <c r="BD76" i="584"/>
  <c r="AB76" i="584"/>
  <c r="BC76" i="584"/>
  <c r="AC76" i="584"/>
  <c r="BA76" i="584"/>
  <c r="U76" i="584"/>
  <c r="W76" i="584" s="1"/>
  <c r="Y76" i="584" s="1"/>
  <c r="B76" i="584"/>
  <c r="BB76" i="584"/>
  <c r="AC50" i="473"/>
  <c r="AB50" i="473"/>
  <c r="AC75" i="539"/>
  <c r="B75" i="539"/>
  <c r="AD75" i="539"/>
  <c r="B75" i="527"/>
  <c r="C75" i="528"/>
  <c r="I75" i="527"/>
  <c r="U75" i="475"/>
  <c r="W75" i="475" s="1"/>
  <c r="Y75" i="475" s="1"/>
  <c r="BA75" i="475"/>
  <c r="BB75" i="475"/>
  <c r="AC75" i="475"/>
  <c r="B75" i="475"/>
  <c r="G75" i="471"/>
  <c r="U75" i="471" s="1"/>
  <c r="W75" i="471" s="1"/>
  <c r="Y75" i="471" s="1"/>
  <c r="AC75" i="471"/>
  <c r="B75" i="471"/>
  <c r="BA75" i="469"/>
  <c r="BC75" i="469"/>
  <c r="BE75" i="469"/>
  <c r="BD75" i="469"/>
  <c r="U75" i="469"/>
  <c r="W75" i="469" s="1"/>
  <c r="Y75" i="469" s="1"/>
  <c r="BB75" i="469"/>
  <c r="B75" i="370"/>
  <c r="BA75" i="473"/>
  <c r="BP75" i="473"/>
  <c r="CF75" i="473"/>
  <c r="CV75" i="473"/>
  <c r="DL75" i="473"/>
  <c r="EB75" i="473"/>
  <c r="ER75" i="473"/>
  <c r="BU75" i="473"/>
  <c r="CK75" i="473"/>
  <c r="DA75" i="473"/>
  <c r="DQ75" i="473"/>
  <c r="EG75" i="473"/>
  <c r="BN75" i="473"/>
  <c r="CD75" i="473"/>
  <c r="CT75" i="473"/>
  <c r="DJ75" i="473"/>
  <c r="DZ75" i="473"/>
  <c r="EP75" i="473"/>
  <c r="DC75" i="473"/>
  <c r="CA75" i="473"/>
  <c r="EM75" i="473"/>
  <c r="DK75" i="473"/>
  <c r="EU75" i="473"/>
  <c r="EE75" i="473"/>
  <c r="BB75" i="473"/>
  <c r="U75" i="473"/>
  <c r="W75" i="473" s="1"/>
  <c r="Y75" i="473" s="1"/>
  <c r="BT75" i="473"/>
  <c r="CJ75" i="473"/>
  <c r="CZ75" i="473"/>
  <c r="DP75" i="473"/>
  <c r="EF75" i="473"/>
  <c r="EV75" i="473"/>
  <c r="BY75" i="473"/>
  <c r="CO75" i="473"/>
  <c r="DE75" i="473"/>
  <c r="DU75" i="473"/>
  <c r="EK75" i="473"/>
  <c r="BR75" i="473"/>
  <c r="CH75" i="473"/>
  <c r="CX75" i="473"/>
  <c r="DN75" i="473"/>
  <c r="ED75" i="473"/>
  <c r="ET75" i="473"/>
  <c r="DS75" i="473"/>
  <c r="CQ75" i="473"/>
  <c r="BO75" i="473"/>
  <c r="EA75" i="473"/>
  <c r="CY75" i="473"/>
  <c r="BC75" i="473"/>
  <c r="BX75" i="473"/>
  <c r="CN75" i="473"/>
  <c r="DD75" i="473"/>
  <c r="DT75" i="473"/>
  <c r="EJ75" i="473"/>
  <c r="BM75" i="473"/>
  <c r="CC75" i="473"/>
  <c r="CS75" i="473"/>
  <c r="DI75" i="473"/>
  <c r="DY75" i="473"/>
  <c r="EO75" i="473"/>
  <c r="BV75" i="473"/>
  <c r="CL75" i="473"/>
  <c r="DB75" i="473"/>
  <c r="DR75" i="473"/>
  <c r="EH75" i="473"/>
  <c r="BW75" i="473"/>
  <c r="EI75" i="473"/>
  <c r="DG75" i="473"/>
  <c r="CE75" i="473"/>
  <c r="EQ75" i="473"/>
  <c r="DO75" i="473"/>
  <c r="BD75" i="473"/>
  <c r="BL75" i="473"/>
  <c r="CB75" i="473"/>
  <c r="CR75" i="473"/>
  <c r="DH75" i="473"/>
  <c r="DX75" i="473"/>
  <c r="EN75" i="473"/>
  <c r="BQ75" i="473"/>
  <c r="CG75" i="473"/>
  <c r="CW75" i="473"/>
  <c r="DM75" i="473"/>
  <c r="EC75" i="473"/>
  <c r="ES75" i="473"/>
  <c r="BZ75" i="473"/>
  <c r="CP75" i="473"/>
  <c r="DF75" i="473"/>
  <c r="DV75" i="473"/>
  <c r="EL75" i="473"/>
  <c r="CM75" i="473"/>
  <c r="BK75" i="473"/>
  <c r="DW75" i="473"/>
  <c r="CU75" i="473"/>
  <c r="CI75" i="473"/>
  <c r="BS75" i="473"/>
  <c r="U75" i="476"/>
  <c r="W75" i="476" s="1"/>
  <c r="Y75" i="476" s="1"/>
  <c r="B75" i="476"/>
  <c r="AB75" i="476"/>
  <c r="AC75" i="476"/>
  <c r="B75" i="526"/>
  <c r="G75" i="526"/>
  <c r="H75" i="526" s="1"/>
  <c r="BD75" i="584"/>
  <c r="AB75" i="584"/>
  <c r="BC75" i="584"/>
  <c r="B75" i="584"/>
  <c r="U75" i="584"/>
  <c r="W75" i="584" s="1"/>
  <c r="Y75" i="584" s="1"/>
  <c r="BA75" i="584"/>
  <c r="BB75" i="584"/>
  <c r="AC75" i="584"/>
  <c r="U74" i="475"/>
  <c r="W74" i="475" s="1"/>
  <c r="Y74" i="475" s="1"/>
  <c r="BA74" i="475"/>
  <c r="BB74" i="475"/>
  <c r="B74" i="475"/>
  <c r="AC74" i="475"/>
  <c r="B74" i="370"/>
  <c r="G74" i="471"/>
  <c r="U74" i="471" s="1"/>
  <c r="W74" i="471" s="1"/>
  <c r="Y74" i="471" s="1"/>
  <c r="AB74" i="471"/>
  <c r="AC74" i="471"/>
  <c r="B74" i="471"/>
  <c r="U74" i="476"/>
  <c r="W74" i="476" s="1"/>
  <c r="Y74" i="476" s="1"/>
  <c r="AB74" i="476"/>
  <c r="B74" i="476"/>
  <c r="AC74" i="476"/>
  <c r="AD74" i="539"/>
  <c r="B74" i="539"/>
  <c r="AC74" i="539"/>
  <c r="B74" i="527"/>
  <c r="I74" i="527"/>
  <c r="C74" i="528"/>
  <c r="BA74" i="473"/>
  <c r="BR74" i="473"/>
  <c r="CH74" i="473"/>
  <c r="CX74" i="473"/>
  <c r="DN74" i="473"/>
  <c r="ED74" i="473"/>
  <c r="ET74" i="473"/>
  <c r="BW74" i="473"/>
  <c r="CM74" i="473"/>
  <c r="DC74" i="473"/>
  <c r="DS74" i="473"/>
  <c r="EI74" i="473"/>
  <c r="BL74" i="473"/>
  <c r="CB74" i="473"/>
  <c r="CR74" i="473"/>
  <c r="DH74" i="473"/>
  <c r="DX74" i="473"/>
  <c r="EN74" i="473"/>
  <c r="CG74" i="473"/>
  <c r="ES74" i="473"/>
  <c r="DQ74" i="473"/>
  <c r="DE74" i="473"/>
  <c r="BM74" i="473"/>
  <c r="CS74" i="473"/>
  <c r="BD74" i="473"/>
  <c r="BN74" i="473"/>
  <c r="CT74" i="473"/>
  <c r="DZ74" i="473"/>
  <c r="BS74" i="473"/>
  <c r="CY74" i="473"/>
  <c r="EE74" i="473"/>
  <c r="BB74" i="473"/>
  <c r="BV74" i="473"/>
  <c r="CL74" i="473"/>
  <c r="DB74" i="473"/>
  <c r="DR74" i="473"/>
  <c r="EH74" i="473"/>
  <c r="BK74" i="473"/>
  <c r="CA74" i="473"/>
  <c r="CQ74" i="473"/>
  <c r="DG74" i="473"/>
  <c r="DW74" i="473"/>
  <c r="EM74" i="473"/>
  <c r="BP74" i="473"/>
  <c r="CF74" i="473"/>
  <c r="CV74" i="473"/>
  <c r="DL74" i="473"/>
  <c r="EB74" i="473"/>
  <c r="ER74" i="473"/>
  <c r="CW74" i="473"/>
  <c r="BU74" i="473"/>
  <c r="EG74" i="473"/>
  <c r="DU74" i="473"/>
  <c r="DY74" i="473"/>
  <c r="CD74" i="473"/>
  <c r="DJ74" i="473"/>
  <c r="EP74" i="473"/>
  <c r="CI74" i="473"/>
  <c r="DO74" i="473"/>
  <c r="EU74" i="473"/>
  <c r="BC74" i="473"/>
  <c r="U74" i="473"/>
  <c r="W74" i="473" s="1"/>
  <c r="Y74" i="473" s="1"/>
  <c r="BZ74" i="473"/>
  <c r="CP74" i="473"/>
  <c r="DF74" i="473"/>
  <c r="DV74" i="473"/>
  <c r="EL74" i="473"/>
  <c r="BO74" i="473"/>
  <c r="CE74" i="473"/>
  <c r="CU74" i="473"/>
  <c r="DK74" i="473"/>
  <c r="EA74" i="473"/>
  <c r="EQ74" i="473"/>
  <c r="BT74" i="473"/>
  <c r="CJ74" i="473"/>
  <c r="CZ74" i="473"/>
  <c r="DP74" i="473"/>
  <c r="EF74" i="473"/>
  <c r="EV74" i="473"/>
  <c r="DM74" i="473"/>
  <c r="CK74" i="473"/>
  <c r="BY74" i="473"/>
  <c r="EK74" i="473"/>
  <c r="CC74" i="473"/>
  <c r="DD74" i="473"/>
  <c r="EC74" i="473"/>
  <c r="EO74" i="473"/>
  <c r="DT74" i="473"/>
  <c r="DA74" i="473"/>
  <c r="BX74" i="473"/>
  <c r="EJ74" i="473"/>
  <c r="CO74" i="473"/>
  <c r="CN74" i="473"/>
  <c r="BQ74" i="473"/>
  <c r="DI74" i="473"/>
  <c r="AB74" i="473"/>
  <c r="AC74" i="473"/>
  <c r="AB74" i="475"/>
  <c r="B74" i="526"/>
  <c r="G74" i="526"/>
  <c r="H74" i="526" s="1"/>
  <c r="BD74" i="469"/>
  <c r="BC74" i="469"/>
  <c r="BB74" i="469"/>
  <c r="BE74" i="469"/>
  <c r="BA74" i="469"/>
  <c r="U74" i="469"/>
  <c r="W74" i="469" s="1"/>
  <c r="Y74" i="469" s="1"/>
  <c r="BD74" i="584"/>
  <c r="B74" i="584"/>
  <c r="BB74" i="584"/>
  <c r="AC74" i="584"/>
  <c r="BC74" i="584"/>
  <c r="AB74" i="584"/>
  <c r="U74" i="584"/>
  <c r="W74" i="584" s="1"/>
  <c r="Y74" i="584" s="1"/>
  <c r="BA74" i="584"/>
  <c r="BA73" i="469"/>
  <c r="BC73" i="469"/>
  <c r="U73" i="469"/>
  <c r="W73" i="469" s="1"/>
  <c r="Y73" i="469" s="1"/>
  <c r="BD73" i="469"/>
  <c r="BB73" i="469"/>
  <c r="BE73" i="469"/>
  <c r="G73" i="526"/>
  <c r="H73" i="526" s="1"/>
  <c r="B73" i="526"/>
  <c r="G73" i="471"/>
  <c r="U73" i="471" s="1"/>
  <c r="W73" i="471" s="1"/>
  <c r="Y73" i="471" s="1"/>
  <c r="B73" i="471"/>
  <c r="AC73" i="471"/>
  <c r="B73" i="539"/>
  <c r="AC73" i="539"/>
  <c r="AD73" i="539"/>
  <c r="AB73" i="476"/>
  <c r="AC73" i="476"/>
  <c r="B73" i="476"/>
  <c r="U73" i="476"/>
  <c r="W73" i="476" s="1"/>
  <c r="Y73" i="476" s="1"/>
  <c r="B73" i="527"/>
  <c r="C73" i="528"/>
  <c r="I73" i="527"/>
  <c r="B73" i="370"/>
  <c r="U73" i="475"/>
  <c r="W73" i="475" s="1"/>
  <c r="Y73" i="475" s="1"/>
  <c r="BA73" i="475"/>
  <c r="BB73" i="475"/>
  <c r="B73" i="475"/>
  <c r="AC73" i="475"/>
  <c r="BC73" i="473"/>
  <c r="U73" i="473"/>
  <c r="W73" i="473" s="1"/>
  <c r="Y73" i="473" s="1"/>
  <c r="BT73" i="473"/>
  <c r="CJ73" i="473"/>
  <c r="CZ73" i="473"/>
  <c r="DP73" i="473"/>
  <c r="EF73" i="473"/>
  <c r="EV73" i="473"/>
  <c r="BY73" i="473"/>
  <c r="CO73" i="473"/>
  <c r="DE73" i="473"/>
  <c r="DU73" i="473"/>
  <c r="EK73" i="473"/>
  <c r="BR73" i="473"/>
  <c r="CH73" i="473"/>
  <c r="CX73" i="473"/>
  <c r="DN73" i="473"/>
  <c r="ED73" i="473"/>
  <c r="ET73" i="473"/>
  <c r="DG73" i="473"/>
  <c r="CE73" i="473"/>
  <c r="EQ73" i="473"/>
  <c r="DO73" i="473"/>
  <c r="EI73" i="473"/>
  <c r="BD73" i="473"/>
  <c r="BX73" i="473"/>
  <c r="CN73" i="473"/>
  <c r="DD73" i="473"/>
  <c r="DT73" i="473"/>
  <c r="EJ73" i="473"/>
  <c r="BM73" i="473"/>
  <c r="CC73" i="473"/>
  <c r="CS73" i="473"/>
  <c r="DI73" i="473"/>
  <c r="DY73" i="473"/>
  <c r="EO73" i="473"/>
  <c r="BV73" i="473"/>
  <c r="CL73" i="473"/>
  <c r="DB73" i="473"/>
  <c r="DR73" i="473"/>
  <c r="EH73" i="473"/>
  <c r="BK73" i="473"/>
  <c r="DW73" i="473"/>
  <c r="CU73" i="473"/>
  <c r="BS73" i="473"/>
  <c r="EE73" i="473"/>
  <c r="CM73" i="473"/>
  <c r="BA73" i="473"/>
  <c r="BL73" i="473"/>
  <c r="CB73" i="473"/>
  <c r="CR73" i="473"/>
  <c r="DH73" i="473"/>
  <c r="DX73" i="473"/>
  <c r="EN73" i="473"/>
  <c r="BQ73" i="473"/>
  <c r="CG73" i="473"/>
  <c r="CW73" i="473"/>
  <c r="DM73" i="473"/>
  <c r="EC73" i="473"/>
  <c r="ES73" i="473"/>
  <c r="BZ73" i="473"/>
  <c r="CP73" i="473"/>
  <c r="DF73" i="473"/>
  <c r="DV73" i="473"/>
  <c r="EL73" i="473"/>
  <c r="CA73" i="473"/>
  <c r="EM73" i="473"/>
  <c r="DK73" i="473"/>
  <c r="CI73" i="473"/>
  <c r="EU73" i="473"/>
  <c r="DC73" i="473"/>
  <c r="BB73" i="473"/>
  <c r="BP73" i="473"/>
  <c r="CF73" i="473"/>
  <c r="CV73" i="473"/>
  <c r="DL73" i="473"/>
  <c r="EB73" i="473"/>
  <c r="ER73" i="473"/>
  <c r="BU73" i="473"/>
  <c r="CK73" i="473"/>
  <c r="DA73" i="473"/>
  <c r="DQ73" i="473"/>
  <c r="EG73" i="473"/>
  <c r="BN73" i="473"/>
  <c r="CD73" i="473"/>
  <c r="CT73" i="473"/>
  <c r="DJ73" i="473"/>
  <c r="DZ73" i="473"/>
  <c r="EP73" i="473"/>
  <c r="CQ73" i="473"/>
  <c r="BO73" i="473"/>
  <c r="EA73" i="473"/>
  <c r="CY73" i="473"/>
  <c r="BW73" i="473"/>
  <c r="DS73" i="473"/>
  <c r="AC73" i="473"/>
  <c r="AB73" i="473"/>
  <c r="B73" i="473"/>
  <c r="BD73" i="584"/>
  <c r="BB73" i="584"/>
  <c r="BA73" i="584"/>
  <c r="U73" i="584"/>
  <c r="W73" i="584" s="1"/>
  <c r="Y73" i="584" s="1"/>
  <c r="AB73" i="584"/>
  <c r="B73" i="584"/>
  <c r="BC73" i="584"/>
  <c r="AC73" i="584"/>
  <c r="G72" i="471"/>
  <c r="U72" i="471" s="1"/>
  <c r="W72" i="471" s="1"/>
  <c r="Y72" i="471" s="1"/>
  <c r="AC72" i="471"/>
  <c r="AB72" i="471"/>
  <c r="B72" i="471"/>
  <c r="C72" i="528"/>
  <c r="B72" i="527"/>
  <c r="I72" i="527"/>
  <c r="B72" i="476"/>
  <c r="AC72" i="476"/>
  <c r="AB72" i="476"/>
  <c r="U72" i="476"/>
  <c r="W72" i="476" s="1"/>
  <c r="Y72" i="476" s="1"/>
  <c r="U72" i="469"/>
  <c r="W72" i="469" s="1"/>
  <c r="Y72" i="469" s="1"/>
  <c r="BA72" i="469"/>
  <c r="BD72" i="469"/>
  <c r="BB72" i="469"/>
  <c r="BC72" i="469"/>
  <c r="BE72" i="469"/>
  <c r="B72" i="526"/>
  <c r="G72" i="526"/>
  <c r="H72" i="526" s="1"/>
  <c r="AC72" i="539"/>
  <c r="B72" i="539"/>
  <c r="AD72" i="539"/>
  <c r="B72" i="370"/>
  <c r="BC72" i="473"/>
  <c r="BV72" i="473"/>
  <c r="CL72" i="473"/>
  <c r="DB72" i="473"/>
  <c r="DR72" i="473"/>
  <c r="EH72" i="473"/>
  <c r="BK72" i="473"/>
  <c r="CA72" i="473"/>
  <c r="CQ72" i="473"/>
  <c r="DG72" i="473"/>
  <c r="DW72" i="473"/>
  <c r="EM72" i="473"/>
  <c r="BP72" i="473"/>
  <c r="CF72" i="473"/>
  <c r="CV72" i="473"/>
  <c r="DL72" i="473"/>
  <c r="EB72" i="473"/>
  <c r="ER72" i="473"/>
  <c r="DA72" i="473"/>
  <c r="CO72" i="473"/>
  <c r="BM72" i="473"/>
  <c r="DY72" i="473"/>
  <c r="BQ72" i="473"/>
  <c r="BA72" i="473"/>
  <c r="BZ72" i="473"/>
  <c r="CP72" i="473"/>
  <c r="DF72" i="473"/>
  <c r="DV72" i="473"/>
  <c r="EL72" i="473"/>
  <c r="BO72" i="473"/>
  <c r="CE72" i="473"/>
  <c r="CU72" i="473"/>
  <c r="DK72" i="473"/>
  <c r="EA72" i="473"/>
  <c r="EQ72" i="473"/>
  <c r="BT72" i="473"/>
  <c r="CJ72" i="473"/>
  <c r="CZ72" i="473"/>
  <c r="DP72" i="473"/>
  <c r="EF72" i="473"/>
  <c r="EV72" i="473"/>
  <c r="DQ72" i="473"/>
  <c r="DE72" i="473"/>
  <c r="CC72" i="473"/>
  <c r="EO72" i="473"/>
  <c r="EC72" i="473"/>
  <c r="BB72" i="473"/>
  <c r="U72" i="473"/>
  <c r="W72" i="473" s="1"/>
  <c r="Y72" i="473" s="1"/>
  <c r="BN72" i="473"/>
  <c r="CD72" i="473"/>
  <c r="CT72" i="473"/>
  <c r="DJ72" i="473"/>
  <c r="DZ72" i="473"/>
  <c r="EP72" i="473"/>
  <c r="BS72" i="473"/>
  <c r="CI72" i="473"/>
  <c r="CY72" i="473"/>
  <c r="DO72" i="473"/>
  <c r="EE72" i="473"/>
  <c r="EU72" i="473"/>
  <c r="BX72" i="473"/>
  <c r="CN72" i="473"/>
  <c r="DD72" i="473"/>
  <c r="DT72" i="473"/>
  <c r="EJ72" i="473"/>
  <c r="BU72" i="473"/>
  <c r="EG72" i="473"/>
  <c r="DU72" i="473"/>
  <c r="CS72" i="473"/>
  <c r="CW72" i="473"/>
  <c r="CG72" i="473"/>
  <c r="BR72" i="473"/>
  <c r="ED72" i="473"/>
  <c r="DC72" i="473"/>
  <c r="CB72" i="473"/>
  <c r="EN72" i="473"/>
  <c r="DI72" i="473"/>
  <c r="CH72" i="473"/>
  <c r="ET72" i="473"/>
  <c r="DS72" i="473"/>
  <c r="CR72" i="473"/>
  <c r="CK72" i="473"/>
  <c r="DM72" i="473"/>
  <c r="CM72" i="473"/>
  <c r="EK72" i="473"/>
  <c r="CX72" i="473"/>
  <c r="BW72" i="473"/>
  <c r="EI72" i="473"/>
  <c r="DH72" i="473"/>
  <c r="BY72" i="473"/>
  <c r="ES72" i="473"/>
  <c r="BD72" i="473"/>
  <c r="DN72" i="473"/>
  <c r="BL72" i="473"/>
  <c r="DX72" i="473"/>
  <c r="AB72" i="473"/>
  <c r="U72" i="475"/>
  <c r="W72" i="475" s="1"/>
  <c r="Y72" i="475" s="1"/>
  <c r="BB72" i="475"/>
  <c r="BA72" i="475"/>
  <c r="AC72" i="475"/>
  <c r="B72" i="475"/>
  <c r="BD72" i="584"/>
  <c r="U72" i="584"/>
  <c r="W72" i="584" s="1"/>
  <c r="Y72" i="584" s="1"/>
  <c r="AB72" i="584"/>
  <c r="BC72" i="584"/>
  <c r="AC72" i="584"/>
  <c r="BA72" i="584"/>
  <c r="B72" i="584"/>
  <c r="BB72" i="584"/>
  <c r="AB71" i="476"/>
  <c r="B71" i="476"/>
  <c r="AC71" i="476"/>
  <c r="U71" i="476"/>
  <c r="W71" i="476" s="1"/>
  <c r="Y71" i="476" s="1"/>
  <c r="AB71" i="475"/>
  <c r="G71" i="471"/>
  <c r="U71" i="471" s="1"/>
  <c r="W71" i="471" s="1"/>
  <c r="Y71" i="471" s="1"/>
  <c r="AC71" i="471"/>
  <c r="B71" i="471"/>
  <c r="G71" i="526"/>
  <c r="H71" i="526" s="1"/>
  <c r="B71" i="526"/>
  <c r="B71" i="370"/>
  <c r="BA71" i="473"/>
  <c r="BM71" i="473"/>
  <c r="BN71" i="473"/>
  <c r="CD71" i="473"/>
  <c r="BO71" i="473"/>
  <c r="CE71" i="473"/>
  <c r="BP71" i="473"/>
  <c r="CV71" i="473"/>
  <c r="DL71" i="473"/>
  <c r="EB71" i="473"/>
  <c r="ER71" i="473"/>
  <c r="CN71" i="473"/>
  <c r="DE71" i="473"/>
  <c r="DU71" i="473"/>
  <c r="EK71" i="473"/>
  <c r="CG71" i="473"/>
  <c r="DB71" i="473"/>
  <c r="DR71" i="473"/>
  <c r="EH71" i="473"/>
  <c r="BL71" i="473"/>
  <c r="EQ71" i="473"/>
  <c r="EE71" i="473"/>
  <c r="DS71" i="473"/>
  <c r="CP71" i="473"/>
  <c r="BB71" i="473"/>
  <c r="BQ71" i="473"/>
  <c r="BR71" i="473"/>
  <c r="CH71" i="473"/>
  <c r="BS71" i="473"/>
  <c r="CI71" i="473"/>
  <c r="CC71" i="473"/>
  <c r="CZ71" i="473"/>
  <c r="DP71" i="473"/>
  <c r="EF71" i="473"/>
  <c r="EV71" i="473"/>
  <c r="CS71" i="473"/>
  <c r="DI71" i="473"/>
  <c r="DY71" i="473"/>
  <c r="EO71" i="473"/>
  <c r="CO71" i="473"/>
  <c r="DF71" i="473"/>
  <c r="DV71" i="473"/>
  <c r="EL71" i="473"/>
  <c r="CU71" i="473"/>
  <c r="CB71" i="473"/>
  <c r="EU71" i="473"/>
  <c r="EI71" i="473"/>
  <c r="DG71" i="473"/>
  <c r="BC71" i="473"/>
  <c r="BU71" i="473"/>
  <c r="BV71" i="473"/>
  <c r="CL71" i="473"/>
  <c r="BW71" i="473"/>
  <c r="CM71" i="473"/>
  <c r="CK71" i="473"/>
  <c r="DD71" i="473"/>
  <c r="DT71" i="473"/>
  <c r="EJ71" i="473"/>
  <c r="BT71" i="473"/>
  <c r="CW71" i="473"/>
  <c r="DM71" i="473"/>
  <c r="EC71" i="473"/>
  <c r="ES71" i="473"/>
  <c r="CT71" i="473"/>
  <c r="DJ71" i="473"/>
  <c r="DZ71" i="473"/>
  <c r="EP71" i="473"/>
  <c r="DK71" i="473"/>
  <c r="CY71" i="473"/>
  <c r="CJ71" i="473"/>
  <c r="DW71" i="473"/>
  <c r="BD71" i="473"/>
  <c r="U71" i="473"/>
  <c r="W71" i="473" s="1"/>
  <c r="Y71" i="473" s="1"/>
  <c r="BY71" i="473"/>
  <c r="BZ71" i="473"/>
  <c r="BK71" i="473"/>
  <c r="CA71" i="473"/>
  <c r="CQ71" i="473"/>
  <c r="CR71" i="473"/>
  <c r="DH71" i="473"/>
  <c r="DX71" i="473"/>
  <c r="EN71" i="473"/>
  <c r="CF71" i="473"/>
  <c r="DA71" i="473"/>
  <c r="DQ71" i="473"/>
  <c r="EG71" i="473"/>
  <c r="BX71" i="473"/>
  <c r="CX71" i="473"/>
  <c r="DN71" i="473"/>
  <c r="ED71" i="473"/>
  <c r="ET71" i="473"/>
  <c r="EA71" i="473"/>
  <c r="DO71" i="473"/>
  <c r="DC71" i="473"/>
  <c r="EM71" i="473"/>
  <c r="AC71" i="473"/>
  <c r="B71" i="473"/>
  <c r="AB71" i="473"/>
  <c r="AD71" i="539"/>
  <c r="AC71" i="539"/>
  <c r="B71" i="539"/>
  <c r="C71" i="528"/>
  <c r="B71" i="527"/>
  <c r="I71" i="527"/>
  <c r="U71" i="475"/>
  <c r="W71" i="475" s="1"/>
  <c r="Y71" i="475" s="1"/>
  <c r="BA71" i="475"/>
  <c r="BB71" i="475"/>
  <c r="B71" i="475"/>
  <c r="AC71" i="475"/>
  <c r="BE71" i="469"/>
  <c r="BC71" i="469"/>
  <c r="U71" i="469"/>
  <c r="W71" i="469" s="1"/>
  <c r="Y71" i="469" s="1"/>
  <c r="BD71" i="469"/>
  <c r="BA71" i="469"/>
  <c r="BB71" i="469"/>
  <c r="AB71" i="584"/>
  <c r="U71" i="584"/>
  <c r="W71" i="584" s="1"/>
  <c r="Y71" i="584" s="1"/>
  <c r="BA71" i="584"/>
  <c r="BB71" i="584"/>
  <c r="AC71" i="584"/>
  <c r="BD71" i="584"/>
  <c r="B71" i="584"/>
  <c r="BC71" i="584"/>
  <c r="AB70" i="475"/>
  <c r="I70" i="527"/>
  <c r="C70" i="528"/>
  <c r="B70" i="527"/>
  <c r="AB70" i="476"/>
  <c r="U70" i="476"/>
  <c r="W70" i="476" s="1"/>
  <c r="Y70" i="476" s="1"/>
  <c r="B70" i="476"/>
  <c r="AC70" i="476"/>
  <c r="U70" i="475"/>
  <c r="W70" i="475" s="1"/>
  <c r="Y70" i="475" s="1"/>
  <c r="BA70" i="475"/>
  <c r="BB70" i="475"/>
  <c r="AC70" i="475"/>
  <c r="B70" i="475"/>
  <c r="BC70" i="469"/>
  <c r="BD70" i="469"/>
  <c r="BB70" i="469"/>
  <c r="BE70" i="469"/>
  <c r="U70" i="469"/>
  <c r="W70" i="469" s="1"/>
  <c r="Y70" i="469" s="1"/>
  <c r="BA70" i="469"/>
  <c r="G70" i="471"/>
  <c r="U70" i="471" s="1"/>
  <c r="W70" i="471" s="1"/>
  <c r="Y70" i="471" s="1"/>
  <c r="AC70" i="471"/>
  <c r="AB70" i="471"/>
  <c r="B70" i="471"/>
  <c r="B70" i="370"/>
  <c r="BD70" i="473"/>
  <c r="BS70" i="473"/>
  <c r="CI70" i="473"/>
  <c r="CY70" i="473"/>
  <c r="DO70" i="473"/>
  <c r="EE70" i="473"/>
  <c r="EU70" i="473"/>
  <c r="BX70" i="473"/>
  <c r="CN70" i="473"/>
  <c r="DD70" i="473"/>
  <c r="DT70" i="473"/>
  <c r="EJ70" i="473"/>
  <c r="BM70" i="473"/>
  <c r="CC70" i="473"/>
  <c r="CS70" i="473"/>
  <c r="DI70" i="473"/>
  <c r="DY70" i="473"/>
  <c r="EO70" i="473"/>
  <c r="DF70" i="473"/>
  <c r="CD70" i="473"/>
  <c r="EP70" i="473"/>
  <c r="DN70" i="473"/>
  <c r="DB70" i="473"/>
  <c r="BC70" i="473"/>
  <c r="BW70" i="473"/>
  <c r="CM70" i="473"/>
  <c r="DC70" i="473"/>
  <c r="DS70" i="473"/>
  <c r="EI70" i="473"/>
  <c r="BL70" i="473"/>
  <c r="CB70" i="473"/>
  <c r="CR70" i="473"/>
  <c r="DH70" i="473"/>
  <c r="DX70" i="473"/>
  <c r="EN70" i="473"/>
  <c r="BQ70" i="473"/>
  <c r="CG70" i="473"/>
  <c r="CW70" i="473"/>
  <c r="DM70" i="473"/>
  <c r="EC70" i="473"/>
  <c r="ES70" i="473"/>
  <c r="DV70" i="473"/>
  <c r="CT70" i="473"/>
  <c r="BR70" i="473"/>
  <c r="ED70" i="473"/>
  <c r="DR70" i="473"/>
  <c r="BB70" i="473"/>
  <c r="BK70" i="473"/>
  <c r="CA70" i="473"/>
  <c r="CQ70" i="473"/>
  <c r="DG70" i="473"/>
  <c r="DW70" i="473"/>
  <c r="EM70" i="473"/>
  <c r="BP70" i="473"/>
  <c r="CF70" i="473"/>
  <c r="CV70" i="473"/>
  <c r="DL70" i="473"/>
  <c r="EB70" i="473"/>
  <c r="ER70" i="473"/>
  <c r="BU70" i="473"/>
  <c r="CK70" i="473"/>
  <c r="DA70" i="473"/>
  <c r="DQ70" i="473"/>
  <c r="EG70" i="473"/>
  <c r="BZ70" i="473"/>
  <c r="EL70" i="473"/>
  <c r="DJ70" i="473"/>
  <c r="CH70" i="473"/>
  <c r="ET70" i="473"/>
  <c r="BV70" i="473"/>
  <c r="BA70" i="473"/>
  <c r="U70" i="473"/>
  <c r="W70" i="473" s="1"/>
  <c r="Y70" i="473" s="1"/>
  <c r="BO70" i="473"/>
  <c r="CE70" i="473"/>
  <c r="CU70" i="473"/>
  <c r="DK70" i="473"/>
  <c r="EA70" i="473"/>
  <c r="EQ70" i="473"/>
  <c r="BT70" i="473"/>
  <c r="CJ70" i="473"/>
  <c r="CZ70" i="473"/>
  <c r="DP70" i="473"/>
  <c r="EF70" i="473"/>
  <c r="EV70" i="473"/>
  <c r="BY70" i="473"/>
  <c r="CO70" i="473"/>
  <c r="DE70" i="473"/>
  <c r="DU70" i="473"/>
  <c r="EK70" i="473"/>
  <c r="CP70" i="473"/>
  <c r="BN70" i="473"/>
  <c r="DZ70" i="473"/>
  <c r="CX70" i="473"/>
  <c r="CL70" i="473"/>
  <c r="EH70" i="473"/>
  <c r="AB70" i="473"/>
  <c r="G70" i="526"/>
  <c r="H70" i="526" s="1"/>
  <c r="B70" i="526"/>
  <c r="AD70" i="539"/>
  <c r="AC70" i="539"/>
  <c r="B70" i="539"/>
  <c r="BD70" i="584"/>
  <c r="B70" i="584"/>
  <c r="AB70" i="584"/>
  <c r="U70" i="584"/>
  <c r="W70" i="584" s="1"/>
  <c r="Y70" i="584" s="1"/>
  <c r="AC70" i="584"/>
  <c r="BC70" i="584"/>
  <c r="BB70" i="584"/>
  <c r="BA70" i="584"/>
  <c r="AC56" i="473"/>
  <c r="AC66" i="473"/>
  <c r="B52" i="473"/>
  <c r="AB48" i="473"/>
  <c r="AC68" i="473"/>
  <c r="B46" i="473"/>
  <c r="AB64" i="475"/>
  <c r="U69" i="471"/>
  <c r="W69" i="471" s="1"/>
  <c r="Y69" i="471" s="1"/>
  <c r="G69" i="471"/>
  <c r="B69" i="471"/>
  <c r="AC69" i="471"/>
  <c r="C69" i="528"/>
  <c r="I69" i="527"/>
  <c r="B69" i="527"/>
  <c r="G69" i="526"/>
  <c r="H69" i="526" s="1"/>
  <c r="B69" i="526"/>
  <c r="W69" i="476"/>
  <c r="Y69" i="476"/>
  <c r="Z69" i="476" s="1"/>
  <c r="J69" i="370" s="1"/>
  <c r="AN69" i="370" s="1"/>
  <c r="AC69" i="476"/>
  <c r="U69" i="476"/>
  <c r="AB69" i="476"/>
  <c r="B69" i="476"/>
  <c r="B69" i="370"/>
  <c r="BA69" i="473"/>
  <c r="BQ69" i="473"/>
  <c r="CG69" i="473"/>
  <c r="CW69" i="473"/>
  <c r="DM69" i="473"/>
  <c r="EC69" i="473"/>
  <c r="ES69" i="473"/>
  <c r="BZ69" i="473"/>
  <c r="CP69" i="473"/>
  <c r="DF69" i="473"/>
  <c r="DV69" i="473"/>
  <c r="EL69" i="473"/>
  <c r="BO69" i="473"/>
  <c r="CE69" i="473"/>
  <c r="CU69" i="473"/>
  <c r="DK69" i="473"/>
  <c r="EA69" i="473"/>
  <c r="EQ69" i="473"/>
  <c r="CZ69" i="473"/>
  <c r="BX69" i="473"/>
  <c r="EJ69" i="473"/>
  <c r="DH69" i="473"/>
  <c r="BP69" i="473"/>
  <c r="CV69" i="473"/>
  <c r="BB69" i="473"/>
  <c r="W69" i="473"/>
  <c r="Y69" i="473" s="1"/>
  <c r="BU69" i="473"/>
  <c r="CK69" i="473"/>
  <c r="DA69" i="473"/>
  <c r="DQ69" i="473"/>
  <c r="EG69" i="473"/>
  <c r="BN69" i="473"/>
  <c r="CD69" i="473"/>
  <c r="CT69" i="473"/>
  <c r="DJ69" i="473"/>
  <c r="DZ69" i="473"/>
  <c r="EP69" i="473"/>
  <c r="BS69" i="473"/>
  <c r="CI69" i="473"/>
  <c r="CY69" i="473"/>
  <c r="DO69" i="473"/>
  <c r="EE69" i="473"/>
  <c r="EU69" i="473"/>
  <c r="DP69" i="473"/>
  <c r="CN69" i="473"/>
  <c r="BL69" i="473"/>
  <c r="DX69" i="473"/>
  <c r="EB69" i="473"/>
  <c r="BD69" i="473"/>
  <c r="BY69" i="473"/>
  <c r="CO69" i="473"/>
  <c r="DE69" i="473"/>
  <c r="DU69" i="473"/>
  <c r="EK69" i="473"/>
  <c r="BR69" i="473"/>
  <c r="CH69" i="473"/>
  <c r="CX69" i="473"/>
  <c r="DN69" i="473"/>
  <c r="ED69" i="473"/>
  <c r="ET69" i="473"/>
  <c r="BW69" i="473"/>
  <c r="CM69" i="473"/>
  <c r="DC69" i="473"/>
  <c r="DS69" i="473"/>
  <c r="EI69" i="473"/>
  <c r="BT69" i="473"/>
  <c r="EF69" i="473"/>
  <c r="DD69" i="473"/>
  <c r="CB69" i="473"/>
  <c r="EN69" i="473"/>
  <c r="CF69" i="473"/>
  <c r="BC69" i="473"/>
  <c r="U69" i="473"/>
  <c r="BM69" i="473"/>
  <c r="CC69" i="473"/>
  <c r="CS69" i="473"/>
  <c r="DI69" i="473"/>
  <c r="DY69" i="473"/>
  <c r="EO69" i="473"/>
  <c r="BV69" i="473"/>
  <c r="CL69" i="473"/>
  <c r="DB69" i="473"/>
  <c r="DR69" i="473"/>
  <c r="EH69" i="473"/>
  <c r="BK69" i="473"/>
  <c r="CA69" i="473"/>
  <c r="CQ69" i="473"/>
  <c r="DG69" i="473"/>
  <c r="DW69" i="473"/>
  <c r="EM69" i="473"/>
  <c r="CJ69" i="473"/>
  <c r="EV69" i="473"/>
  <c r="DT69" i="473"/>
  <c r="CR69" i="473"/>
  <c r="DL69" i="473"/>
  <c r="ER69" i="473"/>
  <c r="AC69" i="473"/>
  <c r="AB69" i="473"/>
  <c r="B69" i="473"/>
  <c r="AD69" i="539"/>
  <c r="AC69" i="539"/>
  <c r="B69" i="539"/>
  <c r="BB69" i="469"/>
  <c r="BA69" i="469"/>
  <c r="U69" i="469"/>
  <c r="W69" i="469"/>
  <c r="BD69" i="469"/>
  <c r="Y69" i="469"/>
  <c r="Z69" i="469" s="1"/>
  <c r="D69" i="370" s="1"/>
  <c r="AH69" i="370" s="1"/>
  <c r="BC69" i="469"/>
  <c r="BE69" i="469"/>
  <c r="U69" i="475"/>
  <c r="W69" i="475" s="1"/>
  <c r="Y69" i="475" s="1"/>
  <c r="BA69" i="475"/>
  <c r="BB69" i="475"/>
  <c r="AC69" i="475"/>
  <c r="B69" i="475"/>
  <c r="BD69" i="584"/>
  <c r="AC69" i="584"/>
  <c r="BA69" i="584"/>
  <c r="U69" i="584"/>
  <c r="W69" i="584" s="1"/>
  <c r="Y69" i="584" s="1"/>
  <c r="AB69" i="584"/>
  <c r="B69" i="584"/>
  <c r="BC69" i="584"/>
  <c r="BB69" i="584"/>
  <c r="B67" i="526"/>
  <c r="G67" i="526"/>
  <c r="H67" i="526" s="1"/>
  <c r="B67" i="370"/>
  <c r="B67" i="476"/>
  <c r="AB67" i="476"/>
  <c r="U67" i="476"/>
  <c r="W67" i="476" s="1"/>
  <c r="Y67" i="476" s="1"/>
  <c r="AC67" i="476"/>
  <c r="B67" i="539"/>
  <c r="AD67" i="539"/>
  <c r="AC67" i="539"/>
  <c r="G67" i="471"/>
  <c r="U67" i="471" s="1"/>
  <c r="W67" i="471" s="1"/>
  <c r="Y67" i="471" s="1"/>
  <c r="AC67" i="471"/>
  <c r="B67" i="471"/>
  <c r="BE67" i="469"/>
  <c r="BB67" i="469"/>
  <c r="U67" i="469"/>
  <c r="W67" i="469" s="1"/>
  <c r="Y67" i="469" s="1"/>
  <c r="BC67" i="469"/>
  <c r="BA67" i="469"/>
  <c r="BD67" i="469"/>
  <c r="I67" i="527"/>
  <c r="C67" i="528"/>
  <c r="B67" i="527"/>
  <c r="U67" i="475"/>
  <c r="W67" i="475" s="1"/>
  <c r="Y67" i="475" s="1"/>
  <c r="BA67" i="475"/>
  <c r="BB67" i="475"/>
  <c r="B67" i="475"/>
  <c r="AC67" i="475"/>
  <c r="BD67" i="473"/>
  <c r="BQ67" i="473"/>
  <c r="CG67" i="473"/>
  <c r="CW67" i="473"/>
  <c r="DM67" i="473"/>
  <c r="EC67" i="473"/>
  <c r="ES67" i="473"/>
  <c r="BZ67" i="473"/>
  <c r="CP67" i="473"/>
  <c r="DF67" i="473"/>
  <c r="DV67" i="473"/>
  <c r="EL67" i="473"/>
  <c r="BO67" i="473"/>
  <c r="CE67" i="473"/>
  <c r="CU67" i="473"/>
  <c r="DK67" i="473"/>
  <c r="EA67" i="473"/>
  <c r="EQ67" i="473"/>
  <c r="DD67" i="473"/>
  <c r="CB67" i="473"/>
  <c r="EN67" i="473"/>
  <c r="DL67" i="473"/>
  <c r="DP67" i="473"/>
  <c r="EV67" i="473"/>
  <c r="BB67" i="473"/>
  <c r="BU67" i="473"/>
  <c r="CK67" i="473"/>
  <c r="DA67" i="473"/>
  <c r="DQ67" i="473"/>
  <c r="EG67" i="473"/>
  <c r="BN67" i="473"/>
  <c r="CD67" i="473"/>
  <c r="CT67" i="473"/>
  <c r="DJ67" i="473"/>
  <c r="DZ67" i="473"/>
  <c r="EP67" i="473"/>
  <c r="BS67" i="473"/>
  <c r="CI67" i="473"/>
  <c r="CY67" i="473"/>
  <c r="DO67" i="473"/>
  <c r="EE67" i="473"/>
  <c r="EU67" i="473"/>
  <c r="DT67" i="473"/>
  <c r="CR67" i="473"/>
  <c r="BP67" i="473"/>
  <c r="EB67" i="473"/>
  <c r="BT67" i="473"/>
  <c r="BA67" i="473"/>
  <c r="U67" i="473"/>
  <c r="W67" i="473" s="1"/>
  <c r="Y67" i="473" s="1"/>
  <c r="BY67" i="473"/>
  <c r="CO67" i="473"/>
  <c r="DE67" i="473"/>
  <c r="DU67" i="473"/>
  <c r="EK67" i="473"/>
  <c r="BR67" i="473"/>
  <c r="CH67" i="473"/>
  <c r="CX67" i="473"/>
  <c r="DN67" i="473"/>
  <c r="ED67" i="473"/>
  <c r="ET67" i="473"/>
  <c r="BW67" i="473"/>
  <c r="CM67" i="473"/>
  <c r="DC67" i="473"/>
  <c r="DS67" i="473"/>
  <c r="EI67" i="473"/>
  <c r="BX67" i="473"/>
  <c r="EJ67" i="473"/>
  <c r="DH67" i="473"/>
  <c r="CF67" i="473"/>
  <c r="ER67" i="473"/>
  <c r="EF67" i="473"/>
  <c r="BC67" i="473"/>
  <c r="BM67" i="473"/>
  <c r="CC67" i="473"/>
  <c r="CS67" i="473"/>
  <c r="DI67" i="473"/>
  <c r="DY67" i="473"/>
  <c r="EO67" i="473"/>
  <c r="BV67" i="473"/>
  <c r="CL67" i="473"/>
  <c r="DB67" i="473"/>
  <c r="DR67" i="473"/>
  <c r="EH67" i="473"/>
  <c r="BK67" i="473"/>
  <c r="CA67" i="473"/>
  <c r="CQ67" i="473"/>
  <c r="DG67" i="473"/>
  <c r="DW67" i="473"/>
  <c r="EM67" i="473"/>
  <c r="CN67" i="473"/>
  <c r="BL67" i="473"/>
  <c r="DX67" i="473"/>
  <c r="CV67" i="473"/>
  <c r="CZ67" i="473"/>
  <c r="CJ67" i="473"/>
  <c r="B67" i="473"/>
  <c r="AC67" i="473"/>
  <c r="AB67" i="473"/>
  <c r="BD67" i="584"/>
  <c r="AC67" i="584"/>
  <c r="BC67" i="584"/>
  <c r="BB67" i="584"/>
  <c r="B67" i="584"/>
  <c r="AB67" i="584"/>
  <c r="U67" i="584"/>
  <c r="W67" i="584" s="1"/>
  <c r="Y67" i="584" s="1"/>
  <c r="BA67" i="584"/>
  <c r="B68" i="370"/>
  <c r="U68" i="475"/>
  <c r="W68" i="475" s="1"/>
  <c r="Y68" i="475" s="1"/>
  <c r="BA68" i="475"/>
  <c r="BB68" i="475"/>
  <c r="B68" i="475"/>
  <c r="AC68" i="475"/>
  <c r="B68" i="526"/>
  <c r="G68" i="526"/>
  <c r="H68" i="526" s="1"/>
  <c r="B68" i="539"/>
  <c r="AC68" i="539"/>
  <c r="AD68" i="539"/>
  <c r="I68" i="527"/>
  <c r="C68" i="528"/>
  <c r="B68" i="527"/>
  <c r="B68" i="476"/>
  <c r="U68" i="476"/>
  <c r="W68" i="476"/>
  <c r="Y68" i="476"/>
  <c r="Z68" i="476" s="1"/>
  <c r="J68" i="370" s="1"/>
  <c r="AN68" i="370" s="1"/>
  <c r="AC68" i="476"/>
  <c r="AB68" i="476"/>
  <c r="G68" i="471"/>
  <c r="U68" i="471" s="1"/>
  <c r="W68" i="471" s="1"/>
  <c r="Y68" i="471" s="1"/>
  <c r="B68" i="471"/>
  <c r="AB68" i="471"/>
  <c r="AC68" i="471"/>
  <c r="U68" i="469"/>
  <c r="W68" i="469"/>
  <c r="BD68" i="469"/>
  <c r="BE68" i="469"/>
  <c r="BB68" i="469"/>
  <c r="BA68" i="469"/>
  <c r="BC68" i="469"/>
  <c r="Y68" i="469"/>
  <c r="Z68" i="469" s="1"/>
  <c r="D68" i="370" s="1"/>
  <c r="AH68" i="370" s="1"/>
  <c r="BA68" i="473"/>
  <c r="BO68" i="473"/>
  <c r="CE68" i="473"/>
  <c r="CU68" i="473"/>
  <c r="DK68" i="473"/>
  <c r="EA68" i="473"/>
  <c r="EQ68" i="473"/>
  <c r="BT68" i="473"/>
  <c r="CJ68" i="473"/>
  <c r="CZ68" i="473"/>
  <c r="DP68" i="473"/>
  <c r="EF68" i="473"/>
  <c r="EV68" i="473"/>
  <c r="BY68" i="473"/>
  <c r="CO68" i="473"/>
  <c r="DE68" i="473"/>
  <c r="DU68" i="473"/>
  <c r="EK68" i="473"/>
  <c r="CD68" i="473"/>
  <c r="EP68" i="473"/>
  <c r="DN68" i="473"/>
  <c r="CL68" i="473"/>
  <c r="BZ68" i="473"/>
  <c r="DV68" i="473"/>
  <c r="BB68" i="473"/>
  <c r="BS68" i="473"/>
  <c r="CI68" i="473"/>
  <c r="CY68" i="473"/>
  <c r="DO68" i="473"/>
  <c r="EE68" i="473"/>
  <c r="EU68" i="473"/>
  <c r="BX68" i="473"/>
  <c r="CN68" i="473"/>
  <c r="DD68" i="473"/>
  <c r="DT68" i="473"/>
  <c r="EJ68" i="473"/>
  <c r="BM68" i="473"/>
  <c r="CC68" i="473"/>
  <c r="CS68" i="473"/>
  <c r="DI68" i="473"/>
  <c r="DY68" i="473"/>
  <c r="EO68" i="473"/>
  <c r="CT68" i="473"/>
  <c r="BR68" i="473"/>
  <c r="ED68" i="473"/>
  <c r="DB68" i="473"/>
  <c r="EL68" i="473"/>
  <c r="BC68" i="473"/>
  <c r="U68" i="473"/>
  <c r="W68" i="473" s="1"/>
  <c r="Y68" i="473" s="1"/>
  <c r="BW68" i="473"/>
  <c r="CM68" i="473"/>
  <c r="DC68" i="473"/>
  <c r="DS68" i="473"/>
  <c r="EI68" i="473"/>
  <c r="BL68" i="473"/>
  <c r="CB68" i="473"/>
  <c r="CR68" i="473"/>
  <c r="DH68" i="473"/>
  <c r="DX68" i="473"/>
  <c r="EN68" i="473"/>
  <c r="BQ68" i="473"/>
  <c r="CG68" i="473"/>
  <c r="CW68" i="473"/>
  <c r="DM68" i="473"/>
  <c r="EC68" i="473"/>
  <c r="ES68" i="473"/>
  <c r="DJ68" i="473"/>
  <c r="CH68" i="473"/>
  <c r="ET68" i="473"/>
  <c r="DR68" i="473"/>
  <c r="CP68" i="473"/>
  <c r="BD68" i="473"/>
  <c r="BK68" i="473"/>
  <c r="CA68" i="473"/>
  <c r="CQ68" i="473"/>
  <c r="DG68" i="473"/>
  <c r="DW68" i="473"/>
  <c r="EM68" i="473"/>
  <c r="BP68" i="473"/>
  <c r="CF68" i="473"/>
  <c r="CV68" i="473"/>
  <c r="DL68" i="473"/>
  <c r="EB68" i="473"/>
  <c r="ER68" i="473"/>
  <c r="BU68" i="473"/>
  <c r="CK68" i="473"/>
  <c r="DA68" i="473"/>
  <c r="DQ68" i="473"/>
  <c r="EG68" i="473"/>
  <c r="BN68" i="473"/>
  <c r="DZ68" i="473"/>
  <c r="CX68" i="473"/>
  <c r="BV68" i="473"/>
  <c r="EH68" i="473"/>
  <c r="DF68" i="473"/>
  <c r="AB68" i="473"/>
  <c r="BD68" i="584"/>
  <c r="BC68" i="584"/>
  <c r="U68" i="584"/>
  <c r="W68" i="584" s="1"/>
  <c r="Y68" i="584" s="1"/>
  <c r="B68" i="584"/>
  <c r="AB68" i="584"/>
  <c r="BA68" i="584"/>
  <c r="BB68" i="584"/>
  <c r="AC68" i="584"/>
  <c r="B66" i="526"/>
  <c r="G66" i="526"/>
  <c r="H66" i="526" s="1"/>
  <c r="C66" i="528"/>
  <c r="I66" i="527"/>
  <c r="B66" i="527"/>
  <c r="AC66" i="539"/>
  <c r="B66" i="539"/>
  <c r="AD66" i="539"/>
  <c r="U66" i="475"/>
  <c r="W66" i="475" s="1"/>
  <c r="Y66" i="475" s="1"/>
  <c r="BA66" i="475"/>
  <c r="BB66" i="475"/>
  <c r="B66" i="475"/>
  <c r="AC66" i="475"/>
  <c r="BA66" i="469"/>
  <c r="BC66" i="469"/>
  <c r="U66" i="469"/>
  <c r="W66" i="469" s="1"/>
  <c r="Y66" i="469" s="1"/>
  <c r="BD66" i="469"/>
  <c r="BB66" i="469"/>
  <c r="BE66" i="469"/>
  <c r="G66" i="471"/>
  <c r="U66" i="471" s="1"/>
  <c r="W66" i="471" s="1"/>
  <c r="Y66" i="471" s="1"/>
  <c r="AC66" i="471"/>
  <c r="AB66" i="471"/>
  <c r="B66" i="471"/>
  <c r="B66" i="370"/>
  <c r="U66" i="476"/>
  <c r="W66" i="476" s="1"/>
  <c r="Y66" i="476" s="1"/>
  <c r="AB66" i="476"/>
  <c r="B66" i="476"/>
  <c r="AC66" i="476"/>
  <c r="BB66" i="473"/>
  <c r="BO66" i="473"/>
  <c r="CE66" i="473"/>
  <c r="CU66" i="473"/>
  <c r="DK66" i="473"/>
  <c r="EA66" i="473"/>
  <c r="EQ66" i="473"/>
  <c r="BT66" i="473"/>
  <c r="CJ66" i="473"/>
  <c r="CZ66" i="473"/>
  <c r="DP66" i="473"/>
  <c r="EF66" i="473"/>
  <c r="EV66" i="473"/>
  <c r="BY66" i="473"/>
  <c r="CO66" i="473"/>
  <c r="DE66" i="473"/>
  <c r="DU66" i="473"/>
  <c r="EK66" i="473"/>
  <c r="CH66" i="473"/>
  <c r="ET66" i="473"/>
  <c r="DR66" i="473"/>
  <c r="DF66" i="473"/>
  <c r="DZ66" i="473"/>
  <c r="DJ66" i="473"/>
  <c r="BA66" i="473"/>
  <c r="U66" i="473"/>
  <c r="W66" i="473" s="1"/>
  <c r="Y66" i="473" s="1"/>
  <c r="BS66" i="473"/>
  <c r="CI66" i="473"/>
  <c r="CY66" i="473"/>
  <c r="DO66" i="473"/>
  <c r="EE66" i="473"/>
  <c r="EU66" i="473"/>
  <c r="BX66" i="473"/>
  <c r="CN66" i="473"/>
  <c r="DD66" i="473"/>
  <c r="DT66" i="473"/>
  <c r="EJ66" i="473"/>
  <c r="BM66" i="473"/>
  <c r="CC66" i="473"/>
  <c r="CS66" i="473"/>
  <c r="DI66" i="473"/>
  <c r="DY66" i="473"/>
  <c r="EO66" i="473"/>
  <c r="CX66" i="473"/>
  <c r="BV66" i="473"/>
  <c r="EH66" i="473"/>
  <c r="DV66" i="473"/>
  <c r="CD66" i="473"/>
  <c r="BD66" i="473"/>
  <c r="BW66" i="473"/>
  <c r="CM66" i="473"/>
  <c r="DC66" i="473"/>
  <c r="DS66" i="473"/>
  <c r="EI66" i="473"/>
  <c r="BL66" i="473"/>
  <c r="CB66" i="473"/>
  <c r="CR66" i="473"/>
  <c r="DH66" i="473"/>
  <c r="DX66" i="473"/>
  <c r="EN66" i="473"/>
  <c r="BQ66" i="473"/>
  <c r="CG66" i="473"/>
  <c r="CW66" i="473"/>
  <c r="DM66" i="473"/>
  <c r="EC66" i="473"/>
  <c r="ES66" i="473"/>
  <c r="DN66" i="473"/>
  <c r="CL66" i="473"/>
  <c r="BZ66" i="473"/>
  <c r="EL66" i="473"/>
  <c r="EP66" i="473"/>
  <c r="BC66" i="473"/>
  <c r="BK66" i="473"/>
  <c r="CA66" i="473"/>
  <c r="CQ66" i="473"/>
  <c r="DG66" i="473"/>
  <c r="DW66" i="473"/>
  <c r="EM66" i="473"/>
  <c r="BP66" i="473"/>
  <c r="CF66" i="473"/>
  <c r="CV66" i="473"/>
  <c r="DL66" i="473"/>
  <c r="EB66" i="473"/>
  <c r="ER66" i="473"/>
  <c r="BU66" i="473"/>
  <c r="CK66" i="473"/>
  <c r="DA66" i="473"/>
  <c r="DQ66" i="473"/>
  <c r="EG66" i="473"/>
  <c r="BR66" i="473"/>
  <c r="ED66" i="473"/>
  <c r="DB66" i="473"/>
  <c r="CP66" i="473"/>
  <c r="BN66" i="473"/>
  <c r="CT66" i="473"/>
  <c r="AB66" i="473"/>
  <c r="BD66" i="584"/>
  <c r="U66" i="584"/>
  <c r="W66" i="584" s="1"/>
  <c r="Y66" i="584" s="1"/>
  <c r="B66" i="584"/>
  <c r="BC66" i="584"/>
  <c r="BB66" i="584"/>
  <c r="AC66" i="584"/>
  <c r="BA66" i="584"/>
  <c r="AB66" i="584"/>
  <c r="AC64" i="473"/>
  <c r="B64" i="473"/>
  <c r="B48" i="473"/>
  <c r="AC44" i="473"/>
  <c r="B60" i="473"/>
  <c r="AB35" i="471"/>
  <c r="AB59" i="475"/>
  <c r="AC60" i="473"/>
  <c r="AC35" i="473"/>
  <c r="I65" i="527"/>
  <c r="B65" i="527"/>
  <c r="C65" i="528"/>
  <c r="BC65" i="469"/>
  <c r="U65" i="469"/>
  <c r="W65" i="469" s="1"/>
  <c r="Y65" i="469" s="1"/>
  <c r="BD65" i="469"/>
  <c r="BA65" i="469"/>
  <c r="BE65" i="469"/>
  <c r="BB65" i="469"/>
  <c r="B65" i="370"/>
  <c r="U65" i="475"/>
  <c r="W65" i="475" s="1"/>
  <c r="Y65" i="475" s="1"/>
  <c r="BB65" i="475"/>
  <c r="BA65" i="475"/>
  <c r="B65" i="475"/>
  <c r="AC65" i="475"/>
  <c r="G65" i="471"/>
  <c r="U65" i="471" s="1"/>
  <c r="W65" i="471" s="1"/>
  <c r="Y65" i="471" s="1"/>
  <c r="B65" i="471"/>
  <c r="AC65" i="471"/>
  <c r="U65" i="476"/>
  <c r="W65" i="476" s="1"/>
  <c r="Y65" i="476" s="1"/>
  <c r="AC65" i="476"/>
  <c r="AB65" i="476"/>
  <c r="B65" i="476"/>
  <c r="B65" i="526"/>
  <c r="G65" i="526"/>
  <c r="H65" i="526" s="1"/>
  <c r="BA65" i="473"/>
  <c r="BU65" i="473"/>
  <c r="CK65" i="473"/>
  <c r="DA65" i="473"/>
  <c r="DQ65" i="473"/>
  <c r="EG65" i="473"/>
  <c r="BN65" i="473"/>
  <c r="CD65" i="473"/>
  <c r="CT65" i="473"/>
  <c r="DJ65" i="473"/>
  <c r="DZ65" i="473"/>
  <c r="EP65" i="473"/>
  <c r="BS65" i="473"/>
  <c r="CI65" i="473"/>
  <c r="CY65" i="473"/>
  <c r="DO65" i="473"/>
  <c r="EE65" i="473"/>
  <c r="EU65" i="473"/>
  <c r="DH65" i="473"/>
  <c r="CF65" i="473"/>
  <c r="ER65" i="473"/>
  <c r="DP65" i="473"/>
  <c r="DD65" i="473"/>
  <c r="BC65" i="473"/>
  <c r="U65" i="473"/>
  <c r="W65" i="473" s="1"/>
  <c r="Y65" i="473" s="1"/>
  <c r="CW65" i="473"/>
  <c r="CP65" i="473"/>
  <c r="BO65" i="473"/>
  <c r="DK65" i="473"/>
  <c r="CR65" i="473"/>
  <c r="CZ65" i="473"/>
  <c r="BD65" i="473"/>
  <c r="BY65" i="473"/>
  <c r="CO65" i="473"/>
  <c r="DE65" i="473"/>
  <c r="DU65" i="473"/>
  <c r="EK65" i="473"/>
  <c r="BR65" i="473"/>
  <c r="CH65" i="473"/>
  <c r="CX65" i="473"/>
  <c r="DN65" i="473"/>
  <c r="ED65" i="473"/>
  <c r="ET65" i="473"/>
  <c r="BW65" i="473"/>
  <c r="CM65" i="473"/>
  <c r="DC65" i="473"/>
  <c r="DS65" i="473"/>
  <c r="EI65" i="473"/>
  <c r="BL65" i="473"/>
  <c r="DX65" i="473"/>
  <c r="CV65" i="473"/>
  <c r="BT65" i="473"/>
  <c r="EF65" i="473"/>
  <c r="DT65" i="473"/>
  <c r="CG65" i="473"/>
  <c r="EC65" i="473"/>
  <c r="ES65" i="473"/>
  <c r="DF65" i="473"/>
  <c r="EL65" i="473"/>
  <c r="CU65" i="473"/>
  <c r="EQ65" i="473"/>
  <c r="BP65" i="473"/>
  <c r="CN65" i="473"/>
  <c r="BB65" i="473"/>
  <c r="BM65" i="473"/>
  <c r="CC65" i="473"/>
  <c r="CS65" i="473"/>
  <c r="DI65" i="473"/>
  <c r="DY65" i="473"/>
  <c r="EO65" i="473"/>
  <c r="BV65" i="473"/>
  <c r="CL65" i="473"/>
  <c r="DB65" i="473"/>
  <c r="DR65" i="473"/>
  <c r="EH65" i="473"/>
  <c r="BK65" i="473"/>
  <c r="CA65" i="473"/>
  <c r="CQ65" i="473"/>
  <c r="DG65" i="473"/>
  <c r="DW65" i="473"/>
  <c r="EM65" i="473"/>
  <c r="CB65" i="473"/>
  <c r="EN65" i="473"/>
  <c r="DL65" i="473"/>
  <c r="CJ65" i="473"/>
  <c r="EV65" i="473"/>
  <c r="BX65" i="473"/>
  <c r="BQ65" i="473"/>
  <c r="DM65" i="473"/>
  <c r="BZ65" i="473"/>
  <c r="DV65" i="473"/>
  <c r="CE65" i="473"/>
  <c r="EA65" i="473"/>
  <c r="EB65" i="473"/>
  <c r="EJ65" i="473"/>
  <c r="AC65" i="473"/>
  <c r="AB65" i="473"/>
  <c r="B65" i="473"/>
  <c r="AC65" i="539"/>
  <c r="AD65" i="539"/>
  <c r="B65" i="539"/>
  <c r="BD65" i="584"/>
  <c r="AC65" i="584"/>
  <c r="B65" i="584"/>
  <c r="U65" i="584"/>
  <c r="W65" i="584" s="1"/>
  <c r="Y65" i="584" s="1"/>
  <c r="BC65" i="584"/>
  <c r="BA65" i="584"/>
  <c r="AB65" i="584"/>
  <c r="BB65" i="584"/>
  <c r="AB54" i="473"/>
  <c r="AC52" i="473"/>
  <c r="AC62" i="473"/>
  <c r="B54" i="473"/>
  <c r="AC36" i="473"/>
  <c r="AC42" i="473"/>
  <c r="AB61" i="475"/>
  <c r="B62" i="473"/>
  <c r="B36" i="473"/>
  <c r="B42" i="473"/>
  <c r="AB56" i="473"/>
  <c r="AB54" i="475"/>
  <c r="B34" i="473"/>
  <c r="AB56" i="475"/>
  <c r="AB49" i="475"/>
  <c r="AB45" i="475"/>
  <c r="AB43" i="471"/>
  <c r="U38" i="469"/>
  <c r="W38" i="469" s="1"/>
  <c r="Y38" i="469" s="1"/>
  <c r="G61" i="526"/>
  <c r="H61" i="526" s="1"/>
  <c r="B61" i="526"/>
  <c r="BB61" i="473"/>
  <c r="BD61" i="473"/>
  <c r="U61" i="473"/>
  <c r="W61" i="473" s="1"/>
  <c r="Y61" i="473" s="1"/>
  <c r="BC61" i="473"/>
  <c r="BA61" i="473"/>
  <c r="BT61" i="473"/>
  <c r="CJ61" i="473"/>
  <c r="CZ61" i="473"/>
  <c r="DP61" i="473"/>
  <c r="EF61" i="473"/>
  <c r="EV61" i="473"/>
  <c r="CD61" i="473"/>
  <c r="CY61" i="473"/>
  <c r="DU61" i="473"/>
  <c r="EP61" i="473"/>
  <c r="BZ61" i="473"/>
  <c r="CU61" i="473"/>
  <c r="DQ61" i="473"/>
  <c r="EL61" i="473"/>
  <c r="BV61" i="473"/>
  <c r="CQ61" i="473"/>
  <c r="DM61" i="473"/>
  <c r="EH61" i="473"/>
  <c r="CH61" i="473"/>
  <c r="BR61" i="473"/>
  <c r="BW61" i="473"/>
  <c r="CX61" i="473"/>
  <c r="BX61" i="473"/>
  <c r="CN61" i="473"/>
  <c r="DD61" i="473"/>
  <c r="DT61" i="473"/>
  <c r="EJ61" i="473"/>
  <c r="BN61" i="473"/>
  <c r="CI61" i="473"/>
  <c r="DE61" i="473"/>
  <c r="DZ61" i="473"/>
  <c r="EU61" i="473"/>
  <c r="CE61" i="473"/>
  <c r="DA61" i="473"/>
  <c r="DV61" i="473"/>
  <c r="EQ61" i="473"/>
  <c r="CA61" i="473"/>
  <c r="CW61" i="473"/>
  <c r="DR61" i="473"/>
  <c r="EM61" i="473"/>
  <c r="DC61" i="473"/>
  <c r="CM61" i="473"/>
  <c r="CS61" i="473"/>
  <c r="DS61" i="473"/>
  <c r="BL61" i="473"/>
  <c r="CB61" i="473"/>
  <c r="CR61" i="473"/>
  <c r="DH61" i="473"/>
  <c r="DX61" i="473"/>
  <c r="EN61" i="473"/>
  <c r="BS61" i="473"/>
  <c r="CO61" i="473"/>
  <c r="DJ61" i="473"/>
  <c r="EE61" i="473"/>
  <c r="BO61" i="473"/>
  <c r="CK61" i="473"/>
  <c r="DF61" i="473"/>
  <c r="EA61" i="473"/>
  <c r="BK61" i="473"/>
  <c r="CG61" i="473"/>
  <c r="DB61" i="473"/>
  <c r="DW61" i="473"/>
  <c r="ES61" i="473"/>
  <c r="DY61" i="473"/>
  <c r="DI61" i="473"/>
  <c r="DN61" i="473"/>
  <c r="EO61" i="473"/>
  <c r="BP61" i="473"/>
  <c r="CF61" i="473"/>
  <c r="CV61" i="473"/>
  <c r="DL61" i="473"/>
  <c r="EB61" i="473"/>
  <c r="ER61" i="473"/>
  <c r="BY61" i="473"/>
  <c r="CT61" i="473"/>
  <c r="DO61" i="473"/>
  <c r="EK61" i="473"/>
  <c r="BU61" i="473"/>
  <c r="CP61" i="473"/>
  <c r="DK61" i="473"/>
  <c r="EG61" i="473"/>
  <c r="BQ61" i="473"/>
  <c r="CL61" i="473"/>
  <c r="DG61" i="473"/>
  <c r="EC61" i="473"/>
  <c r="BM61" i="473"/>
  <c r="ET61" i="473"/>
  <c r="ED61" i="473"/>
  <c r="EI61" i="473"/>
  <c r="CC61" i="473"/>
  <c r="B61" i="473"/>
  <c r="AC61" i="473"/>
  <c r="AB61" i="473"/>
  <c r="BD61" i="584"/>
  <c r="BC61" i="584"/>
  <c r="B61" i="584"/>
  <c r="BB61" i="584"/>
  <c r="U61" i="584"/>
  <c r="W61" i="584" s="1"/>
  <c r="Y61" i="584" s="1"/>
  <c r="AB61" i="584"/>
  <c r="BA61" i="584"/>
  <c r="AC61" i="584"/>
  <c r="BE41" i="469"/>
  <c r="U41" i="469"/>
  <c r="W41" i="469" s="1"/>
  <c r="Y41" i="469" s="1"/>
  <c r="BA41" i="469"/>
  <c r="BC41" i="469"/>
  <c r="BB41" i="469"/>
  <c r="BD41" i="469"/>
  <c r="C41" i="528"/>
  <c r="I41" i="527"/>
  <c r="B41" i="527"/>
  <c r="I63" i="527"/>
  <c r="C63" i="528"/>
  <c r="B63" i="527"/>
  <c r="BA63" i="473"/>
  <c r="BB63" i="473"/>
  <c r="BC63" i="473"/>
  <c r="BD63" i="473"/>
  <c r="U63" i="473"/>
  <c r="W63" i="473" s="1"/>
  <c r="Y63" i="473" s="1"/>
  <c r="BQ63" i="473"/>
  <c r="CG63" i="473"/>
  <c r="CW63" i="473"/>
  <c r="DM63" i="473"/>
  <c r="EC63" i="473"/>
  <c r="ES63" i="473"/>
  <c r="BZ63" i="473"/>
  <c r="CP63" i="473"/>
  <c r="DF63" i="473"/>
  <c r="DV63" i="473"/>
  <c r="EL63" i="473"/>
  <c r="BO63" i="473"/>
  <c r="CE63" i="473"/>
  <c r="CU63" i="473"/>
  <c r="DK63" i="473"/>
  <c r="EA63" i="473"/>
  <c r="EQ63" i="473"/>
  <c r="CV63" i="473"/>
  <c r="BT63" i="473"/>
  <c r="EF63" i="473"/>
  <c r="DD63" i="473"/>
  <c r="EN63" i="473"/>
  <c r="DX63" i="473"/>
  <c r="BU63" i="473"/>
  <c r="CK63" i="473"/>
  <c r="DA63" i="473"/>
  <c r="DQ63" i="473"/>
  <c r="EG63" i="473"/>
  <c r="BN63" i="473"/>
  <c r="CD63" i="473"/>
  <c r="CT63" i="473"/>
  <c r="DJ63" i="473"/>
  <c r="DZ63" i="473"/>
  <c r="EP63" i="473"/>
  <c r="BS63" i="473"/>
  <c r="CI63" i="473"/>
  <c r="CY63" i="473"/>
  <c r="DO63" i="473"/>
  <c r="EE63" i="473"/>
  <c r="EU63" i="473"/>
  <c r="DL63" i="473"/>
  <c r="CJ63" i="473"/>
  <c r="EV63" i="473"/>
  <c r="DT63" i="473"/>
  <c r="CR63" i="473"/>
  <c r="BY63" i="473"/>
  <c r="CO63" i="473"/>
  <c r="DE63" i="473"/>
  <c r="DU63" i="473"/>
  <c r="EK63" i="473"/>
  <c r="BR63" i="473"/>
  <c r="CH63" i="473"/>
  <c r="CX63" i="473"/>
  <c r="DN63" i="473"/>
  <c r="ED63" i="473"/>
  <c r="ET63" i="473"/>
  <c r="BW63" i="473"/>
  <c r="CM63" i="473"/>
  <c r="DC63" i="473"/>
  <c r="DS63" i="473"/>
  <c r="EI63" i="473"/>
  <c r="BP63" i="473"/>
  <c r="EB63" i="473"/>
  <c r="CZ63" i="473"/>
  <c r="BX63" i="473"/>
  <c r="EJ63" i="473"/>
  <c r="DH63" i="473"/>
  <c r="BM63" i="473"/>
  <c r="CC63" i="473"/>
  <c r="CS63" i="473"/>
  <c r="DI63" i="473"/>
  <c r="DY63" i="473"/>
  <c r="EO63" i="473"/>
  <c r="BV63" i="473"/>
  <c r="CL63" i="473"/>
  <c r="DB63" i="473"/>
  <c r="DR63" i="473"/>
  <c r="EH63" i="473"/>
  <c r="BK63" i="473"/>
  <c r="CA63" i="473"/>
  <c r="CQ63" i="473"/>
  <c r="DG63" i="473"/>
  <c r="DW63" i="473"/>
  <c r="EM63" i="473"/>
  <c r="CF63" i="473"/>
  <c r="ER63" i="473"/>
  <c r="DP63" i="473"/>
  <c r="CN63" i="473"/>
  <c r="CB63" i="473"/>
  <c r="BL63" i="473"/>
  <c r="AB63" i="473"/>
  <c r="B63" i="473"/>
  <c r="AC63" i="473"/>
  <c r="AB42" i="584"/>
  <c r="BC42" i="584"/>
  <c r="BB42" i="584"/>
  <c r="U42" i="584"/>
  <c r="W42" i="584" s="1"/>
  <c r="Y42" i="584" s="1"/>
  <c r="BA42" i="584"/>
  <c r="AC42" i="584"/>
  <c r="BD42" i="584"/>
  <c r="B42" i="584"/>
  <c r="B58" i="370"/>
  <c r="AC58" i="584"/>
  <c r="BD58" i="584"/>
  <c r="U58" i="584"/>
  <c r="W58" i="584" s="1"/>
  <c r="Y58" i="584" s="1"/>
  <c r="BC58" i="584"/>
  <c r="AB58" i="584"/>
  <c r="BB58" i="584"/>
  <c r="BA58" i="584"/>
  <c r="B58" i="584"/>
  <c r="B34" i="539"/>
  <c r="AD34" i="539"/>
  <c r="AC34" i="539"/>
  <c r="BA34" i="475"/>
  <c r="BB34" i="475"/>
  <c r="AC34" i="475"/>
  <c r="B34" i="475"/>
  <c r="BA34" i="473"/>
  <c r="U34" i="473"/>
  <c r="W34" i="473" s="1"/>
  <c r="Y34" i="473" s="1"/>
  <c r="BM34" i="473"/>
  <c r="CC34" i="473"/>
  <c r="CS34" i="473"/>
  <c r="DI34" i="473"/>
  <c r="DY34" i="473"/>
  <c r="EO34" i="473"/>
  <c r="BZ34" i="473"/>
  <c r="CU34" i="473"/>
  <c r="DP34" i="473"/>
  <c r="EL34" i="473"/>
  <c r="BP34" i="473"/>
  <c r="CL34" i="473"/>
  <c r="DG34" i="473"/>
  <c r="EB34" i="473"/>
  <c r="BS34" i="473"/>
  <c r="DJ34" i="473"/>
  <c r="BL34" i="473"/>
  <c r="DC34" i="473"/>
  <c r="ET34" i="473"/>
  <c r="CT34" i="473"/>
  <c r="EJ34" i="473"/>
  <c r="CB34" i="473"/>
  <c r="CX34" i="473"/>
  <c r="BC34" i="473"/>
  <c r="BQ34" i="473"/>
  <c r="CG34" i="473"/>
  <c r="CW34" i="473"/>
  <c r="DM34" i="473"/>
  <c r="EC34" i="473"/>
  <c r="ES34" i="473"/>
  <c r="CE34" i="473"/>
  <c r="CZ34" i="473"/>
  <c r="DV34" i="473"/>
  <c r="EQ34" i="473"/>
  <c r="BV34" i="473"/>
  <c r="CQ34" i="473"/>
  <c r="DL34" i="473"/>
  <c r="EH34" i="473"/>
  <c r="CD34" i="473"/>
  <c r="DT34" i="473"/>
  <c r="BW34" i="473"/>
  <c r="DN34" i="473"/>
  <c r="BN34" i="473"/>
  <c r="DD34" i="473"/>
  <c r="EU34" i="473"/>
  <c r="DS34" i="473"/>
  <c r="EN34" i="473"/>
  <c r="BB34" i="473"/>
  <c r="BU34" i="473"/>
  <c r="CK34" i="473"/>
  <c r="DA34" i="473"/>
  <c r="DQ34" i="473"/>
  <c r="EG34" i="473"/>
  <c r="BO34" i="473"/>
  <c r="CJ34" i="473"/>
  <c r="DF34" i="473"/>
  <c r="EA34" i="473"/>
  <c r="EV34" i="473"/>
  <c r="CA34" i="473"/>
  <c r="CV34" i="473"/>
  <c r="DR34" i="473"/>
  <c r="EM34" i="473"/>
  <c r="CN34" i="473"/>
  <c r="EE34" i="473"/>
  <c r="CH34" i="473"/>
  <c r="DX34" i="473"/>
  <c r="BX34" i="473"/>
  <c r="DO34" i="473"/>
  <c r="BR34" i="473"/>
  <c r="CM34" i="473"/>
  <c r="BD34" i="473"/>
  <c r="BY34" i="473"/>
  <c r="CO34" i="473"/>
  <c r="DE34" i="473"/>
  <c r="DU34" i="473"/>
  <c r="EK34" i="473"/>
  <c r="BT34" i="473"/>
  <c r="CP34" i="473"/>
  <c r="DK34" i="473"/>
  <c r="EF34" i="473"/>
  <c r="BK34" i="473"/>
  <c r="CF34" i="473"/>
  <c r="DB34" i="473"/>
  <c r="DW34" i="473"/>
  <c r="ER34" i="473"/>
  <c r="CY34" i="473"/>
  <c r="EP34" i="473"/>
  <c r="CR34" i="473"/>
  <c r="EI34" i="473"/>
  <c r="CI34" i="473"/>
  <c r="DZ34" i="473"/>
  <c r="DH34" i="473"/>
  <c r="ED34" i="473"/>
  <c r="AB34" i="473"/>
  <c r="AC43" i="539"/>
  <c r="AD43" i="539"/>
  <c r="B43" i="539"/>
  <c r="G43" i="471"/>
  <c r="U43" i="471" s="1"/>
  <c r="W43" i="471" s="1"/>
  <c r="Y43" i="471" s="1"/>
  <c r="AC43" i="471"/>
  <c r="B43" i="370"/>
  <c r="G54" i="526"/>
  <c r="H54" i="526" s="1"/>
  <c r="B54" i="526"/>
  <c r="G54" i="471"/>
  <c r="U54" i="471" s="1"/>
  <c r="W54" i="471" s="1"/>
  <c r="Y54" i="471" s="1"/>
  <c r="B54" i="471"/>
  <c r="AB54" i="471"/>
  <c r="AC54" i="471"/>
  <c r="B53" i="370"/>
  <c r="B53" i="476"/>
  <c r="U53" i="476"/>
  <c r="W53" i="476" s="1"/>
  <c r="Y53" i="476" s="1"/>
  <c r="AC53" i="476"/>
  <c r="AB53" i="476"/>
  <c r="U60" i="469"/>
  <c r="W60" i="469" s="1"/>
  <c r="Y60" i="469" s="1"/>
  <c r="BD60" i="469"/>
  <c r="BB60" i="469"/>
  <c r="BE60" i="469"/>
  <c r="BC60" i="469"/>
  <c r="BA60" i="469"/>
  <c r="U60" i="475"/>
  <c r="W60" i="475" s="1"/>
  <c r="Y60" i="475" s="1"/>
  <c r="BB60" i="475"/>
  <c r="BA60" i="475"/>
  <c r="B60" i="475"/>
  <c r="AC60" i="475"/>
  <c r="U56" i="475"/>
  <c r="W56" i="475" s="1"/>
  <c r="Y56" i="475" s="1"/>
  <c r="BB56" i="475"/>
  <c r="BA56" i="475"/>
  <c r="AC56" i="475"/>
  <c r="B56" i="475"/>
  <c r="B56" i="526"/>
  <c r="G56" i="526"/>
  <c r="H56" i="526" s="1"/>
  <c r="G56" i="471"/>
  <c r="U56" i="471" s="1"/>
  <c r="W56" i="471" s="1"/>
  <c r="Y56" i="471" s="1"/>
  <c r="AC56" i="471"/>
  <c r="AB56" i="471"/>
  <c r="B56" i="471"/>
  <c r="U44" i="469"/>
  <c r="W44" i="469" s="1"/>
  <c r="Y44" i="469" s="1"/>
  <c r="BD44" i="469"/>
  <c r="BB44" i="469"/>
  <c r="BE44" i="469"/>
  <c r="BC44" i="469"/>
  <c r="BA44" i="469"/>
  <c r="U44" i="475"/>
  <c r="W44" i="475" s="1"/>
  <c r="Y44" i="475" s="1"/>
  <c r="BA44" i="475"/>
  <c r="BB44" i="475"/>
  <c r="B44" i="475"/>
  <c r="AC44" i="475"/>
  <c r="B44" i="370"/>
  <c r="AD47" i="539"/>
  <c r="B47" i="539"/>
  <c r="AC47" i="539"/>
  <c r="G47" i="471"/>
  <c r="U47" i="471" s="1"/>
  <c r="W47" i="471" s="1"/>
  <c r="Y47" i="471" s="1"/>
  <c r="AC47" i="471"/>
  <c r="B47" i="471"/>
  <c r="B47" i="476"/>
  <c r="U47" i="476"/>
  <c r="W47" i="476" s="1"/>
  <c r="Y47" i="476" s="1"/>
  <c r="AC47" i="476"/>
  <c r="AB47" i="476"/>
  <c r="I62" i="527"/>
  <c r="C62" i="528"/>
  <c r="B62" i="527"/>
  <c r="B62" i="539"/>
  <c r="AC62" i="539"/>
  <c r="AD62" i="539"/>
  <c r="G45" i="526"/>
  <c r="H45" i="526" s="1"/>
  <c r="B45" i="526"/>
  <c r="U45" i="475"/>
  <c r="W45" i="475" s="1"/>
  <c r="Y45" i="475" s="1"/>
  <c r="BA45" i="475"/>
  <c r="BB45" i="475"/>
  <c r="AC45" i="475"/>
  <c r="B45" i="475"/>
  <c r="B61" i="527"/>
  <c r="I61" i="527"/>
  <c r="C61" i="528"/>
  <c r="U61" i="475"/>
  <c r="W61" i="475" s="1"/>
  <c r="Y61" i="475" s="1"/>
  <c r="BA61" i="475"/>
  <c r="BB61" i="475"/>
  <c r="AC61" i="475"/>
  <c r="B61" i="475"/>
  <c r="B61" i="370"/>
  <c r="U41" i="475"/>
  <c r="W41" i="475" s="1"/>
  <c r="Y41" i="475" s="1"/>
  <c r="BA41" i="475"/>
  <c r="BB41" i="475"/>
  <c r="AC41" i="475"/>
  <c r="B41" i="475"/>
  <c r="AB41" i="476"/>
  <c r="U41" i="476"/>
  <c r="W41" i="476" s="1"/>
  <c r="Y41" i="476" s="1"/>
  <c r="B41" i="476"/>
  <c r="AC41" i="476"/>
  <c r="BB41" i="584"/>
  <c r="B41" i="584"/>
  <c r="BC41" i="584"/>
  <c r="U41" i="584"/>
  <c r="W41" i="584" s="1"/>
  <c r="Y41" i="584" s="1"/>
  <c r="BD41" i="584"/>
  <c r="AC41" i="584"/>
  <c r="AB41" i="584"/>
  <c r="BA41" i="584"/>
  <c r="U63" i="475"/>
  <c r="W63" i="475" s="1"/>
  <c r="Y63" i="475" s="1"/>
  <c r="BA63" i="475"/>
  <c r="BB63" i="475"/>
  <c r="B63" i="475"/>
  <c r="AC63" i="475"/>
  <c r="G63" i="471"/>
  <c r="U63" i="471" s="1"/>
  <c r="W63" i="471" s="1"/>
  <c r="Y63" i="471" s="1"/>
  <c r="AC63" i="471"/>
  <c r="B63" i="471"/>
  <c r="B63" i="476"/>
  <c r="U63" i="476"/>
  <c r="W63" i="476" s="1"/>
  <c r="Y63" i="476" s="1"/>
  <c r="AC63" i="476"/>
  <c r="AB63" i="476"/>
  <c r="I42" i="527"/>
  <c r="C42" i="528"/>
  <c r="B42" i="527"/>
  <c r="B42" i="539"/>
  <c r="AC42" i="539"/>
  <c r="AD42" i="539"/>
  <c r="BD42" i="473"/>
  <c r="BS42" i="473"/>
  <c r="CI42" i="473"/>
  <c r="CY42" i="473"/>
  <c r="DO42" i="473"/>
  <c r="EE42" i="473"/>
  <c r="EU42" i="473"/>
  <c r="BX42" i="473"/>
  <c r="CN42" i="473"/>
  <c r="DD42" i="473"/>
  <c r="DT42" i="473"/>
  <c r="EJ42" i="473"/>
  <c r="BM42" i="473"/>
  <c r="CC42" i="473"/>
  <c r="CS42" i="473"/>
  <c r="DI42" i="473"/>
  <c r="DY42" i="473"/>
  <c r="EO42" i="473"/>
  <c r="CT42" i="473"/>
  <c r="BR42" i="473"/>
  <c r="ED42" i="473"/>
  <c r="DB42" i="473"/>
  <c r="DF42" i="473"/>
  <c r="BA42" i="473"/>
  <c r="U42" i="473"/>
  <c r="W42" i="473" s="1"/>
  <c r="Y42" i="473" s="1"/>
  <c r="BC42" i="473"/>
  <c r="BB42" i="473"/>
  <c r="BO42" i="473"/>
  <c r="CE42" i="473"/>
  <c r="CU42" i="473"/>
  <c r="DK42" i="473"/>
  <c r="EA42" i="473"/>
  <c r="EQ42" i="473"/>
  <c r="BT42" i="473"/>
  <c r="CJ42" i="473"/>
  <c r="CZ42" i="473"/>
  <c r="DP42" i="473"/>
  <c r="EF42" i="473"/>
  <c r="EV42" i="473"/>
  <c r="BY42" i="473"/>
  <c r="CO42" i="473"/>
  <c r="DE42" i="473"/>
  <c r="DU42" i="473"/>
  <c r="EK42" i="473"/>
  <c r="CD42" i="473"/>
  <c r="EP42" i="473"/>
  <c r="DN42" i="473"/>
  <c r="CL42" i="473"/>
  <c r="BW42" i="473"/>
  <c r="DC42" i="473"/>
  <c r="EI42" i="473"/>
  <c r="CB42" i="473"/>
  <c r="DH42" i="473"/>
  <c r="EN42" i="473"/>
  <c r="CG42" i="473"/>
  <c r="DM42" i="473"/>
  <c r="ES42" i="473"/>
  <c r="CH42" i="473"/>
  <c r="DR42" i="473"/>
  <c r="BZ42" i="473"/>
  <c r="CA42" i="473"/>
  <c r="DG42" i="473"/>
  <c r="EM42" i="473"/>
  <c r="CF42" i="473"/>
  <c r="DL42" i="473"/>
  <c r="ER42" i="473"/>
  <c r="CK42" i="473"/>
  <c r="DQ42" i="473"/>
  <c r="BN42" i="473"/>
  <c r="CX42" i="473"/>
  <c r="EH42" i="473"/>
  <c r="EL42" i="473"/>
  <c r="CM42" i="473"/>
  <c r="DS42" i="473"/>
  <c r="BL42" i="473"/>
  <c r="CR42" i="473"/>
  <c r="DX42" i="473"/>
  <c r="BQ42" i="473"/>
  <c r="CW42" i="473"/>
  <c r="EC42" i="473"/>
  <c r="DJ42" i="473"/>
  <c r="ET42" i="473"/>
  <c r="CP42" i="473"/>
  <c r="BK42" i="473"/>
  <c r="CQ42" i="473"/>
  <c r="DW42" i="473"/>
  <c r="BP42" i="473"/>
  <c r="CV42" i="473"/>
  <c r="EB42" i="473"/>
  <c r="BU42" i="473"/>
  <c r="DA42" i="473"/>
  <c r="EG42" i="473"/>
  <c r="DZ42" i="473"/>
  <c r="BV42" i="473"/>
  <c r="DV42" i="473"/>
  <c r="G58" i="526"/>
  <c r="H58" i="526" s="1"/>
  <c r="B58" i="526"/>
  <c r="AD58" i="539"/>
  <c r="B58" i="539"/>
  <c r="AC58" i="539"/>
  <c r="BE58" i="469"/>
  <c r="BB58" i="469"/>
  <c r="BA58" i="469"/>
  <c r="U58" i="469"/>
  <c r="W58" i="469" s="1"/>
  <c r="Y58" i="469" s="1"/>
  <c r="BC58" i="469"/>
  <c r="BD58" i="469"/>
  <c r="BE34" i="469"/>
  <c r="U34" i="469"/>
  <c r="W34" i="469" s="1"/>
  <c r="Y34" i="469" s="1"/>
  <c r="BA34" i="469"/>
  <c r="BB34" i="469"/>
  <c r="BD34" i="469"/>
  <c r="BC34" i="469"/>
  <c r="BA34" i="584"/>
  <c r="BD34" i="584"/>
  <c r="BC34" i="584"/>
  <c r="AC34" i="584"/>
  <c r="BB34" i="584"/>
  <c r="B34" i="584"/>
  <c r="AB34" i="584"/>
  <c r="U34" i="584"/>
  <c r="W34" i="584" s="1"/>
  <c r="Y34" i="584" s="1"/>
  <c r="G34" i="471"/>
  <c r="U34" i="471" s="1"/>
  <c r="W34" i="471" s="1"/>
  <c r="Y34" i="471" s="1"/>
  <c r="B34" i="471"/>
  <c r="AC34" i="471"/>
  <c r="AB34" i="471"/>
  <c r="U43" i="475"/>
  <c r="W43" i="475" s="1"/>
  <c r="Y43" i="475" s="1"/>
  <c r="BA43" i="475"/>
  <c r="BB43" i="475"/>
  <c r="B43" i="475"/>
  <c r="AC43" i="475"/>
  <c r="AC43" i="476"/>
  <c r="U43" i="476"/>
  <c r="W43" i="476"/>
  <c r="Y43" i="476"/>
  <c r="Z43" i="476" s="1"/>
  <c r="J43" i="370" s="1"/>
  <c r="AN43" i="370" s="1"/>
  <c r="B43" i="476"/>
  <c r="AB43" i="476"/>
  <c r="G43" i="526"/>
  <c r="H43" i="526" s="1"/>
  <c r="B43" i="526"/>
  <c r="B54" i="527"/>
  <c r="C54" i="528"/>
  <c r="I54" i="527"/>
  <c r="BC54" i="473"/>
  <c r="U54" i="473"/>
  <c r="W54" i="473" s="1"/>
  <c r="Y54" i="473" s="1"/>
  <c r="BB54" i="473"/>
  <c r="BD54" i="473"/>
  <c r="BA54" i="473"/>
  <c r="BZ54" i="473"/>
  <c r="CP54" i="473"/>
  <c r="DF54" i="473"/>
  <c r="DV54" i="473"/>
  <c r="EL54" i="473"/>
  <c r="BO54" i="473"/>
  <c r="CE54" i="473"/>
  <c r="CU54" i="473"/>
  <c r="DK54" i="473"/>
  <c r="EA54" i="473"/>
  <c r="EQ54" i="473"/>
  <c r="BT54" i="473"/>
  <c r="CJ54" i="473"/>
  <c r="CZ54" i="473"/>
  <c r="DP54" i="473"/>
  <c r="EF54" i="473"/>
  <c r="EV54" i="473"/>
  <c r="DQ54" i="473"/>
  <c r="DE54" i="473"/>
  <c r="CC54" i="473"/>
  <c r="EO54" i="473"/>
  <c r="EC54" i="473"/>
  <c r="BN54" i="473"/>
  <c r="CD54" i="473"/>
  <c r="CT54" i="473"/>
  <c r="DJ54" i="473"/>
  <c r="DZ54" i="473"/>
  <c r="EP54" i="473"/>
  <c r="BS54" i="473"/>
  <c r="CI54" i="473"/>
  <c r="CY54" i="473"/>
  <c r="DO54" i="473"/>
  <c r="EE54" i="473"/>
  <c r="EU54" i="473"/>
  <c r="BX54" i="473"/>
  <c r="CN54" i="473"/>
  <c r="DD54" i="473"/>
  <c r="DT54" i="473"/>
  <c r="EJ54" i="473"/>
  <c r="BU54" i="473"/>
  <c r="EG54" i="473"/>
  <c r="DU54" i="473"/>
  <c r="CS54" i="473"/>
  <c r="CW54" i="473"/>
  <c r="ES54" i="473"/>
  <c r="BR54" i="473"/>
  <c r="CH54" i="473"/>
  <c r="CX54" i="473"/>
  <c r="DN54" i="473"/>
  <c r="ED54" i="473"/>
  <c r="ET54" i="473"/>
  <c r="BW54" i="473"/>
  <c r="CM54" i="473"/>
  <c r="DC54" i="473"/>
  <c r="DS54" i="473"/>
  <c r="EI54" i="473"/>
  <c r="BL54" i="473"/>
  <c r="CB54" i="473"/>
  <c r="CR54" i="473"/>
  <c r="DH54" i="473"/>
  <c r="DX54" i="473"/>
  <c r="EN54" i="473"/>
  <c r="CK54" i="473"/>
  <c r="BY54" i="473"/>
  <c r="EK54" i="473"/>
  <c r="DI54" i="473"/>
  <c r="DM54" i="473"/>
  <c r="CG54" i="473"/>
  <c r="BV54" i="473"/>
  <c r="CL54" i="473"/>
  <c r="DB54" i="473"/>
  <c r="DR54" i="473"/>
  <c r="EH54" i="473"/>
  <c r="BK54" i="473"/>
  <c r="CA54" i="473"/>
  <c r="CQ54" i="473"/>
  <c r="DG54" i="473"/>
  <c r="DW54" i="473"/>
  <c r="EM54" i="473"/>
  <c r="BP54" i="473"/>
  <c r="CF54" i="473"/>
  <c r="CV54" i="473"/>
  <c r="DL54" i="473"/>
  <c r="EB54" i="473"/>
  <c r="ER54" i="473"/>
  <c r="DA54" i="473"/>
  <c r="CO54" i="473"/>
  <c r="BM54" i="473"/>
  <c r="DY54" i="473"/>
  <c r="BQ54" i="473"/>
  <c r="B54" i="370"/>
  <c r="BC53" i="473"/>
  <c r="BA53" i="473"/>
  <c r="U53" i="473"/>
  <c r="W53" i="473" s="1"/>
  <c r="Y53" i="473" s="1"/>
  <c r="BB53" i="473"/>
  <c r="BD53" i="473"/>
  <c r="BL53" i="473"/>
  <c r="CB53" i="473"/>
  <c r="CR53" i="473"/>
  <c r="DH53" i="473"/>
  <c r="DX53" i="473"/>
  <c r="EN53" i="473"/>
  <c r="BQ53" i="473"/>
  <c r="CG53" i="473"/>
  <c r="CW53" i="473"/>
  <c r="DM53" i="473"/>
  <c r="EC53" i="473"/>
  <c r="ES53" i="473"/>
  <c r="BZ53" i="473"/>
  <c r="CP53" i="473"/>
  <c r="DF53" i="473"/>
  <c r="DV53" i="473"/>
  <c r="EL53" i="473"/>
  <c r="CE53" i="473"/>
  <c r="EQ53" i="473"/>
  <c r="DO53" i="473"/>
  <c r="CM53" i="473"/>
  <c r="BK53" i="473"/>
  <c r="CQ53" i="473"/>
  <c r="BP53" i="473"/>
  <c r="CF53" i="473"/>
  <c r="CV53" i="473"/>
  <c r="DL53" i="473"/>
  <c r="EB53" i="473"/>
  <c r="ER53" i="473"/>
  <c r="BU53" i="473"/>
  <c r="CK53" i="473"/>
  <c r="DA53" i="473"/>
  <c r="DQ53" i="473"/>
  <c r="EG53" i="473"/>
  <c r="BN53" i="473"/>
  <c r="CD53" i="473"/>
  <c r="CT53" i="473"/>
  <c r="DJ53" i="473"/>
  <c r="DZ53" i="473"/>
  <c r="EP53" i="473"/>
  <c r="CU53" i="473"/>
  <c r="BS53" i="473"/>
  <c r="EE53" i="473"/>
  <c r="DC53" i="473"/>
  <c r="DW53" i="473"/>
  <c r="DG53" i="473"/>
  <c r="BT53" i="473"/>
  <c r="CJ53" i="473"/>
  <c r="CZ53" i="473"/>
  <c r="DP53" i="473"/>
  <c r="EF53" i="473"/>
  <c r="EV53" i="473"/>
  <c r="BY53" i="473"/>
  <c r="CO53" i="473"/>
  <c r="DE53" i="473"/>
  <c r="DU53" i="473"/>
  <c r="EK53" i="473"/>
  <c r="BR53" i="473"/>
  <c r="CH53" i="473"/>
  <c r="CX53" i="473"/>
  <c r="DN53" i="473"/>
  <c r="ED53" i="473"/>
  <c r="ET53" i="473"/>
  <c r="DK53" i="473"/>
  <c r="CI53" i="473"/>
  <c r="EU53" i="473"/>
  <c r="DS53" i="473"/>
  <c r="CA53" i="473"/>
  <c r="BX53" i="473"/>
  <c r="CN53" i="473"/>
  <c r="DD53" i="473"/>
  <c r="DT53" i="473"/>
  <c r="EJ53" i="473"/>
  <c r="BM53" i="473"/>
  <c r="CC53" i="473"/>
  <c r="CS53" i="473"/>
  <c r="DI53" i="473"/>
  <c r="DY53" i="473"/>
  <c r="EO53" i="473"/>
  <c r="BV53" i="473"/>
  <c r="CL53" i="473"/>
  <c r="DB53" i="473"/>
  <c r="DR53" i="473"/>
  <c r="EH53" i="473"/>
  <c r="BO53" i="473"/>
  <c r="EA53" i="473"/>
  <c r="CY53" i="473"/>
  <c r="BW53" i="473"/>
  <c r="EI53" i="473"/>
  <c r="EM53" i="473"/>
  <c r="AC53" i="473"/>
  <c r="AB53" i="473"/>
  <c r="B53" i="473"/>
  <c r="C53" i="528"/>
  <c r="I53" i="527"/>
  <c r="B53" i="527"/>
  <c r="BA53" i="584"/>
  <c r="B53" i="584"/>
  <c r="AB53" i="584"/>
  <c r="AC53" i="584"/>
  <c r="BD53" i="584"/>
  <c r="BC53" i="584"/>
  <c r="BB53" i="584"/>
  <c r="U53" i="584"/>
  <c r="W53" i="584" s="1"/>
  <c r="Y53" i="584" s="1"/>
  <c r="I60" i="527"/>
  <c r="B60" i="527"/>
  <c r="C60" i="528"/>
  <c r="G60" i="471"/>
  <c r="U60" i="471" s="1"/>
  <c r="W60" i="471" s="1"/>
  <c r="Y60" i="471" s="1"/>
  <c r="AB60" i="471"/>
  <c r="B60" i="471"/>
  <c r="AC60" i="471"/>
  <c r="U60" i="476"/>
  <c r="W60" i="476" s="1"/>
  <c r="Y60" i="476" s="1"/>
  <c r="B60" i="476"/>
  <c r="AC60" i="476"/>
  <c r="AB60" i="476"/>
  <c r="AC56" i="539"/>
  <c r="B56" i="539"/>
  <c r="AD56" i="539"/>
  <c r="B56" i="370"/>
  <c r="G44" i="471"/>
  <c r="U44" i="471" s="1"/>
  <c r="W44" i="471" s="1"/>
  <c r="Y44" i="471" s="1"/>
  <c r="AC44" i="471"/>
  <c r="AB44" i="471"/>
  <c r="B44" i="471"/>
  <c r="AC44" i="476"/>
  <c r="B44" i="476"/>
  <c r="U44" i="476"/>
  <c r="W44" i="476" s="1"/>
  <c r="Y44" i="476" s="1"/>
  <c r="AB44" i="476"/>
  <c r="U47" i="469"/>
  <c r="W47" i="469" s="1"/>
  <c r="Y47" i="469" s="1"/>
  <c r="BB47" i="469"/>
  <c r="BA47" i="469"/>
  <c r="BC47" i="469"/>
  <c r="BE47" i="469"/>
  <c r="BD47" i="469"/>
  <c r="U47" i="475"/>
  <c r="W47" i="475" s="1"/>
  <c r="Y47" i="475" s="1"/>
  <c r="BB47" i="475"/>
  <c r="BA47" i="475"/>
  <c r="B47" i="475"/>
  <c r="AC47" i="475"/>
  <c r="BA47" i="584"/>
  <c r="B47" i="584"/>
  <c r="BD47" i="584"/>
  <c r="AB47" i="584"/>
  <c r="AC47" i="584"/>
  <c r="BC47" i="584"/>
  <c r="U47" i="584"/>
  <c r="W47" i="584" s="1"/>
  <c r="Y47" i="584" s="1"/>
  <c r="BB47" i="584"/>
  <c r="BD62" i="473"/>
  <c r="BA62" i="473"/>
  <c r="BC62" i="473"/>
  <c r="BB62" i="473"/>
  <c r="U62" i="473"/>
  <c r="W62" i="473" s="1"/>
  <c r="Y62" i="473" s="1"/>
  <c r="BV62" i="473"/>
  <c r="CL62" i="473"/>
  <c r="DB62" i="473"/>
  <c r="DR62" i="473"/>
  <c r="BT62" i="473"/>
  <c r="CO62" i="473"/>
  <c r="DK62" i="473"/>
  <c r="EE62" i="473"/>
  <c r="EU62" i="473"/>
  <c r="CA62" i="473"/>
  <c r="CV62" i="473"/>
  <c r="DQ62" i="473"/>
  <c r="EJ62" i="473"/>
  <c r="BL62" i="473"/>
  <c r="CG62" i="473"/>
  <c r="DC62" i="473"/>
  <c r="DX62" i="473"/>
  <c r="EO62" i="473"/>
  <c r="DT62" i="473"/>
  <c r="DD62" i="473"/>
  <c r="CN62" i="473"/>
  <c r="CS62" i="473"/>
  <c r="BZ62" i="473"/>
  <c r="CP62" i="473"/>
  <c r="DF62" i="473"/>
  <c r="DV62" i="473"/>
  <c r="BY62" i="473"/>
  <c r="CU62" i="473"/>
  <c r="DP62" i="473"/>
  <c r="EI62" i="473"/>
  <c r="BK62" i="473"/>
  <c r="CF62" i="473"/>
  <c r="DA62" i="473"/>
  <c r="DW62" i="473"/>
  <c r="EN62" i="473"/>
  <c r="BQ62" i="473"/>
  <c r="CM62" i="473"/>
  <c r="DH62" i="473"/>
  <c r="EC62" i="473"/>
  <c r="ES62" i="473"/>
  <c r="EL62" i="473"/>
  <c r="DY62" i="473"/>
  <c r="DI62" i="473"/>
  <c r="DO62" i="473"/>
  <c r="BN62" i="473"/>
  <c r="CD62" i="473"/>
  <c r="CT62" i="473"/>
  <c r="DJ62" i="473"/>
  <c r="DZ62" i="473"/>
  <c r="CE62" i="473"/>
  <c r="CZ62" i="473"/>
  <c r="DU62" i="473"/>
  <c r="EM62" i="473"/>
  <c r="BP62" i="473"/>
  <c r="CK62" i="473"/>
  <c r="DG62" i="473"/>
  <c r="EB62" i="473"/>
  <c r="ER62" i="473"/>
  <c r="BW62" i="473"/>
  <c r="CR62" i="473"/>
  <c r="DM62" i="473"/>
  <c r="EG62" i="473"/>
  <c r="CC62" i="473"/>
  <c r="BM62" i="473"/>
  <c r="EP62" i="473"/>
  <c r="ED62" i="473"/>
  <c r="EH62" i="473"/>
  <c r="BR62" i="473"/>
  <c r="CH62" i="473"/>
  <c r="CX62" i="473"/>
  <c r="DN62" i="473"/>
  <c r="BO62" i="473"/>
  <c r="CJ62" i="473"/>
  <c r="DE62" i="473"/>
  <c r="EA62" i="473"/>
  <c r="EQ62" i="473"/>
  <c r="BU62" i="473"/>
  <c r="CQ62" i="473"/>
  <c r="DL62" i="473"/>
  <c r="EF62" i="473"/>
  <c r="EV62" i="473"/>
  <c r="CB62" i="473"/>
  <c r="CW62" i="473"/>
  <c r="DS62" i="473"/>
  <c r="EK62" i="473"/>
  <c r="CY62" i="473"/>
  <c r="CI62" i="473"/>
  <c r="BS62" i="473"/>
  <c r="ET62" i="473"/>
  <c r="BX62" i="473"/>
  <c r="U62" i="475"/>
  <c r="W62" i="475" s="1"/>
  <c r="Y62" i="475" s="1"/>
  <c r="BB62" i="475"/>
  <c r="BA62" i="475"/>
  <c r="AC62" i="475"/>
  <c r="B62" i="475"/>
  <c r="U62" i="476"/>
  <c r="W62" i="476" s="1"/>
  <c r="Y62" i="476" s="1"/>
  <c r="B62" i="476"/>
  <c r="AB62" i="476"/>
  <c r="AC62" i="476"/>
  <c r="AC45" i="539"/>
  <c r="B45" i="539"/>
  <c r="AD45" i="539"/>
  <c r="C45" i="528"/>
  <c r="I45" i="527"/>
  <c r="B45" i="527"/>
  <c r="G61" i="471"/>
  <c r="U61" i="471" s="1"/>
  <c r="W61" i="471" s="1"/>
  <c r="Y61" i="471" s="1"/>
  <c r="AC61" i="471"/>
  <c r="B61" i="471"/>
  <c r="U61" i="469"/>
  <c r="W61" i="469" s="1"/>
  <c r="Y61" i="469" s="1"/>
  <c r="BB61" i="469"/>
  <c r="BC61" i="469"/>
  <c r="BD61" i="469"/>
  <c r="BE61" i="469"/>
  <c r="BA61" i="469"/>
  <c r="B41" i="526"/>
  <c r="G41" i="526"/>
  <c r="H41" i="526" s="1"/>
  <c r="B41" i="370"/>
  <c r="BD41" i="473"/>
  <c r="BY41" i="473"/>
  <c r="CO41" i="473"/>
  <c r="DE41" i="473"/>
  <c r="DU41" i="473"/>
  <c r="EK41" i="473"/>
  <c r="BR41" i="473"/>
  <c r="CH41" i="473"/>
  <c r="CX41" i="473"/>
  <c r="DN41" i="473"/>
  <c r="ED41" i="473"/>
  <c r="ET41" i="473"/>
  <c r="BW41" i="473"/>
  <c r="CM41" i="473"/>
  <c r="DC41" i="473"/>
  <c r="DS41" i="473"/>
  <c r="EI41" i="473"/>
  <c r="BX41" i="473"/>
  <c r="EJ41" i="473"/>
  <c r="DH41" i="473"/>
  <c r="CF41" i="473"/>
  <c r="ER41" i="473"/>
  <c r="CJ41" i="473"/>
  <c r="BC41" i="473"/>
  <c r="BM41" i="473"/>
  <c r="CC41" i="473"/>
  <c r="CS41" i="473"/>
  <c r="DI41" i="473"/>
  <c r="DY41" i="473"/>
  <c r="EO41" i="473"/>
  <c r="BV41" i="473"/>
  <c r="CL41" i="473"/>
  <c r="DB41" i="473"/>
  <c r="DR41" i="473"/>
  <c r="EH41" i="473"/>
  <c r="BK41" i="473"/>
  <c r="CA41" i="473"/>
  <c r="CQ41" i="473"/>
  <c r="DG41" i="473"/>
  <c r="DW41" i="473"/>
  <c r="EM41" i="473"/>
  <c r="CN41" i="473"/>
  <c r="BL41" i="473"/>
  <c r="DX41" i="473"/>
  <c r="CV41" i="473"/>
  <c r="DP41" i="473"/>
  <c r="EV41" i="473"/>
  <c r="BA41" i="473"/>
  <c r="U41" i="473"/>
  <c r="W41" i="473" s="1"/>
  <c r="Y41" i="473" s="1"/>
  <c r="BQ41" i="473"/>
  <c r="CG41" i="473"/>
  <c r="CW41" i="473"/>
  <c r="DM41" i="473"/>
  <c r="EC41" i="473"/>
  <c r="ES41" i="473"/>
  <c r="BZ41" i="473"/>
  <c r="CP41" i="473"/>
  <c r="DF41" i="473"/>
  <c r="DV41" i="473"/>
  <c r="EL41" i="473"/>
  <c r="BO41" i="473"/>
  <c r="CE41" i="473"/>
  <c r="CU41" i="473"/>
  <c r="DK41" i="473"/>
  <c r="EA41" i="473"/>
  <c r="EQ41" i="473"/>
  <c r="DD41" i="473"/>
  <c r="CB41" i="473"/>
  <c r="EN41" i="473"/>
  <c r="DL41" i="473"/>
  <c r="BT41" i="473"/>
  <c r="CZ41" i="473"/>
  <c r="BB41" i="473"/>
  <c r="BU41" i="473"/>
  <c r="CK41" i="473"/>
  <c r="DA41" i="473"/>
  <c r="DQ41" i="473"/>
  <c r="EG41" i="473"/>
  <c r="BN41" i="473"/>
  <c r="CD41" i="473"/>
  <c r="CT41" i="473"/>
  <c r="DJ41" i="473"/>
  <c r="DZ41" i="473"/>
  <c r="EP41" i="473"/>
  <c r="BS41" i="473"/>
  <c r="CI41" i="473"/>
  <c r="CY41" i="473"/>
  <c r="DO41" i="473"/>
  <c r="EE41" i="473"/>
  <c r="EU41" i="473"/>
  <c r="DT41" i="473"/>
  <c r="CR41" i="473"/>
  <c r="BP41" i="473"/>
  <c r="EB41" i="473"/>
  <c r="EF41" i="473"/>
  <c r="B41" i="473"/>
  <c r="AC41" i="473"/>
  <c r="AB41" i="473"/>
  <c r="BE63" i="469"/>
  <c r="BB63" i="469"/>
  <c r="U63" i="469"/>
  <c r="W63" i="469" s="1"/>
  <c r="Y63" i="469" s="1"/>
  <c r="BC63" i="469"/>
  <c r="BA63" i="469"/>
  <c r="BD63" i="469"/>
  <c r="B63" i="370"/>
  <c r="AC63" i="584"/>
  <c r="U63" i="584"/>
  <c r="W63" i="584" s="1"/>
  <c r="Y63" i="584" s="1"/>
  <c r="BB63" i="584"/>
  <c r="B63" i="584"/>
  <c r="BA63" i="584"/>
  <c r="BD63" i="584"/>
  <c r="AB63" i="584"/>
  <c r="BC63" i="584"/>
  <c r="BE42" i="469"/>
  <c r="BB42" i="469"/>
  <c r="BA42" i="469"/>
  <c r="U42" i="469"/>
  <c r="W42" i="469" s="1"/>
  <c r="Y42" i="469" s="1"/>
  <c r="BC42" i="469"/>
  <c r="BD42" i="469"/>
  <c r="B42" i="370"/>
  <c r="G42" i="526"/>
  <c r="H42" i="526" s="1"/>
  <c r="B42" i="526"/>
  <c r="I58" i="527"/>
  <c r="C58" i="528"/>
  <c r="B58" i="527"/>
  <c r="G58" i="471"/>
  <c r="U58" i="471" s="1"/>
  <c r="W58" i="471" s="1"/>
  <c r="Y58" i="471" s="1"/>
  <c r="AC58" i="471"/>
  <c r="AB58" i="471"/>
  <c r="B58" i="471"/>
  <c r="U58" i="475"/>
  <c r="W58" i="475" s="1"/>
  <c r="Y58" i="475" s="1"/>
  <c r="BB58" i="475"/>
  <c r="BA58" i="475"/>
  <c r="B58" i="475"/>
  <c r="AC58" i="475"/>
  <c r="C34" i="528"/>
  <c r="C34" i="529" s="1"/>
  <c r="C34" i="530" s="1"/>
  <c r="C34" i="531" s="1"/>
  <c r="AB34" i="476"/>
  <c r="AC34" i="476"/>
  <c r="B34" i="476"/>
  <c r="U34" i="476"/>
  <c r="W34" i="476" s="1"/>
  <c r="Y34" i="476" s="1"/>
  <c r="BD43" i="469"/>
  <c r="W43" i="469"/>
  <c r="BB43" i="469"/>
  <c r="Y43" i="469"/>
  <c r="Z43" i="469" s="1"/>
  <c r="D43" i="370" s="1"/>
  <c r="AH43" i="370" s="1"/>
  <c r="BA43" i="469"/>
  <c r="U43" i="469"/>
  <c r="BE43" i="469"/>
  <c r="BC43" i="469"/>
  <c r="BD43" i="584"/>
  <c r="AB43" i="584"/>
  <c r="BC43" i="584"/>
  <c r="BB43" i="584"/>
  <c r="AC43" i="584"/>
  <c r="BA43" i="584"/>
  <c r="B43" i="584"/>
  <c r="U43" i="584"/>
  <c r="W43" i="584" s="1"/>
  <c r="Y43" i="584" s="1"/>
  <c r="B43" i="527"/>
  <c r="C43" i="528"/>
  <c r="I43" i="527"/>
  <c r="BE54" i="469"/>
  <c r="BB54" i="469"/>
  <c r="U54" i="469"/>
  <c r="W54" i="469" s="1"/>
  <c r="Y54" i="469" s="1"/>
  <c r="BC54" i="469"/>
  <c r="BA54" i="469"/>
  <c r="BD54" i="469"/>
  <c r="B54" i="476"/>
  <c r="U54" i="476"/>
  <c r="W54" i="476" s="1"/>
  <c r="Y54" i="476" s="1"/>
  <c r="AB54" i="476"/>
  <c r="AC54" i="476"/>
  <c r="G53" i="526"/>
  <c r="H53" i="526" s="1"/>
  <c r="B53" i="526"/>
  <c r="BD53" i="469"/>
  <c r="U53" i="469"/>
  <c r="W53" i="469" s="1"/>
  <c r="Y53" i="469" s="1"/>
  <c r="BE53" i="469"/>
  <c r="BC53" i="469"/>
  <c r="BA53" i="469"/>
  <c r="BB53" i="469"/>
  <c r="BD60" i="473"/>
  <c r="BB60" i="473"/>
  <c r="BC60" i="473"/>
  <c r="U60" i="473"/>
  <c r="W60" i="473" s="1"/>
  <c r="Y60" i="473" s="1"/>
  <c r="BA60" i="473"/>
  <c r="BN60" i="473"/>
  <c r="CD60" i="473"/>
  <c r="CT60" i="473"/>
  <c r="DJ60" i="473"/>
  <c r="DZ60" i="473"/>
  <c r="EP60" i="473"/>
  <c r="BX60" i="473"/>
  <c r="CS60" i="473"/>
  <c r="DO60" i="473"/>
  <c r="EJ60" i="473"/>
  <c r="BT60" i="473"/>
  <c r="CO60" i="473"/>
  <c r="DK60" i="473"/>
  <c r="EF60" i="473"/>
  <c r="BK60" i="473"/>
  <c r="CF60" i="473"/>
  <c r="DA60" i="473"/>
  <c r="DW60" i="473"/>
  <c r="ER60" i="473"/>
  <c r="EC60" i="473"/>
  <c r="EI60" i="473"/>
  <c r="EN60" i="473"/>
  <c r="ES60" i="473"/>
  <c r="BR60" i="473"/>
  <c r="CH60" i="473"/>
  <c r="CX60" i="473"/>
  <c r="DN60" i="473"/>
  <c r="ED60" i="473"/>
  <c r="ET60" i="473"/>
  <c r="CC60" i="473"/>
  <c r="CY60" i="473"/>
  <c r="DT60" i="473"/>
  <c r="EO60" i="473"/>
  <c r="BY60" i="473"/>
  <c r="CU60" i="473"/>
  <c r="DP60" i="473"/>
  <c r="EK60" i="473"/>
  <c r="BP60" i="473"/>
  <c r="CK60" i="473"/>
  <c r="DG60" i="473"/>
  <c r="EB60" i="473"/>
  <c r="BQ60" i="473"/>
  <c r="BW60" i="473"/>
  <c r="CB60" i="473"/>
  <c r="DC60" i="473"/>
  <c r="CG60" i="473"/>
  <c r="BZ60" i="473"/>
  <c r="DF60" i="473"/>
  <c r="EL60" i="473"/>
  <c r="CN60" i="473"/>
  <c r="EE60" i="473"/>
  <c r="CJ60" i="473"/>
  <c r="EA60" i="473"/>
  <c r="CA60" i="473"/>
  <c r="DQ60" i="473"/>
  <c r="DH60" i="473"/>
  <c r="DS60" i="473"/>
  <c r="CL60" i="473"/>
  <c r="DR60" i="473"/>
  <c r="BM60" i="473"/>
  <c r="DD60" i="473"/>
  <c r="EU60" i="473"/>
  <c r="CZ60" i="473"/>
  <c r="EQ60" i="473"/>
  <c r="CQ60" i="473"/>
  <c r="EG60" i="473"/>
  <c r="CR60" i="473"/>
  <c r="DX60" i="473"/>
  <c r="CP60" i="473"/>
  <c r="DV60" i="473"/>
  <c r="BS60" i="473"/>
  <c r="DI60" i="473"/>
  <c r="BO60" i="473"/>
  <c r="DE60" i="473"/>
  <c r="EV60" i="473"/>
  <c r="CV60" i="473"/>
  <c r="EM60" i="473"/>
  <c r="DM60" i="473"/>
  <c r="BL60" i="473"/>
  <c r="BV60" i="473"/>
  <c r="DB60" i="473"/>
  <c r="EH60" i="473"/>
  <c r="CI60" i="473"/>
  <c r="DY60" i="473"/>
  <c r="CE60" i="473"/>
  <c r="DU60" i="473"/>
  <c r="BU60" i="473"/>
  <c r="DL60" i="473"/>
  <c r="CM60" i="473"/>
  <c r="CW60" i="473"/>
  <c r="B60" i="526"/>
  <c r="G60" i="526"/>
  <c r="H60" i="526" s="1"/>
  <c r="BA60" i="584"/>
  <c r="BD60" i="584"/>
  <c r="AB60" i="584"/>
  <c r="BC60" i="584"/>
  <c r="AC60" i="584"/>
  <c r="B60" i="584"/>
  <c r="U60" i="584"/>
  <c r="W60" i="584" s="1"/>
  <c r="Y60" i="584" s="1"/>
  <c r="BB60" i="584"/>
  <c r="C56" i="528"/>
  <c r="B56" i="527"/>
  <c r="I56" i="527"/>
  <c r="U56" i="476"/>
  <c r="W56" i="476" s="1"/>
  <c r="Y56" i="476" s="1"/>
  <c r="B56" i="476"/>
  <c r="AC56" i="476"/>
  <c r="AB56" i="476"/>
  <c r="G44" i="526"/>
  <c r="H44" i="526" s="1"/>
  <c r="B44" i="526"/>
  <c r="AC44" i="539"/>
  <c r="AD44" i="539"/>
  <c r="B44" i="539"/>
  <c r="BA44" i="584"/>
  <c r="B44" i="584"/>
  <c r="BD44" i="584"/>
  <c r="BC44" i="584"/>
  <c r="AC44" i="584"/>
  <c r="BB44" i="584"/>
  <c r="U44" i="584"/>
  <c r="W44" i="584" s="1"/>
  <c r="Y44" i="584" s="1"/>
  <c r="AB44" i="584"/>
  <c r="B47" i="370"/>
  <c r="G62" i="471"/>
  <c r="U62" i="471" s="1"/>
  <c r="W62" i="471" s="1"/>
  <c r="Y62" i="471" s="1"/>
  <c r="AC62" i="471"/>
  <c r="AB62" i="471"/>
  <c r="B62" i="471"/>
  <c r="B62" i="370"/>
  <c r="BA62" i="469"/>
  <c r="BB62" i="469"/>
  <c r="BC62" i="469"/>
  <c r="BE62" i="469"/>
  <c r="BD62" i="469"/>
  <c r="U62" i="469"/>
  <c r="W62" i="469" s="1"/>
  <c r="Y62" i="469" s="1"/>
  <c r="BD62" i="584"/>
  <c r="BC62" i="584"/>
  <c r="AB62" i="584"/>
  <c r="BB62" i="584"/>
  <c r="U62" i="584"/>
  <c r="W62" i="584" s="1"/>
  <c r="Y62" i="584" s="1"/>
  <c r="AC62" i="584"/>
  <c r="B62" i="584"/>
  <c r="BA62" i="584"/>
  <c r="BB45" i="473"/>
  <c r="BM45" i="473"/>
  <c r="CC45" i="473"/>
  <c r="CS45" i="473"/>
  <c r="DI45" i="473"/>
  <c r="DY45" i="473"/>
  <c r="EO45" i="473"/>
  <c r="BZ45" i="473"/>
  <c r="CU45" i="473"/>
  <c r="DP45" i="473"/>
  <c r="EL45" i="473"/>
  <c r="BP45" i="473"/>
  <c r="CL45" i="473"/>
  <c r="DG45" i="473"/>
  <c r="EB45" i="473"/>
  <c r="BL45" i="473"/>
  <c r="CH45" i="473"/>
  <c r="DC45" i="473"/>
  <c r="DX45" i="473"/>
  <c r="ET45" i="473"/>
  <c r="EJ45" i="473"/>
  <c r="EP45" i="473"/>
  <c r="DZ45" i="473"/>
  <c r="CN45" i="473"/>
  <c r="BD45" i="473"/>
  <c r="U45" i="473"/>
  <c r="W45" i="473" s="1"/>
  <c r="Y45" i="473" s="1"/>
  <c r="BC45" i="473"/>
  <c r="BU45" i="473"/>
  <c r="CK45" i="473"/>
  <c r="DA45" i="473"/>
  <c r="DQ45" i="473"/>
  <c r="EG45" i="473"/>
  <c r="BO45" i="473"/>
  <c r="CJ45" i="473"/>
  <c r="DF45" i="473"/>
  <c r="EA45" i="473"/>
  <c r="EV45" i="473"/>
  <c r="CA45" i="473"/>
  <c r="CV45" i="473"/>
  <c r="DR45" i="473"/>
  <c r="EM45" i="473"/>
  <c r="BW45" i="473"/>
  <c r="CR45" i="473"/>
  <c r="DN45" i="473"/>
  <c r="EI45" i="473"/>
  <c r="CT45" i="473"/>
  <c r="CY45" i="473"/>
  <c r="CI45" i="473"/>
  <c r="EE45" i="473"/>
  <c r="BA45" i="473"/>
  <c r="BY45" i="473"/>
  <c r="CO45" i="473"/>
  <c r="DE45" i="473"/>
  <c r="DU45" i="473"/>
  <c r="EK45" i="473"/>
  <c r="BT45" i="473"/>
  <c r="CP45" i="473"/>
  <c r="DK45" i="473"/>
  <c r="EF45" i="473"/>
  <c r="BK45" i="473"/>
  <c r="CF45" i="473"/>
  <c r="DB45" i="473"/>
  <c r="DW45" i="473"/>
  <c r="ER45" i="473"/>
  <c r="CB45" i="473"/>
  <c r="CX45" i="473"/>
  <c r="DS45" i="473"/>
  <c r="EN45" i="473"/>
  <c r="DO45" i="473"/>
  <c r="DT45" i="473"/>
  <c r="DD45" i="473"/>
  <c r="BS45" i="473"/>
  <c r="BQ45" i="473"/>
  <c r="EC45" i="473"/>
  <c r="DV45" i="473"/>
  <c r="DL45" i="473"/>
  <c r="DH45" i="473"/>
  <c r="BN45" i="473"/>
  <c r="CG45" i="473"/>
  <c r="ES45" i="473"/>
  <c r="EQ45" i="473"/>
  <c r="EH45" i="473"/>
  <c r="ED45" i="473"/>
  <c r="EU45" i="473"/>
  <c r="CW45" i="473"/>
  <c r="CE45" i="473"/>
  <c r="BV45" i="473"/>
  <c r="BR45" i="473"/>
  <c r="BX45" i="473"/>
  <c r="DJ45" i="473"/>
  <c r="DM45" i="473"/>
  <c r="CZ45" i="473"/>
  <c r="CQ45" i="473"/>
  <c r="CM45" i="473"/>
  <c r="CD45" i="473"/>
  <c r="AC45" i="473"/>
  <c r="AB45" i="473"/>
  <c r="B45" i="473"/>
  <c r="B45" i="370"/>
  <c r="AC45" i="476"/>
  <c r="B45" i="476"/>
  <c r="U45" i="476"/>
  <c r="W45" i="476" s="1"/>
  <c r="Y45" i="476" s="1"/>
  <c r="AB45" i="476"/>
  <c r="AD61" i="539"/>
  <c r="AC61" i="539"/>
  <c r="B61" i="539"/>
  <c r="U61" i="476"/>
  <c r="W61" i="476" s="1"/>
  <c r="Y61" i="476" s="1"/>
  <c r="B61" i="476"/>
  <c r="AB61" i="476"/>
  <c r="AC61" i="476"/>
  <c r="AC41" i="539"/>
  <c r="B41" i="539"/>
  <c r="AD41" i="539"/>
  <c r="G41" i="471"/>
  <c r="U41" i="471" s="1"/>
  <c r="W41" i="471" s="1"/>
  <c r="Y41" i="471" s="1"/>
  <c r="B41" i="471"/>
  <c r="AC41" i="471"/>
  <c r="B63" i="526"/>
  <c r="G63" i="526"/>
  <c r="H63" i="526" s="1"/>
  <c r="AC63" i="539"/>
  <c r="AD63" i="539"/>
  <c r="B63" i="539"/>
  <c r="G42" i="471"/>
  <c r="U42" i="471" s="1"/>
  <c r="W42" i="471" s="1"/>
  <c r="Y42" i="471" s="1"/>
  <c r="AB42" i="471"/>
  <c r="B42" i="471"/>
  <c r="AC42" i="471"/>
  <c r="U42" i="475"/>
  <c r="W42" i="475" s="1"/>
  <c r="Y42" i="475" s="1"/>
  <c r="BA42" i="475"/>
  <c r="BB42" i="475"/>
  <c r="AC42" i="475"/>
  <c r="B42" i="475"/>
  <c r="B42" i="476"/>
  <c r="U42" i="476"/>
  <c r="W42" i="476" s="1"/>
  <c r="Y42" i="476" s="1"/>
  <c r="AC42" i="476"/>
  <c r="AB42" i="476"/>
  <c r="BD58" i="473"/>
  <c r="U58" i="473"/>
  <c r="W58" i="473" s="1"/>
  <c r="Y58" i="473" s="1"/>
  <c r="BA58" i="473"/>
  <c r="BC58" i="473"/>
  <c r="BB58" i="473"/>
  <c r="BR58" i="473"/>
  <c r="CH58" i="473"/>
  <c r="CX58" i="473"/>
  <c r="DN58" i="473"/>
  <c r="ED58" i="473"/>
  <c r="ET58" i="473"/>
  <c r="BW58" i="473"/>
  <c r="CM58" i="473"/>
  <c r="DC58" i="473"/>
  <c r="DS58" i="473"/>
  <c r="EI58" i="473"/>
  <c r="BL58" i="473"/>
  <c r="CB58" i="473"/>
  <c r="CR58" i="473"/>
  <c r="DH58" i="473"/>
  <c r="DX58" i="473"/>
  <c r="EN58" i="473"/>
  <c r="CS58" i="473"/>
  <c r="BQ58" i="473"/>
  <c r="EC58" i="473"/>
  <c r="DA58" i="473"/>
  <c r="DU58" i="473"/>
  <c r="DE58" i="473"/>
  <c r="BV58" i="473"/>
  <c r="CL58" i="473"/>
  <c r="DB58" i="473"/>
  <c r="DR58" i="473"/>
  <c r="EH58" i="473"/>
  <c r="BK58" i="473"/>
  <c r="CA58" i="473"/>
  <c r="CQ58" i="473"/>
  <c r="DG58" i="473"/>
  <c r="DW58" i="473"/>
  <c r="EM58" i="473"/>
  <c r="BP58" i="473"/>
  <c r="CF58" i="473"/>
  <c r="CV58" i="473"/>
  <c r="DL58" i="473"/>
  <c r="EB58" i="473"/>
  <c r="ER58" i="473"/>
  <c r="DI58" i="473"/>
  <c r="CG58" i="473"/>
  <c r="ES58" i="473"/>
  <c r="DQ58" i="473"/>
  <c r="BY58" i="473"/>
  <c r="BZ58" i="473"/>
  <c r="CP58" i="473"/>
  <c r="DF58" i="473"/>
  <c r="DV58" i="473"/>
  <c r="EL58" i="473"/>
  <c r="BO58" i="473"/>
  <c r="CE58" i="473"/>
  <c r="CU58" i="473"/>
  <c r="DK58" i="473"/>
  <c r="EA58" i="473"/>
  <c r="EQ58" i="473"/>
  <c r="BT58" i="473"/>
  <c r="CJ58" i="473"/>
  <c r="CZ58" i="473"/>
  <c r="DP58" i="473"/>
  <c r="EF58" i="473"/>
  <c r="BM58" i="473"/>
  <c r="DY58" i="473"/>
  <c r="CW58" i="473"/>
  <c r="BU58" i="473"/>
  <c r="EG58" i="473"/>
  <c r="EK58" i="473"/>
  <c r="BN58" i="473"/>
  <c r="CD58" i="473"/>
  <c r="CT58" i="473"/>
  <c r="DJ58" i="473"/>
  <c r="DZ58" i="473"/>
  <c r="EP58" i="473"/>
  <c r="BS58" i="473"/>
  <c r="CI58" i="473"/>
  <c r="CY58" i="473"/>
  <c r="DO58" i="473"/>
  <c r="EE58" i="473"/>
  <c r="EU58" i="473"/>
  <c r="BX58" i="473"/>
  <c r="CN58" i="473"/>
  <c r="DD58" i="473"/>
  <c r="DT58" i="473"/>
  <c r="EJ58" i="473"/>
  <c r="CC58" i="473"/>
  <c r="EO58" i="473"/>
  <c r="DM58" i="473"/>
  <c r="CK58" i="473"/>
  <c r="EV58" i="473"/>
  <c r="CO58" i="473"/>
  <c r="U58" i="476"/>
  <c r="W58" i="476" s="1"/>
  <c r="Y58" i="476" s="1"/>
  <c r="B58" i="476"/>
  <c r="AC58" i="476"/>
  <c r="AB58" i="476"/>
  <c r="BA43" i="473"/>
  <c r="BB43" i="473"/>
  <c r="U43" i="473"/>
  <c r="W43" i="473" s="1"/>
  <c r="Y43" i="473" s="1"/>
  <c r="BC43" i="473"/>
  <c r="BD43" i="473"/>
  <c r="BQ43" i="473"/>
  <c r="CG43" i="473"/>
  <c r="CW43" i="473"/>
  <c r="DM43" i="473"/>
  <c r="EC43" i="473"/>
  <c r="ES43" i="473"/>
  <c r="BZ43" i="473"/>
  <c r="CP43" i="473"/>
  <c r="DF43" i="473"/>
  <c r="BO43" i="473"/>
  <c r="CQ43" i="473"/>
  <c r="DT43" i="473"/>
  <c r="EP43" i="473"/>
  <c r="CJ43" i="473"/>
  <c r="DP43" i="473"/>
  <c r="EL43" i="473"/>
  <c r="BW43" i="473"/>
  <c r="DC43" i="473"/>
  <c r="EB43" i="473"/>
  <c r="BP43" i="473"/>
  <c r="BX43" i="473"/>
  <c r="DL43" i="473"/>
  <c r="DS43" i="473"/>
  <c r="BU43" i="473"/>
  <c r="CK43" i="473"/>
  <c r="DA43" i="473"/>
  <c r="DQ43" i="473"/>
  <c r="EG43" i="473"/>
  <c r="BN43" i="473"/>
  <c r="CD43" i="473"/>
  <c r="CT43" i="473"/>
  <c r="DJ43" i="473"/>
  <c r="BS43" i="473"/>
  <c r="CY43" i="473"/>
  <c r="DZ43" i="473"/>
  <c r="EU43" i="473"/>
  <c r="CR43" i="473"/>
  <c r="DV43" i="473"/>
  <c r="EQ43" i="473"/>
  <c r="CE43" i="473"/>
  <c r="DK43" i="473"/>
  <c r="EH43" i="473"/>
  <c r="CV43" i="473"/>
  <c r="DD43" i="473"/>
  <c r="EI43" i="473"/>
  <c r="BY43" i="473"/>
  <c r="CO43" i="473"/>
  <c r="DE43" i="473"/>
  <c r="DU43" i="473"/>
  <c r="EK43" i="473"/>
  <c r="BR43" i="473"/>
  <c r="CH43" i="473"/>
  <c r="CX43" i="473"/>
  <c r="DN43" i="473"/>
  <c r="CA43" i="473"/>
  <c r="DG43" i="473"/>
  <c r="EE43" i="473"/>
  <c r="BT43" i="473"/>
  <c r="CZ43" i="473"/>
  <c r="EA43" i="473"/>
  <c r="EV43" i="473"/>
  <c r="CM43" i="473"/>
  <c r="DR43" i="473"/>
  <c r="EM43" i="473"/>
  <c r="DX43" i="473"/>
  <c r="ED43" i="473"/>
  <c r="EN43" i="473"/>
  <c r="BM43" i="473"/>
  <c r="CC43" i="473"/>
  <c r="CS43" i="473"/>
  <c r="DI43" i="473"/>
  <c r="DY43" i="473"/>
  <c r="EO43" i="473"/>
  <c r="BV43" i="473"/>
  <c r="CL43" i="473"/>
  <c r="DB43" i="473"/>
  <c r="BK43" i="473"/>
  <c r="CI43" i="473"/>
  <c r="DO43" i="473"/>
  <c r="EJ43" i="473"/>
  <c r="CB43" i="473"/>
  <c r="DH43" i="473"/>
  <c r="EF43" i="473"/>
  <c r="BL43" i="473"/>
  <c r="CU43" i="473"/>
  <c r="DW43" i="473"/>
  <c r="ER43" i="473"/>
  <c r="ET43" i="473"/>
  <c r="CF43" i="473"/>
  <c r="CN43" i="473"/>
  <c r="B43" i="473"/>
  <c r="AC43" i="473"/>
  <c r="AB43" i="473"/>
  <c r="U54" i="475"/>
  <c r="W54" i="475" s="1"/>
  <c r="Y54" i="475" s="1"/>
  <c r="BA54" i="475"/>
  <c r="BB54" i="475"/>
  <c r="AC54" i="475"/>
  <c r="B54" i="475"/>
  <c r="B54" i="539"/>
  <c r="AD54" i="539"/>
  <c r="AC54" i="539"/>
  <c r="B54" i="584"/>
  <c r="BB54" i="584"/>
  <c r="BA54" i="584"/>
  <c r="BD54" i="584"/>
  <c r="AB54" i="584"/>
  <c r="AC54" i="584"/>
  <c r="U54" i="584"/>
  <c r="W54" i="584" s="1"/>
  <c r="Y54" i="584" s="1"/>
  <c r="BC54" i="584"/>
  <c r="B53" i="539"/>
  <c r="AC53" i="539"/>
  <c r="AD53" i="539"/>
  <c r="G53" i="471"/>
  <c r="U53" i="471" s="1"/>
  <c r="W53" i="471" s="1"/>
  <c r="Y53" i="471" s="1"/>
  <c r="AC53" i="471"/>
  <c r="B53" i="471"/>
  <c r="U53" i="475"/>
  <c r="W53" i="475" s="1"/>
  <c r="Y53" i="475" s="1"/>
  <c r="BB53" i="475"/>
  <c r="BA53" i="475"/>
  <c r="B53" i="475"/>
  <c r="AC53" i="475"/>
  <c r="B60" i="370"/>
  <c r="AC60" i="539"/>
  <c r="B60" i="539"/>
  <c r="AD60" i="539"/>
  <c r="U56" i="469"/>
  <c r="W56" i="469" s="1"/>
  <c r="Y56" i="469" s="1"/>
  <c r="BE56" i="469"/>
  <c r="BD56" i="469"/>
  <c r="BA56" i="469"/>
  <c r="BC56" i="469"/>
  <c r="BB56" i="469"/>
  <c r="BB56" i="473"/>
  <c r="BD56" i="473"/>
  <c r="BC56" i="473"/>
  <c r="U56" i="473"/>
  <c r="W56" i="473" s="1"/>
  <c r="Y56" i="473" s="1"/>
  <c r="BA56" i="473"/>
  <c r="BN56" i="473"/>
  <c r="CD56" i="473"/>
  <c r="CT56" i="473"/>
  <c r="DJ56" i="473"/>
  <c r="DZ56" i="473"/>
  <c r="EP56" i="473"/>
  <c r="BS56" i="473"/>
  <c r="CI56" i="473"/>
  <c r="CY56" i="473"/>
  <c r="DO56" i="473"/>
  <c r="EE56" i="473"/>
  <c r="EU56" i="473"/>
  <c r="BX56" i="473"/>
  <c r="CN56" i="473"/>
  <c r="DD56" i="473"/>
  <c r="DT56" i="473"/>
  <c r="BV56" i="473"/>
  <c r="CL56" i="473"/>
  <c r="DB56" i="473"/>
  <c r="DR56" i="473"/>
  <c r="EH56" i="473"/>
  <c r="BK56" i="473"/>
  <c r="CA56" i="473"/>
  <c r="CQ56" i="473"/>
  <c r="DG56" i="473"/>
  <c r="DW56" i="473"/>
  <c r="EM56" i="473"/>
  <c r="BP56" i="473"/>
  <c r="CF56" i="473"/>
  <c r="CV56" i="473"/>
  <c r="DL56" i="473"/>
  <c r="EB56" i="473"/>
  <c r="ER56" i="473"/>
  <c r="CW56" i="473"/>
  <c r="BU56" i="473"/>
  <c r="EG56" i="473"/>
  <c r="DU56" i="473"/>
  <c r="DY56" i="473"/>
  <c r="BZ56" i="473"/>
  <c r="CP56" i="473"/>
  <c r="DF56" i="473"/>
  <c r="DV56" i="473"/>
  <c r="EL56" i="473"/>
  <c r="BO56" i="473"/>
  <c r="CE56" i="473"/>
  <c r="CU56" i="473"/>
  <c r="DK56" i="473"/>
  <c r="EA56" i="473"/>
  <c r="EQ56" i="473"/>
  <c r="BT56" i="473"/>
  <c r="CJ56" i="473"/>
  <c r="CZ56" i="473"/>
  <c r="DP56" i="473"/>
  <c r="EF56" i="473"/>
  <c r="EV56" i="473"/>
  <c r="DM56" i="473"/>
  <c r="CK56" i="473"/>
  <c r="BY56" i="473"/>
  <c r="EK56" i="473"/>
  <c r="CC56" i="473"/>
  <c r="DN56" i="473"/>
  <c r="CM56" i="473"/>
  <c r="BL56" i="473"/>
  <c r="DX56" i="473"/>
  <c r="CG56" i="473"/>
  <c r="DQ56" i="473"/>
  <c r="BM56" i="473"/>
  <c r="BR56" i="473"/>
  <c r="ED56" i="473"/>
  <c r="DC56" i="473"/>
  <c r="CB56" i="473"/>
  <c r="EJ56" i="473"/>
  <c r="EC56" i="473"/>
  <c r="CO56" i="473"/>
  <c r="EO56" i="473"/>
  <c r="CH56" i="473"/>
  <c r="ET56" i="473"/>
  <c r="DS56" i="473"/>
  <c r="CR56" i="473"/>
  <c r="EN56" i="473"/>
  <c r="ES56" i="473"/>
  <c r="DE56" i="473"/>
  <c r="CS56" i="473"/>
  <c r="CX56" i="473"/>
  <c r="BW56" i="473"/>
  <c r="EI56" i="473"/>
  <c r="DH56" i="473"/>
  <c r="BQ56" i="473"/>
  <c r="DA56" i="473"/>
  <c r="DI56" i="473"/>
  <c r="U56" i="584"/>
  <c r="W56" i="584" s="1"/>
  <c r="Y56" i="584" s="1"/>
  <c r="BA56" i="584"/>
  <c r="AC56" i="584"/>
  <c r="BD56" i="584"/>
  <c r="B56" i="584"/>
  <c r="BC56" i="584"/>
  <c r="AB56" i="584"/>
  <c r="BB56" i="584"/>
  <c r="I44" i="527"/>
  <c r="B44" i="527"/>
  <c r="C44" i="528"/>
  <c r="BD44" i="473"/>
  <c r="BB44" i="473"/>
  <c r="BC44" i="473"/>
  <c r="BA44" i="473"/>
  <c r="U44" i="473"/>
  <c r="W44" i="473" s="1"/>
  <c r="Y44" i="473" s="1"/>
  <c r="BS44" i="473"/>
  <c r="CI44" i="473"/>
  <c r="CY44" i="473"/>
  <c r="DO44" i="473"/>
  <c r="EE44" i="473"/>
  <c r="EU44" i="473"/>
  <c r="CD44" i="473"/>
  <c r="CZ44" i="473"/>
  <c r="DU44" i="473"/>
  <c r="EP44" i="473"/>
  <c r="BZ44" i="473"/>
  <c r="CV44" i="473"/>
  <c r="DQ44" i="473"/>
  <c r="EL44" i="473"/>
  <c r="BV44" i="473"/>
  <c r="CR44" i="473"/>
  <c r="DM44" i="473"/>
  <c r="EH44" i="473"/>
  <c r="CX44" i="473"/>
  <c r="CH44" i="473"/>
  <c r="BR44" i="473"/>
  <c r="EJ44" i="473"/>
  <c r="BW44" i="473"/>
  <c r="CM44" i="473"/>
  <c r="DC44" i="473"/>
  <c r="DS44" i="473"/>
  <c r="EI44" i="473"/>
  <c r="BN44" i="473"/>
  <c r="CJ44" i="473"/>
  <c r="DE44" i="473"/>
  <c r="DZ44" i="473"/>
  <c r="EV44" i="473"/>
  <c r="CF44" i="473"/>
  <c r="DA44" i="473"/>
  <c r="DV44" i="473"/>
  <c r="ER44" i="473"/>
  <c r="CB44" i="473"/>
  <c r="CW44" i="473"/>
  <c r="BK44" i="473"/>
  <c r="CA44" i="473"/>
  <c r="CQ44" i="473"/>
  <c r="DG44" i="473"/>
  <c r="DW44" i="473"/>
  <c r="EM44" i="473"/>
  <c r="BT44" i="473"/>
  <c r="CO44" i="473"/>
  <c r="DJ44" i="473"/>
  <c r="EF44" i="473"/>
  <c r="BP44" i="473"/>
  <c r="CK44" i="473"/>
  <c r="DF44" i="473"/>
  <c r="EB44" i="473"/>
  <c r="BL44" i="473"/>
  <c r="CG44" i="473"/>
  <c r="DB44" i="473"/>
  <c r="DX44" i="473"/>
  <c r="ES44" i="473"/>
  <c r="EO44" i="473"/>
  <c r="DY44" i="473"/>
  <c r="DI44" i="473"/>
  <c r="CS44" i="473"/>
  <c r="BO44" i="473"/>
  <c r="CE44" i="473"/>
  <c r="CU44" i="473"/>
  <c r="DK44" i="473"/>
  <c r="EA44" i="473"/>
  <c r="EQ44" i="473"/>
  <c r="BY44" i="473"/>
  <c r="CT44" i="473"/>
  <c r="DP44" i="473"/>
  <c r="EK44" i="473"/>
  <c r="BU44" i="473"/>
  <c r="CP44" i="473"/>
  <c r="DL44" i="473"/>
  <c r="EG44" i="473"/>
  <c r="BQ44" i="473"/>
  <c r="CL44" i="473"/>
  <c r="DH44" i="473"/>
  <c r="EC44" i="473"/>
  <c r="CC44" i="473"/>
  <c r="BM44" i="473"/>
  <c r="ET44" i="473"/>
  <c r="ED44" i="473"/>
  <c r="DN44" i="473"/>
  <c r="EN44" i="473"/>
  <c r="BX44" i="473"/>
  <c r="DT44" i="473"/>
  <c r="DD44" i="473"/>
  <c r="DR44" i="473"/>
  <c r="CN44" i="473"/>
  <c r="B47" i="526"/>
  <c r="G47" i="526"/>
  <c r="H47" i="526" s="1"/>
  <c r="B47" i="527"/>
  <c r="C47" i="528"/>
  <c r="I47" i="527"/>
  <c r="BA47" i="473"/>
  <c r="U47" i="473"/>
  <c r="W47" i="473" s="1"/>
  <c r="Y47" i="473" s="1"/>
  <c r="BB47" i="473"/>
  <c r="BC47" i="473"/>
  <c r="BD47" i="473"/>
  <c r="BY47" i="473"/>
  <c r="CO47" i="473"/>
  <c r="DE47" i="473"/>
  <c r="DU47" i="473"/>
  <c r="EK47" i="473"/>
  <c r="BP47" i="473"/>
  <c r="CL47" i="473"/>
  <c r="DG47" i="473"/>
  <c r="EB47" i="473"/>
  <c r="BL47" i="473"/>
  <c r="CH47" i="473"/>
  <c r="DC47" i="473"/>
  <c r="DX47" i="473"/>
  <c r="ET47" i="473"/>
  <c r="CD47" i="473"/>
  <c r="CY47" i="473"/>
  <c r="DT47" i="473"/>
  <c r="EP47" i="473"/>
  <c r="DF47" i="473"/>
  <c r="CP47" i="473"/>
  <c r="CU47" i="473"/>
  <c r="EQ47" i="473"/>
  <c r="BM47" i="473"/>
  <c r="CC47" i="473"/>
  <c r="CS47" i="473"/>
  <c r="DI47" i="473"/>
  <c r="DY47" i="473"/>
  <c r="EO47" i="473"/>
  <c r="BV47" i="473"/>
  <c r="CQ47" i="473"/>
  <c r="DL47" i="473"/>
  <c r="EH47" i="473"/>
  <c r="BR47" i="473"/>
  <c r="CM47" i="473"/>
  <c r="DH47" i="473"/>
  <c r="ED47" i="473"/>
  <c r="BN47" i="473"/>
  <c r="CI47" i="473"/>
  <c r="DD47" i="473"/>
  <c r="DZ47" i="473"/>
  <c r="EU47" i="473"/>
  <c r="EA47" i="473"/>
  <c r="DK47" i="473"/>
  <c r="DP47" i="473"/>
  <c r="CE47" i="473"/>
  <c r="BQ47" i="473"/>
  <c r="CG47" i="473"/>
  <c r="CW47" i="473"/>
  <c r="DM47" i="473"/>
  <c r="EC47" i="473"/>
  <c r="ES47" i="473"/>
  <c r="CA47" i="473"/>
  <c r="CV47" i="473"/>
  <c r="DR47" i="473"/>
  <c r="EM47" i="473"/>
  <c r="BW47" i="473"/>
  <c r="CR47" i="473"/>
  <c r="DN47" i="473"/>
  <c r="EI47" i="473"/>
  <c r="BS47" i="473"/>
  <c r="CN47" i="473"/>
  <c r="DJ47" i="473"/>
  <c r="EE47" i="473"/>
  <c r="BO47" i="473"/>
  <c r="EV47" i="473"/>
  <c r="EF47" i="473"/>
  <c r="EL47" i="473"/>
  <c r="CZ47" i="473"/>
  <c r="BU47" i="473"/>
  <c r="CK47" i="473"/>
  <c r="DA47" i="473"/>
  <c r="DQ47" i="473"/>
  <c r="EG47" i="473"/>
  <c r="BK47" i="473"/>
  <c r="CF47" i="473"/>
  <c r="DB47" i="473"/>
  <c r="DW47" i="473"/>
  <c r="ER47" i="473"/>
  <c r="CB47" i="473"/>
  <c r="CX47" i="473"/>
  <c r="DS47" i="473"/>
  <c r="EN47" i="473"/>
  <c r="BX47" i="473"/>
  <c r="CT47" i="473"/>
  <c r="DO47" i="473"/>
  <c r="EJ47" i="473"/>
  <c r="CJ47" i="473"/>
  <c r="BT47" i="473"/>
  <c r="BZ47" i="473"/>
  <c r="DV47" i="473"/>
  <c r="B47" i="473"/>
  <c r="AC47" i="473"/>
  <c r="AB47" i="473"/>
  <c r="B62" i="526"/>
  <c r="G62" i="526"/>
  <c r="H62" i="526" s="1"/>
  <c r="G45" i="471"/>
  <c r="U45" i="471" s="1"/>
  <c r="W45" i="471" s="1"/>
  <c r="Y45" i="471" s="1"/>
  <c r="AC45" i="471"/>
  <c r="B45" i="471"/>
  <c r="U45" i="469"/>
  <c r="W45" i="469" s="1"/>
  <c r="Y45" i="469" s="1"/>
  <c r="BB45" i="469"/>
  <c r="BC45" i="469"/>
  <c r="BD45" i="469"/>
  <c r="BE45" i="469"/>
  <c r="BA45" i="469"/>
  <c r="B45" i="584"/>
  <c r="AC45" i="584"/>
  <c r="BC45" i="584"/>
  <c r="U45" i="584"/>
  <c r="W45" i="584" s="1"/>
  <c r="Y45" i="584" s="1"/>
  <c r="BB45" i="584"/>
  <c r="BA45" i="584"/>
  <c r="BD45" i="584"/>
  <c r="AB45" i="584"/>
  <c r="B59" i="370"/>
  <c r="G59" i="526"/>
  <c r="H59" i="526" s="1"/>
  <c r="B59" i="526"/>
  <c r="AC59" i="539"/>
  <c r="AD59" i="539"/>
  <c r="B59" i="539"/>
  <c r="BE59" i="469"/>
  <c r="BC59" i="469"/>
  <c r="BD59" i="469"/>
  <c r="BB59" i="469"/>
  <c r="BA59" i="469"/>
  <c r="U59" i="469"/>
  <c r="W59" i="469" s="1"/>
  <c r="Y59" i="469" s="1"/>
  <c r="I59" i="527"/>
  <c r="C59" i="528"/>
  <c r="B59" i="527"/>
  <c r="BC59" i="473"/>
  <c r="BX59" i="473"/>
  <c r="CN59" i="473"/>
  <c r="DD59" i="473"/>
  <c r="DT59" i="473"/>
  <c r="EJ59" i="473"/>
  <c r="BM59" i="473"/>
  <c r="CH59" i="473"/>
  <c r="DC59" i="473"/>
  <c r="DY59" i="473"/>
  <c r="ET59" i="473"/>
  <c r="CD59" i="473"/>
  <c r="CY59" i="473"/>
  <c r="DU59" i="473"/>
  <c r="EP59" i="473"/>
  <c r="BZ59" i="473"/>
  <c r="CU59" i="473"/>
  <c r="DQ59" i="473"/>
  <c r="EL59" i="473"/>
  <c r="DM59" i="473"/>
  <c r="DR59" i="473"/>
  <c r="DB59" i="473"/>
  <c r="EC59" i="473"/>
  <c r="BD59" i="473"/>
  <c r="U59" i="473"/>
  <c r="W59" i="473" s="1"/>
  <c r="Y59" i="473" s="1"/>
  <c r="BL59" i="473"/>
  <c r="CB59" i="473"/>
  <c r="CR59" i="473"/>
  <c r="DH59" i="473"/>
  <c r="DX59" i="473"/>
  <c r="EN59" i="473"/>
  <c r="BR59" i="473"/>
  <c r="CM59" i="473"/>
  <c r="DI59" i="473"/>
  <c r="ED59" i="473"/>
  <c r="BN59" i="473"/>
  <c r="CI59" i="473"/>
  <c r="DE59" i="473"/>
  <c r="DZ59" i="473"/>
  <c r="EU59" i="473"/>
  <c r="CE59" i="473"/>
  <c r="DA59" i="473"/>
  <c r="DV59" i="473"/>
  <c r="EQ59" i="473"/>
  <c r="EH59" i="473"/>
  <c r="EM59" i="473"/>
  <c r="DW59" i="473"/>
  <c r="BQ59" i="473"/>
  <c r="BA59" i="473"/>
  <c r="BP59" i="473"/>
  <c r="CF59" i="473"/>
  <c r="CV59" i="473"/>
  <c r="DL59" i="473"/>
  <c r="EB59" i="473"/>
  <c r="ER59" i="473"/>
  <c r="BW59" i="473"/>
  <c r="CS59" i="473"/>
  <c r="DN59" i="473"/>
  <c r="EI59" i="473"/>
  <c r="BS59" i="473"/>
  <c r="CO59" i="473"/>
  <c r="DJ59" i="473"/>
  <c r="EE59" i="473"/>
  <c r="BO59" i="473"/>
  <c r="CK59" i="473"/>
  <c r="DF59" i="473"/>
  <c r="EA59" i="473"/>
  <c r="BV59" i="473"/>
  <c r="CA59" i="473"/>
  <c r="BK59" i="473"/>
  <c r="ES59" i="473"/>
  <c r="CL59" i="473"/>
  <c r="BB59" i="473"/>
  <c r="BT59" i="473"/>
  <c r="CJ59" i="473"/>
  <c r="CZ59" i="473"/>
  <c r="DP59" i="473"/>
  <c r="EF59" i="473"/>
  <c r="EV59" i="473"/>
  <c r="CC59" i="473"/>
  <c r="CX59" i="473"/>
  <c r="DS59" i="473"/>
  <c r="EO59" i="473"/>
  <c r="BY59" i="473"/>
  <c r="CT59" i="473"/>
  <c r="DO59" i="473"/>
  <c r="EK59" i="473"/>
  <c r="BU59" i="473"/>
  <c r="CP59" i="473"/>
  <c r="DK59" i="473"/>
  <c r="EG59" i="473"/>
  <c r="CQ59" i="473"/>
  <c r="CW59" i="473"/>
  <c r="CG59" i="473"/>
  <c r="DG59" i="473"/>
  <c r="B59" i="473"/>
  <c r="AC59" i="473"/>
  <c r="AB59" i="473"/>
  <c r="AC59" i="476"/>
  <c r="B59" i="476"/>
  <c r="U59" i="476"/>
  <c r="W59" i="476" s="1"/>
  <c r="Y59" i="476" s="1"/>
  <c r="AB59" i="476"/>
  <c r="U59" i="475"/>
  <c r="W59" i="475" s="1"/>
  <c r="Y59" i="475" s="1"/>
  <c r="BB59" i="475"/>
  <c r="BA59" i="475"/>
  <c r="AC59" i="475"/>
  <c r="B59" i="475"/>
  <c r="G59" i="471"/>
  <c r="U59" i="471" s="1"/>
  <c r="W59" i="471" s="1"/>
  <c r="Y59" i="471" s="1"/>
  <c r="AC59" i="471"/>
  <c r="B59" i="471"/>
  <c r="BA59" i="584"/>
  <c r="B59" i="584"/>
  <c r="BD59" i="584"/>
  <c r="BC59" i="584"/>
  <c r="AB59" i="584"/>
  <c r="BB59" i="584"/>
  <c r="U59" i="584"/>
  <c r="W59" i="584" s="1"/>
  <c r="Y59" i="584" s="1"/>
  <c r="AC59" i="584"/>
  <c r="BC36" i="584"/>
  <c r="U36" i="584"/>
  <c r="W36" i="584" s="1"/>
  <c r="Y36" i="584" s="1"/>
  <c r="B36" i="584"/>
  <c r="BB36" i="584"/>
  <c r="AB36" i="584"/>
  <c r="AC36" i="584"/>
  <c r="BA36" i="584"/>
  <c r="BD36" i="584"/>
  <c r="U36" i="469"/>
  <c r="W36" i="469" s="1"/>
  <c r="Y36" i="469" s="1"/>
  <c r="BD36" i="469"/>
  <c r="BC36" i="469"/>
  <c r="BA36" i="469"/>
  <c r="BE36" i="469"/>
  <c r="BB36" i="469"/>
  <c r="C36" i="528"/>
  <c r="C36" i="529" s="1"/>
  <c r="C36" i="530" s="1"/>
  <c r="C36" i="531" s="1"/>
  <c r="G36" i="471"/>
  <c r="U36" i="471" s="1"/>
  <c r="W36" i="471" s="1"/>
  <c r="Y36" i="471" s="1"/>
  <c r="AB36" i="471"/>
  <c r="B36" i="471"/>
  <c r="AC36" i="471"/>
  <c r="B36" i="539"/>
  <c r="AC36" i="539"/>
  <c r="AD36" i="539"/>
  <c r="BC36" i="473"/>
  <c r="BY36" i="473"/>
  <c r="BP36" i="473"/>
  <c r="CK36" i="473"/>
  <c r="DA36" i="473"/>
  <c r="DQ36" i="473"/>
  <c r="EG36" i="473"/>
  <c r="BL36" i="473"/>
  <c r="CH36" i="473"/>
  <c r="CX36" i="473"/>
  <c r="DN36" i="473"/>
  <c r="ED36" i="473"/>
  <c r="ET36" i="473"/>
  <c r="CV36" i="473"/>
  <c r="EB36" i="473"/>
  <c r="BX36" i="473"/>
  <c r="DG36" i="473"/>
  <c r="EM36" i="473"/>
  <c r="CJ36" i="473"/>
  <c r="DP36" i="473"/>
  <c r="EV36" i="473"/>
  <c r="DC36" i="473"/>
  <c r="EQ36" i="473"/>
  <c r="BA36" i="473"/>
  <c r="U36" i="473"/>
  <c r="W36" i="473" s="1"/>
  <c r="Y36" i="473" s="1"/>
  <c r="BM36" i="473"/>
  <c r="CC36" i="473"/>
  <c r="BV36" i="473"/>
  <c r="CO36" i="473"/>
  <c r="DE36" i="473"/>
  <c r="DU36" i="473"/>
  <c r="EK36" i="473"/>
  <c r="BR36" i="473"/>
  <c r="CL36" i="473"/>
  <c r="DB36" i="473"/>
  <c r="DR36" i="473"/>
  <c r="EH36" i="473"/>
  <c r="BT36" i="473"/>
  <c r="DD36" i="473"/>
  <c r="EJ36" i="473"/>
  <c r="CI36" i="473"/>
  <c r="DO36" i="473"/>
  <c r="EU36" i="473"/>
  <c r="CR36" i="473"/>
  <c r="DX36" i="473"/>
  <c r="CU36" i="473"/>
  <c r="EI36" i="473"/>
  <c r="CM36" i="473"/>
  <c r="BB36" i="473"/>
  <c r="BQ36" i="473"/>
  <c r="CG36" i="473"/>
  <c r="CA36" i="473"/>
  <c r="CS36" i="473"/>
  <c r="DI36" i="473"/>
  <c r="DY36" i="473"/>
  <c r="EO36" i="473"/>
  <c r="BW36" i="473"/>
  <c r="CP36" i="473"/>
  <c r="DF36" i="473"/>
  <c r="DV36" i="473"/>
  <c r="EL36" i="473"/>
  <c r="CE36" i="473"/>
  <c r="DL36" i="473"/>
  <c r="ER36" i="473"/>
  <c r="CQ36" i="473"/>
  <c r="DW36" i="473"/>
  <c r="BO36" i="473"/>
  <c r="CZ36" i="473"/>
  <c r="EF36" i="473"/>
  <c r="EA36" i="473"/>
  <c r="CD36" i="473"/>
  <c r="DS36" i="473"/>
  <c r="BD36" i="473"/>
  <c r="BU36" i="473"/>
  <c r="BK36" i="473"/>
  <c r="CF36" i="473"/>
  <c r="CW36" i="473"/>
  <c r="DM36" i="473"/>
  <c r="EC36" i="473"/>
  <c r="ES36" i="473"/>
  <c r="CB36" i="473"/>
  <c r="CT36" i="473"/>
  <c r="DJ36" i="473"/>
  <c r="DZ36" i="473"/>
  <c r="EP36" i="473"/>
  <c r="CN36" i="473"/>
  <c r="DT36" i="473"/>
  <c r="BN36" i="473"/>
  <c r="CY36" i="473"/>
  <c r="EE36" i="473"/>
  <c r="BZ36" i="473"/>
  <c r="DH36" i="473"/>
  <c r="EN36" i="473"/>
  <c r="BS36" i="473"/>
  <c r="DK36" i="473"/>
  <c r="AB36" i="476"/>
  <c r="AC36" i="476"/>
  <c r="B36" i="476"/>
  <c r="U36" i="476"/>
  <c r="W36" i="476" s="1"/>
  <c r="Y36" i="476" s="1"/>
  <c r="U36" i="475"/>
  <c r="W36" i="475" s="1"/>
  <c r="Y36" i="475" s="1"/>
  <c r="BA36" i="475"/>
  <c r="BB36" i="475"/>
  <c r="AC36" i="475"/>
  <c r="B36" i="475"/>
  <c r="U37" i="469"/>
  <c r="W37" i="469" s="1"/>
  <c r="Y37" i="469" s="1"/>
  <c r="BE37" i="469"/>
  <c r="BC37" i="469"/>
  <c r="BB37" i="469"/>
  <c r="BD37" i="469"/>
  <c r="BA37" i="469"/>
  <c r="AB37" i="476"/>
  <c r="AC37" i="476"/>
  <c r="B37" i="476"/>
  <c r="U37" i="476"/>
  <c r="W37" i="476" s="1"/>
  <c r="Y37" i="476" s="1"/>
  <c r="U37" i="475"/>
  <c r="W37" i="475" s="1"/>
  <c r="Y37" i="475" s="1"/>
  <c r="BA37" i="475"/>
  <c r="BB37" i="475"/>
  <c r="B37" i="475"/>
  <c r="AC37" i="475"/>
  <c r="G37" i="471"/>
  <c r="U37" i="471" s="1"/>
  <c r="W37" i="471" s="1"/>
  <c r="Y37" i="471" s="1"/>
  <c r="B37" i="471"/>
  <c r="AC37" i="471"/>
  <c r="BD37" i="584"/>
  <c r="U37" i="584"/>
  <c r="W37" i="584" s="1"/>
  <c r="Y37" i="584" s="1"/>
  <c r="BC37" i="584"/>
  <c r="B37" i="584"/>
  <c r="BB37" i="584"/>
  <c r="AB37" i="584"/>
  <c r="BA37" i="584"/>
  <c r="AC37" i="584"/>
  <c r="BC37" i="473"/>
  <c r="BS37" i="473"/>
  <c r="CI37" i="473"/>
  <c r="CY37" i="473"/>
  <c r="DO37" i="473"/>
  <c r="EE37" i="473"/>
  <c r="EU37" i="473"/>
  <c r="BX37" i="473"/>
  <c r="CN37" i="473"/>
  <c r="DD37" i="473"/>
  <c r="DT37" i="473"/>
  <c r="EJ37" i="473"/>
  <c r="BN37" i="473"/>
  <c r="CT37" i="473"/>
  <c r="DZ37" i="473"/>
  <c r="BY37" i="473"/>
  <c r="DE37" i="473"/>
  <c r="EK37" i="473"/>
  <c r="CH37" i="473"/>
  <c r="DN37" i="473"/>
  <c r="ET37" i="473"/>
  <c r="CC37" i="473"/>
  <c r="DQ37" i="473"/>
  <c r="BA37" i="473"/>
  <c r="U37" i="473"/>
  <c r="W37" i="473" s="1"/>
  <c r="Y37" i="473" s="1"/>
  <c r="BW37" i="473"/>
  <c r="CM37" i="473"/>
  <c r="DC37" i="473"/>
  <c r="DS37" i="473"/>
  <c r="EI37" i="473"/>
  <c r="BL37" i="473"/>
  <c r="CB37" i="473"/>
  <c r="CR37" i="473"/>
  <c r="DH37" i="473"/>
  <c r="DX37" i="473"/>
  <c r="EN37" i="473"/>
  <c r="BV37" i="473"/>
  <c r="DB37" i="473"/>
  <c r="EH37" i="473"/>
  <c r="CG37" i="473"/>
  <c r="DM37" i="473"/>
  <c r="ES37" i="473"/>
  <c r="CP37" i="473"/>
  <c r="DV37" i="473"/>
  <c r="BU37" i="473"/>
  <c r="DI37" i="473"/>
  <c r="DY37" i="473"/>
  <c r="BB37" i="473"/>
  <c r="BK37" i="473"/>
  <c r="CA37" i="473"/>
  <c r="CQ37" i="473"/>
  <c r="DG37" i="473"/>
  <c r="DW37" i="473"/>
  <c r="EM37" i="473"/>
  <c r="BP37" i="473"/>
  <c r="CF37" i="473"/>
  <c r="CV37" i="473"/>
  <c r="DL37" i="473"/>
  <c r="EB37" i="473"/>
  <c r="ER37" i="473"/>
  <c r="CD37" i="473"/>
  <c r="DJ37" i="473"/>
  <c r="EP37" i="473"/>
  <c r="CO37" i="473"/>
  <c r="DU37" i="473"/>
  <c r="BR37" i="473"/>
  <c r="CX37" i="473"/>
  <c r="ED37" i="473"/>
  <c r="DA37" i="473"/>
  <c r="EO37" i="473"/>
  <c r="BM37" i="473"/>
  <c r="BD37" i="473"/>
  <c r="BO37" i="473"/>
  <c r="CE37" i="473"/>
  <c r="CU37" i="473"/>
  <c r="DK37" i="473"/>
  <c r="EA37" i="473"/>
  <c r="EQ37" i="473"/>
  <c r="BT37" i="473"/>
  <c r="CJ37" i="473"/>
  <c r="CZ37" i="473"/>
  <c r="DP37" i="473"/>
  <c r="EF37" i="473"/>
  <c r="EV37" i="473"/>
  <c r="CL37" i="473"/>
  <c r="DR37" i="473"/>
  <c r="BQ37" i="473"/>
  <c r="CW37" i="473"/>
  <c r="EC37" i="473"/>
  <c r="BZ37" i="473"/>
  <c r="DF37" i="473"/>
  <c r="EL37" i="473"/>
  <c r="EG37" i="473"/>
  <c r="CK37" i="473"/>
  <c r="CS37" i="473"/>
  <c r="B37" i="473"/>
  <c r="AC37" i="473"/>
  <c r="AB37" i="473"/>
  <c r="AD37" i="539"/>
  <c r="AC37" i="539"/>
  <c r="B37" i="539"/>
  <c r="C37" i="528"/>
  <c r="C37" i="529" s="1"/>
  <c r="C37" i="530" s="1"/>
  <c r="C37" i="531" s="1"/>
  <c r="B64" i="526"/>
  <c r="G64" i="526"/>
  <c r="H64" i="526" s="1"/>
  <c r="U64" i="475"/>
  <c r="W64" i="475" s="1"/>
  <c r="Y64" i="475" s="1"/>
  <c r="BA64" i="475"/>
  <c r="BB64" i="475"/>
  <c r="B64" i="475"/>
  <c r="AC64" i="475"/>
  <c r="C64" i="528"/>
  <c r="B64" i="527"/>
  <c r="I64" i="527"/>
  <c r="B64" i="539"/>
  <c r="AC64" i="539"/>
  <c r="AD64" i="539"/>
  <c r="B64" i="370"/>
  <c r="BA64" i="469"/>
  <c r="BB64" i="469"/>
  <c r="BD64" i="469"/>
  <c r="BC64" i="469"/>
  <c r="U64" i="469"/>
  <c r="W64" i="469" s="1"/>
  <c r="Y64" i="469" s="1"/>
  <c r="BE64" i="469"/>
  <c r="B64" i="476"/>
  <c r="AB64" i="476"/>
  <c r="AC64" i="476"/>
  <c r="U64" i="476"/>
  <c r="W64" i="476" s="1"/>
  <c r="Y64" i="476" s="1"/>
  <c r="G64" i="471"/>
  <c r="U64" i="471" s="1"/>
  <c r="W64" i="471" s="1"/>
  <c r="Y64" i="471" s="1"/>
  <c r="AC64" i="471"/>
  <c r="AB64" i="471"/>
  <c r="B64" i="471"/>
  <c r="BB64" i="473"/>
  <c r="BS64" i="473"/>
  <c r="CI64" i="473"/>
  <c r="CY64" i="473"/>
  <c r="DO64" i="473"/>
  <c r="EE64" i="473"/>
  <c r="EU64" i="473"/>
  <c r="BX64" i="473"/>
  <c r="CN64" i="473"/>
  <c r="DD64" i="473"/>
  <c r="DT64" i="473"/>
  <c r="EJ64" i="473"/>
  <c r="BM64" i="473"/>
  <c r="CC64" i="473"/>
  <c r="CS64" i="473"/>
  <c r="DI64" i="473"/>
  <c r="DY64" i="473"/>
  <c r="EO64" i="473"/>
  <c r="DB64" i="473"/>
  <c r="CP64" i="473"/>
  <c r="BN64" i="473"/>
  <c r="DZ64" i="473"/>
  <c r="ED64" i="473"/>
  <c r="BD64" i="473"/>
  <c r="U64" i="473"/>
  <c r="W64" i="473" s="1"/>
  <c r="Y64" i="473" s="1"/>
  <c r="BW64" i="473"/>
  <c r="CM64" i="473"/>
  <c r="DC64" i="473"/>
  <c r="DS64" i="473"/>
  <c r="EI64" i="473"/>
  <c r="BL64" i="473"/>
  <c r="CB64" i="473"/>
  <c r="CR64" i="473"/>
  <c r="DH64" i="473"/>
  <c r="DX64" i="473"/>
  <c r="EN64" i="473"/>
  <c r="BQ64" i="473"/>
  <c r="CG64" i="473"/>
  <c r="CW64" i="473"/>
  <c r="DM64" i="473"/>
  <c r="EC64" i="473"/>
  <c r="ES64" i="473"/>
  <c r="DR64" i="473"/>
  <c r="DF64" i="473"/>
  <c r="CD64" i="473"/>
  <c r="EP64" i="473"/>
  <c r="CH64" i="473"/>
  <c r="BC64" i="473"/>
  <c r="BK64" i="473"/>
  <c r="CA64" i="473"/>
  <c r="CQ64" i="473"/>
  <c r="DG64" i="473"/>
  <c r="DW64" i="473"/>
  <c r="EM64" i="473"/>
  <c r="BP64" i="473"/>
  <c r="CF64" i="473"/>
  <c r="CV64" i="473"/>
  <c r="DL64" i="473"/>
  <c r="EB64" i="473"/>
  <c r="ER64" i="473"/>
  <c r="BU64" i="473"/>
  <c r="CK64" i="473"/>
  <c r="DA64" i="473"/>
  <c r="DQ64" i="473"/>
  <c r="EG64" i="473"/>
  <c r="BV64" i="473"/>
  <c r="EH64" i="473"/>
  <c r="DV64" i="473"/>
  <c r="CT64" i="473"/>
  <c r="DN64" i="473"/>
  <c r="ET64" i="473"/>
  <c r="BA64" i="473"/>
  <c r="BO64" i="473"/>
  <c r="CE64" i="473"/>
  <c r="CU64" i="473"/>
  <c r="DK64" i="473"/>
  <c r="EA64" i="473"/>
  <c r="EQ64" i="473"/>
  <c r="BT64" i="473"/>
  <c r="CJ64" i="473"/>
  <c r="CZ64" i="473"/>
  <c r="DP64" i="473"/>
  <c r="EF64" i="473"/>
  <c r="EV64" i="473"/>
  <c r="BY64" i="473"/>
  <c r="CO64" i="473"/>
  <c r="DE64" i="473"/>
  <c r="DU64" i="473"/>
  <c r="EK64" i="473"/>
  <c r="CL64" i="473"/>
  <c r="BZ64" i="473"/>
  <c r="EL64" i="473"/>
  <c r="DJ64" i="473"/>
  <c r="BR64" i="473"/>
  <c r="CX64" i="473"/>
  <c r="AB64" i="473"/>
  <c r="BA64" i="584"/>
  <c r="AC64" i="584"/>
  <c r="BD64" i="584"/>
  <c r="U64" i="584"/>
  <c r="W64" i="584" s="1"/>
  <c r="Y64" i="584" s="1"/>
  <c r="BC64" i="584"/>
  <c r="AB64" i="584"/>
  <c r="BB64" i="584"/>
  <c r="B64" i="584"/>
  <c r="U39" i="469"/>
  <c r="W39" i="469" s="1"/>
  <c r="Y39" i="469" s="1"/>
  <c r="BC39" i="469"/>
  <c r="BA39" i="469"/>
  <c r="BD39" i="469"/>
  <c r="BE39" i="469"/>
  <c r="BB39" i="469"/>
  <c r="AC39" i="476"/>
  <c r="B39" i="476"/>
  <c r="U39" i="476"/>
  <c r="W39" i="476" s="1"/>
  <c r="Y39" i="476" s="1"/>
  <c r="AB39" i="476"/>
  <c r="AB39" i="584"/>
  <c r="AC39" i="584"/>
  <c r="BA39" i="584"/>
  <c r="BD39" i="584"/>
  <c r="B39" i="584"/>
  <c r="BC39" i="584"/>
  <c r="BB39" i="584"/>
  <c r="U39" i="584"/>
  <c r="W39" i="584" s="1"/>
  <c r="Y39" i="584" s="1"/>
  <c r="G39" i="471"/>
  <c r="U39" i="471" s="1"/>
  <c r="W39" i="471" s="1"/>
  <c r="Y39" i="471" s="1"/>
  <c r="AC39" i="471"/>
  <c r="B39" i="471"/>
  <c r="U39" i="475"/>
  <c r="W39" i="475" s="1"/>
  <c r="Y39" i="475" s="1"/>
  <c r="BB39" i="475"/>
  <c r="BA39" i="475"/>
  <c r="B39" i="475"/>
  <c r="AC39" i="475"/>
  <c r="C39" i="528"/>
  <c r="C39" i="529" s="1"/>
  <c r="C39" i="530" s="1"/>
  <c r="C39" i="531" s="1"/>
  <c r="BB39" i="473"/>
  <c r="BS39" i="473"/>
  <c r="CI39" i="473"/>
  <c r="CY39" i="473"/>
  <c r="BT39" i="473"/>
  <c r="CJ39" i="473"/>
  <c r="CZ39" i="473"/>
  <c r="DP39" i="473"/>
  <c r="EF39" i="473"/>
  <c r="EV39" i="473"/>
  <c r="CP39" i="473"/>
  <c r="DQ39" i="473"/>
  <c r="EL39" i="473"/>
  <c r="CC39" i="473"/>
  <c r="DG39" i="473"/>
  <c r="EC39" i="473"/>
  <c r="BN39" i="473"/>
  <c r="CT39" i="473"/>
  <c r="DS39" i="473"/>
  <c r="EO39" i="473"/>
  <c r="EE39" i="473"/>
  <c r="BQ39" i="473"/>
  <c r="BY39" i="473"/>
  <c r="BA39" i="473"/>
  <c r="BW39" i="473"/>
  <c r="CM39" i="473"/>
  <c r="DC39" i="473"/>
  <c r="BX39" i="473"/>
  <c r="CN39" i="473"/>
  <c r="DD39" i="473"/>
  <c r="DT39" i="473"/>
  <c r="EJ39" i="473"/>
  <c r="BR39" i="473"/>
  <c r="CX39" i="473"/>
  <c r="DV39" i="473"/>
  <c r="EQ39" i="473"/>
  <c r="CK39" i="473"/>
  <c r="DM39" i="473"/>
  <c r="EH39" i="473"/>
  <c r="BV39" i="473"/>
  <c r="DB39" i="473"/>
  <c r="DY39" i="473"/>
  <c r="ET39" i="473"/>
  <c r="CO39" i="473"/>
  <c r="CW39" i="473"/>
  <c r="DE39" i="473"/>
  <c r="BC39" i="473"/>
  <c r="U39" i="473"/>
  <c r="W39" i="473" s="1"/>
  <c r="Y39" i="473" s="1"/>
  <c r="BK39" i="473"/>
  <c r="CA39" i="473"/>
  <c r="CQ39" i="473"/>
  <c r="BL39" i="473"/>
  <c r="CB39" i="473"/>
  <c r="CR39" i="473"/>
  <c r="DH39" i="473"/>
  <c r="DX39" i="473"/>
  <c r="EN39" i="473"/>
  <c r="BZ39" i="473"/>
  <c r="DF39" i="473"/>
  <c r="EA39" i="473"/>
  <c r="BM39" i="473"/>
  <c r="CS39" i="473"/>
  <c r="DR39" i="473"/>
  <c r="EM39" i="473"/>
  <c r="CD39" i="473"/>
  <c r="DI39" i="473"/>
  <c r="ED39" i="473"/>
  <c r="CG39" i="473"/>
  <c r="DO39" i="473"/>
  <c r="DU39" i="473"/>
  <c r="DZ39" i="473"/>
  <c r="BD39" i="473"/>
  <c r="BO39" i="473"/>
  <c r="CE39" i="473"/>
  <c r="CU39" i="473"/>
  <c r="BP39" i="473"/>
  <c r="CF39" i="473"/>
  <c r="CV39" i="473"/>
  <c r="DL39" i="473"/>
  <c r="EB39" i="473"/>
  <c r="ER39" i="473"/>
  <c r="CH39" i="473"/>
  <c r="DK39" i="473"/>
  <c r="EG39" i="473"/>
  <c r="BU39" i="473"/>
  <c r="DA39" i="473"/>
  <c r="DW39" i="473"/>
  <c r="ES39" i="473"/>
  <c r="CL39" i="473"/>
  <c r="DN39" i="473"/>
  <c r="EI39" i="473"/>
  <c r="DJ39" i="473"/>
  <c r="EK39" i="473"/>
  <c r="EP39" i="473"/>
  <c r="EU39" i="473"/>
  <c r="B39" i="473"/>
  <c r="AC39" i="473"/>
  <c r="AB39" i="473"/>
  <c r="AD39" i="539"/>
  <c r="AC39" i="539"/>
  <c r="B39" i="539"/>
  <c r="BE57" i="469"/>
  <c r="U57" i="469"/>
  <c r="W57" i="469" s="1"/>
  <c r="Y57" i="469" s="1"/>
  <c r="BA57" i="469"/>
  <c r="BC57" i="469"/>
  <c r="BB57" i="469"/>
  <c r="BD57" i="469"/>
  <c r="B57" i="370"/>
  <c r="B57" i="526"/>
  <c r="G57" i="526"/>
  <c r="H57" i="526" s="1"/>
  <c r="BB57" i="473"/>
  <c r="BL57" i="473"/>
  <c r="CB57" i="473"/>
  <c r="CR57" i="473"/>
  <c r="DH57" i="473"/>
  <c r="DX57" i="473"/>
  <c r="EN57" i="473"/>
  <c r="BQ57" i="473"/>
  <c r="CG57" i="473"/>
  <c r="CW57" i="473"/>
  <c r="DM57" i="473"/>
  <c r="EC57" i="473"/>
  <c r="ES57" i="473"/>
  <c r="BZ57" i="473"/>
  <c r="CP57" i="473"/>
  <c r="DF57" i="473"/>
  <c r="DV57" i="473"/>
  <c r="EL57" i="473"/>
  <c r="CM57" i="473"/>
  <c r="BK57" i="473"/>
  <c r="DW57" i="473"/>
  <c r="CU57" i="473"/>
  <c r="CI57" i="473"/>
  <c r="EE57" i="473"/>
  <c r="BD57" i="473"/>
  <c r="BP57" i="473"/>
  <c r="CF57" i="473"/>
  <c r="CV57" i="473"/>
  <c r="DL57" i="473"/>
  <c r="EB57" i="473"/>
  <c r="ER57" i="473"/>
  <c r="BU57" i="473"/>
  <c r="CK57" i="473"/>
  <c r="DA57" i="473"/>
  <c r="DQ57" i="473"/>
  <c r="EG57" i="473"/>
  <c r="BN57" i="473"/>
  <c r="CD57" i="473"/>
  <c r="CT57" i="473"/>
  <c r="DJ57" i="473"/>
  <c r="DZ57" i="473"/>
  <c r="EP57" i="473"/>
  <c r="DC57" i="473"/>
  <c r="CA57" i="473"/>
  <c r="EM57" i="473"/>
  <c r="DK57" i="473"/>
  <c r="EU57" i="473"/>
  <c r="BS57" i="473"/>
  <c r="BC57" i="473"/>
  <c r="BT57" i="473"/>
  <c r="CJ57" i="473"/>
  <c r="CZ57" i="473"/>
  <c r="DP57" i="473"/>
  <c r="EF57" i="473"/>
  <c r="EV57" i="473"/>
  <c r="BY57" i="473"/>
  <c r="CO57" i="473"/>
  <c r="DE57" i="473"/>
  <c r="DU57" i="473"/>
  <c r="EK57" i="473"/>
  <c r="BR57" i="473"/>
  <c r="CH57" i="473"/>
  <c r="CX57" i="473"/>
  <c r="DN57" i="473"/>
  <c r="ED57" i="473"/>
  <c r="ET57" i="473"/>
  <c r="DS57" i="473"/>
  <c r="CQ57" i="473"/>
  <c r="BO57" i="473"/>
  <c r="EA57" i="473"/>
  <c r="CY57" i="473"/>
  <c r="BA57" i="473"/>
  <c r="U57" i="473"/>
  <c r="W57" i="473" s="1"/>
  <c r="Y57" i="473" s="1"/>
  <c r="BX57" i="473"/>
  <c r="CN57" i="473"/>
  <c r="DD57" i="473"/>
  <c r="DT57" i="473"/>
  <c r="EJ57" i="473"/>
  <c r="BM57" i="473"/>
  <c r="CC57" i="473"/>
  <c r="CS57" i="473"/>
  <c r="DI57" i="473"/>
  <c r="DY57" i="473"/>
  <c r="EO57" i="473"/>
  <c r="BV57" i="473"/>
  <c r="CL57" i="473"/>
  <c r="DB57" i="473"/>
  <c r="DR57" i="473"/>
  <c r="EH57" i="473"/>
  <c r="BW57" i="473"/>
  <c r="EI57" i="473"/>
  <c r="DG57" i="473"/>
  <c r="CE57" i="473"/>
  <c r="EQ57" i="473"/>
  <c r="DO57" i="473"/>
  <c r="B57" i="473"/>
  <c r="AC57" i="473"/>
  <c r="AB57" i="473"/>
  <c r="I57" i="527"/>
  <c r="C57" i="528"/>
  <c r="B57" i="527"/>
  <c r="AD57" i="539"/>
  <c r="AC57" i="539"/>
  <c r="B57" i="539"/>
  <c r="AC57" i="476"/>
  <c r="B57" i="476"/>
  <c r="AB57" i="476"/>
  <c r="U57" i="476"/>
  <c r="W57" i="476" s="1"/>
  <c r="Y57" i="476" s="1"/>
  <c r="G57" i="471"/>
  <c r="U57" i="471" s="1"/>
  <c r="W57" i="471" s="1"/>
  <c r="Y57" i="471" s="1"/>
  <c r="B57" i="471"/>
  <c r="AC57" i="471"/>
  <c r="U57" i="475"/>
  <c r="W57" i="475" s="1"/>
  <c r="Y57" i="475" s="1"/>
  <c r="BA57" i="475"/>
  <c r="BB57" i="475"/>
  <c r="B57" i="475"/>
  <c r="AC57" i="475"/>
  <c r="BD57" i="584"/>
  <c r="BC57" i="584"/>
  <c r="U57" i="584"/>
  <c r="W57" i="584" s="1"/>
  <c r="Y57" i="584" s="1"/>
  <c r="BB57" i="584"/>
  <c r="BA57" i="584"/>
  <c r="AC57" i="584"/>
  <c r="B57" i="584"/>
  <c r="AB57" i="584"/>
  <c r="B55" i="526"/>
  <c r="G55" i="526"/>
  <c r="H55" i="526" s="1"/>
  <c r="G55" i="471"/>
  <c r="U55" i="471" s="1"/>
  <c r="W55" i="471" s="1"/>
  <c r="Y55" i="471" s="1"/>
  <c r="B55" i="471"/>
  <c r="AC55" i="471"/>
  <c r="I55" i="527"/>
  <c r="B55" i="527"/>
  <c r="C55" i="528"/>
  <c r="BA55" i="469"/>
  <c r="U55" i="469"/>
  <c r="W55" i="469" s="1"/>
  <c r="Y55" i="469" s="1"/>
  <c r="BE55" i="469"/>
  <c r="BB55" i="469"/>
  <c r="BC55" i="469"/>
  <c r="BD55" i="469"/>
  <c r="B55" i="370"/>
  <c r="BD55" i="473"/>
  <c r="BX55" i="473"/>
  <c r="CN55" i="473"/>
  <c r="DD55" i="473"/>
  <c r="DT55" i="473"/>
  <c r="EJ55" i="473"/>
  <c r="BM55" i="473"/>
  <c r="CC55" i="473"/>
  <c r="CS55" i="473"/>
  <c r="DI55" i="473"/>
  <c r="DY55" i="473"/>
  <c r="EO55" i="473"/>
  <c r="BV55" i="473"/>
  <c r="CL55" i="473"/>
  <c r="DB55" i="473"/>
  <c r="DR55" i="473"/>
  <c r="EH55" i="473"/>
  <c r="BK55" i="473"/>
  <c r="DW55" i="473"/>
  <c r="CU55" i="473"/>
  <c r="BS55" i="473"/>
  <c r="EE55" i="473"/>
  <c r="CM55" i="473"/>
  <c r="BA55" i="473"/>
  <c r="BL55" i="473"/>
  <c r="CB55" i="473"/>
  <c r="CR55" i="473"/>
  <c r="DH55" i="473"/>
  <c r="DX55" i="473"/>
  <c r="EN55" i="473"/>
  <c r="BQ55" i="473"/>
  <c r="CG55" i="473"/>
  <c r="CW55" i="473"/>
  <c r="DM55" i="473"/>
  <c r="EC55" i="473"/>
  <c r="ES55" i="473"/>
  <c r="BZ55" i="473"/>
  <c r="CP55" i="473"/>
  <c r="DF55" i="473"/>
  <c r="DV55" i="473"/>
  <c r="EL55" i="473"/>
  <c r="CA55" i="473"/>
  <c r="EM55" i="473"/>
  <c r="DK55" i="473"/>
  <c r="CI55" i="473"/>
  <c r="EU55" i="473"/>
  <c r="DC55" i="473"/>
  <c r="BB55" i="473"/>
  <c r="BP55" i="473"/>
  <c r="CF55" i="473"/>
  <c r="CV55" i="473"/>
  <c r="DL55" i="473"/>
  <c r="EB55" i="473"/>
  <c r="ER55" i="473"/>
  <c r="BU55" i="473"/>
  <c r="CK55" i="473"/>
  <c r="DA55" i="473"/>
  <c r="DQ55" i="473"/>
  <c r="EG55" i="473"/>
  <c r="BN55" i="473"/>
  <c r="CD55" i="473"/>
  <c r="CT55" i="473"/>
  <c r="DJ55" i="473"/>
  <c r="DZ55" i="473"/>
  <c r="EP55" i="473"/>
  <c r="CQ55" i="473"/>
  <c r="BO55" i="473"/>
  <c r="EA55" i="473"/>
  <c r="CY55" i="473"/>
  <c r="BW55" i="473"/>
  <c r="DS55" i="473"/>
  <c r="BC55" i="473"/>
  <c r="U55" i="473"/>
  <c r="W55" i="473" s="1"/>
  <c r="Y55" i="473" s="1"/>
  <c r="BT55" i="473"/>
  <c r="CJ55" i="473"/>
  <c r="CZ55" i="473"/>
  <c r="DP55" i="473"/>
  <c r="EF55" i="473"/>
  <c r="EV55" i="473"/>
  <c r="BY55" i="473"/>
  <c r="CO55" i="473"/>
  <c r="DE55" i="473"/>
  <c r="DU55" i="473"/>
  <c r="EK55" i="473"/>
  <c r="BR55" i="473"/>
  <c r="CH55" i="473"/>
  <c r="CX55" i="473"/>
  <c r="DN55" i="473"/>
  <c r="ED55" i="473"/>
  <c r="ET55" i="473"/>
  <c r="DG55" i="473"/>
  <c r="CE55" i="473"/>
  <c r="EQ55" i="473"/>
  <c r="DO55" i="473"/>
  <c r="EI55" i="473"/>
  <c r="AB55" i="473"/>
  <c r="B55" i="473"/>
  <c r="AC55" i="473"/>
  <c r="AC55" i="476"/>
  <c r="AB55" i="476"/>
  <c r="B55" i="476"/>
  <c r="U55" i="476"/>
  <c r="W55" i="476" s="1"/>
  <c r="Y55" i="476" s="1"/>
  <c r="U55" i="475"/>
  <c r="W55" i="475" s="1"/>
  <c r="Y55" i="475" s="1"/>
  <c r="BA55" i="475"/>
  <c r="BB55" i="475"/>
  <c r="AC55" i="475"/>
  <c r="B55" i="475"/>
  <c r="B55" i="539"/>
  <c r="AD55" i="539"/>
  <c r="AC55" i="539"/>
  <c r="B55" i="584"/>
  <c r="BD55" i="584"/>
  <c r="BC55" i="584"/>
  <c r="AB55" i="584"/>
  <c r="BB55" i="584"/>
  <c r="U55" i="584"/>
  <c r="W55" i="584" s="1"/>
  <c r="Y55" i="584" s="1"/>
  <c r="BA55" i="584"/>
  <c r="AC55" i="584"/>
  <c r="B49" i="526"/>
  <c r="G49" i="526"/>
  <c r="H49" i="526" s="1"/>
  <c r="AC49" i="539"/>
  <c r="B49" i="539"/>
  <c r="AD49" i="539"/>
  <c r="C49" i="528"/>
  <c r="B49" i="527"/>
  <c r="I49" i="527"/>
  <c r="BB49" i="473"/>
  <c r="U49" i="473"/>
  <c r="W49" i="473" s="1"/>
  <c r="Y49" i="473" s="1"/>
  <c r="BQ49" i="473"/>
  <c r="CG49" i="473"/>
  <c r="CW49" i="473"/>
  <c r="DM49" i="473"/>
  <c r="EC49" i="473"/>
  <c r="ES49" i="473"/>
  <c r="CB49" i="473"/>
  <c r="CX49" i="473"/>
  <c r="DS49" i="473"/>
  <c r="EN49" i="473"/>
  <c r="BX49" i="473"/>
  <c r="CT49" i="473"/>
  <c r="DO49" i="473"/>
  <c r="EJ49" i="473"/>
  <c r="BT49" i="473"/>
  <c r="CP49" i="473"/>
  <c r="DK49" i="473"/>
  <c r="EF49" i="473"/>
  <c r="CA49" i="473"/>
  <c r="BK49" i="473"/>
  <c r="ER49" i="473"/>
  <c r="EB49" i="473"/>
  <c r="CQ49" i="473"/>
  <c r="BD49" i="473"/>
  <c r="BU49" i="473"/>
  <c r="CK49" i="473"/>
  <c r="DA49" i="473"/>
  <c r="DQ49" i="473"/>
  <c r="EG49" i="473"/>
  <c r="BL49" i="473"/>
  <c r="CH49" i="473"/>
  <c r="DC49" i="473"/>
  <c r="DX49" i="473"/>
  <c r="ET49" i="473"/>
  <c r="CD49" i="473"/>
  <c r="CY49" i="473"/>
  <c r="DT49" i="473"/>
  <c r="EP49" i="473"/>
  <c r="BZ49" i="473"/>
  <c r="CU49" i="473"/>
  <c r="DP49" i="473"/>
  <c r="EL49" i="473"/>
  <c r="CV49" i="473"/>
  <c r="CF49" i="473"/>
  <c r="BP49" i="473"/>
  <c r="DL49" i="473"/>
  <c r="BC49" i="473"/>
  <c r="BY49" i="473"/>
  <c r="CO49" i="473"/>
  <c r="DE49" i="473"/>
  <c r="DU49" i="473"/>
  <c r="EK49" i="473"/>
  <c r="BR49" i="473"/>
  <c r="CM49" i="473"/>
  <c r="DH49" i="473"/>
  <c r="ED49" i="473"/>
  <c r="BN49" i="473"/>
  <c r="CI49" i="473"/>
  <c r="DD49" i="473"/>
  <c r="DZ49" i="473"/>
  <c r="EU49" i="473"/>
  <c r="CE49" i="473"/>
  <c r="CZ49" i="473"/>
  <c r="DV49" i="473"/>
  <c r="EQ49" i="473"/>
  <c r="DR49" i="473"/>
  <c r="DB49" i="473"/>
  <c r="CL49" i="473"/>
  <c r="EH49" i="473"/>
  <c r="BA49" i="473"/>
  <c r="BM49" i="473"/>
  <c r="CC49" i="473"/>
  <c r="CS49" i="473"/>
  <c r="DI49" i="473"/>
  <c r="DY49" i="473"/>
  <c r="EO49" i="473"/>
  <c r="BW49" i="473"/>
  <c r="CR49" i="473"/>
  <c r="DN49" i="473"/>
  <c r="EI49" i="473"/>
  <c r="BS49" i="473"/>
  <c r="CN49" i="473"/>
  <c r="DJ49" i="473"/>
  <c r="EE49" i="473"/>
  <c r="BO49" i="473"/>
  <c r="CJ49" i="473"/>
  <c r="DF49" i="473"/>
  <c r="EA49" i="473"/>
  <c r="EV49" i="473"/>
  <c r="EM49" i="473"/>
  <c r="DW49" i="473"/>
  <c r="DG49" i="473"/>
  <c r="BV49" i="473"/>
  <c r="B49" i="473"/>
  <c r="AC49" i="473"/>
  <c r="AB49" i="473"/>
  <c r="G49" i="471"/>
  <c r="U49" i="471" s="1"/>
  <c r="W49" i="471" s="1"/>
  <c r="Y49" i="471" s="1"/>
  <c r="AC49" i="471"/>
  <c r="B49" i="471"/>
  <c r="AC49" i="476"/>
  <c r="U49" i="476"/>
  <c r="W49" i="476" s="1"/>
  <c r="Y49" i="476" s="1"/>
  <c r="B49" i="476"/>
  <c r="AB49" i="476"/>
  <c r="U49" i="475"/>
  <c r="W49" i="475" s="1"/>
  <c r="Y49" i="475" s="1"/>
  <c r="BA49" i="475"/>
  <c r="BB49" i="475"/>
  <c r="B49" i="475"/>
  <c r="AC49" i="475"/>
  <c r="B49" i="370"/>
  <c r="BA49" i="469"/>
  <c r="BB49" i="469"/>
  <c r="U49" i="469"/>
  <c r="W49" i="469" s="1"/>
  <c r="Y49" i="469" s="1"/>
  <c r="BD49" i="469"/>
  <c r="BC49" i="469"/>
  <c r="BE49" i="469"/>
  <c r="BD49" i="584"/>
  <c r="U49" i="584"/>
  <c r="W49" i="584" s="1"/>
  <c r="Y49" i="584" s="1"/>
  <c r="BC49" i="584"/>
  <c r="BB49" i="584"/>
  <c r="B49" i="584"/>
  <c r="AC49" i="584"/>
  <c r="AB49" i="584"/>
  <c r="BA49" i="584"/>
  <c r="AC46" i="473"/>
  <c r="G46" i="526"/>
  <c r="H46" i="526" s="1"/>
  <c r="B46" i="526"/>
  <c r="I46" i="527"/>
  <c r="C46" i="528"/>
  <c r="B46" i="527"/>
  <c r="U46" i="475"/>
  <c r="W46" i="475" s="1"/>
  <c r="Y46" i="475" s="1"/>
  <c r="BA46" i="475"/>
  <c r="BB46" i="475"/>
  <c r="AC46" i="475"/>
  <c r="B46" i="475"/>
  <c r="BA46" i="473"/>
  <c r="BK46" i="473"/>
  <c r="CA46" i="473"/>
  <c r="CQ46" i="473"/>
  <c r="DG46" i="473"/>
  <c r="DW46" i="473"/>
  <c r="EM46" i="473"/>
  <c r="BU46" i="473"/>
  <c r="CP46" i="473"/>
  <c r="DL46" i="473"/>
  <c r="EG46" i="473"/>
  <c r="BQ46" i="473"/>
  <c r="CL46" i="473"/>
  <c r="DH46" i="473"/>
  <c r="EC46" i="473"/>
  <c r="BM46" i="473"/>
  <c r="CH46" i="473"/>
  <c r="DD46" i="473"/>
  <c r="DY46" i="473"/>
  <c r="ET46" i="473"/>
  <c r="EF46" i="473"/>
  <c r="EK46" i="473"/>
  <c r="EP46" i="473"/>
  <c r="CJ46" i="473"/>
  <c r="BC46" i="473"/>
  <c r="U46" i="473"/>
  <c r="W46" i="473" s="1"/>
  <c r="Y46" i="473" s="1"/>
  <c r="BO46" i="473"/>
  <c r="CE46" i="473"/>
  <c r="CU46" i="473"/>
  <c r="DK46" i="473"/>
  <c r="EA46" i="473"/>
  <c r="EQ46" i="473"/>
  <c r="BZ46" i="473"/>
  <c r="CV46" i="473"/>
  <c r="DQ46" i="473"/>
  <c r="EL46" i="473"/>
  <c r="BV46" i="473"/>
  <c r="CR46" i="473"/>
  <c r="DM46" i="473"/>
  <c r="EH46" i="473"/>
  <c r="BR46" i="473"/>
  <c r="CN46" i="473"/>
  <c r="DI46" i="473"/>
  <c r="ED46" i="473"/>
  <c r="BT46" i="473"/>
  <c r="BY46" i="473"/>
  <c r="CD46" i="473"/>
  <c r="DZ46" i="473"/>
  <c r="DE46" i="473"/>
  <c r="BB46" i="473"/>
  <c r="BS46" i="473"/>
  <c r="CI46" i="473"/>
  <c r="CY46" i="473"/>
  <c r="DO46" i="473"/>
  <c r="EE46" i="473"/>
  <c r="EU46" i="473"/>
  <c r="CF46" i="473"/>
  <c r="DA46" i="473"/>
  <c r="DV46" i="473"/>
  <c r="ER46" i="473"/>
  <c r="CB46" i="473"/>
  <c r="CW46" i="473"/>
  <c r="DR46" i="473"/>
  <c r="EN46" i="473"/>
  <c r="BX46" i="473"/>
  <c r="CS46" i="473"/>
  <c r="DN46" i="473"/>
  <c r="EJ46" i="473"/>
  <c r="CO46" i="473"/>
  <c r="CT46" i="473"/>
  <c r="CZ46" i="473"/>
  <c r="BN46" i="473"/>
  <c r="BD46" i="473"/>
  <c r="BW46" i="473"/>
  <c r="CM46" i="473"/>
  <c r="DC46" i="473"/>
  <c r="DS46" i="473"/>
  <c r="EI46" i="473"/>
  <c r="BP46" i="473"/>
  <c r="CK46" i="473"/>
  <c r="DF46" i="473"/>
  <c r="EB46" i="473"/>
  <c r="BL46" i="473"/>
  <c r="CG46" i="473"/>
  <c r="DB46" i="473"/>
  <c r="DX46" i="473"/>
  <c r="ES46" i="473"/>
  <c r="CC46" i="473"/>
  <c r="CX46" i="473"/>
  <c r="DT46" i="473"/>
  <c r="EO46" i="473"/>
  <c r="DJ46" i="473"/>
  <c r="DP46" i="473"/>
  <c r="DU46" i="473"/>
  <c r="EV46" i="473"/>
  <c r="B46" i="370"/>
  <c r="G46" i="471"/>
  <c r="U46" i="471" s="1"/>
  <c r="W46" i="471" s="1"/>
  <c r="Y46" i="471" s="1"/>
  <c r="AB46" i="471"/>
  <c r="B46" i="471"/>
  <c r="AC46" i="471"/>
  <c r="U46" i="476"/>
  <c r="W46" i="476" s="1"/>
  <c r="Y46" i="476" s="1"/>
  <c r="AC46" i="476"/>
  <c r="AB46" i="476"/>
  <c r="B46" i="476"/>
  <c r="BE46" i="469"/>
  <c r="BD46" i="469"/>
  <c r="U46" i="469"/>
  <c r="W46" i="469" s="1"/>
  <c r="Y46" i="469" s="1"/>
  <c r="BA46" i="469"/>
  <c r="BB46" i="469"/>
  <c r="BC46" i="469"/>
  <c r="AC46" i="539"/>
  <c r="AD46" i="539"/>
  <c r="B46" i="539"/>
  <c r="BA46" i="584"/>
  <c r="BD46" i="584"/>
  <c r="AC46" i="584"/>
  <c r="AB46" i="584"/>
  <c r="BC46" i="584"/>
  <c r="B46" i="584"/>
  <c r="BB46" i="584"/>
  <c r="U46" i="584"/>
  <c r="W46" i="584" s="1"/>
  <c r="Y46" i="584" s="1"/>
  <c r="U50" i="469"/>
  <c r="W50" i="469" s="1"/>
  <c r="Y50" i="469" s="1"/>
  <c r="BB50" i="469"/>
  <c r="BD50" i="469"/>
  <c r="BA50" i="469"/>
  <c r="BE50" i="469"/>
  <c r="BC50" i="469"/>
  <c r="BC50" i="473"/>
  <c r="BW50" i="473"/>
  <c r="CM50" i="473"/>
  <c r="DC50" i="473"/>
  <c r="DS50" i="473"/>
  <c r="EI50" i="473"/>
  <c r="BM50" i="473"/>
  <c r="CH50" i="473"/>
  <c r="DD50" i="473"/>
  <c r="DY50" i="473"/>
  <c r="ET50" i="473"/>
  <c r="CD50" i="473"/>
  <c r="CZ50" i="473"/>
  <c r="DU50" i="473"/>
  <c r="EP50" i="473"/>
  <c r="BZ50" i="473"/>
  <c r="CV50" i="473"/>
  <c r="DQ50" i="473"/>
  <c r="EL50" i="473"/>
  <c r="DM50" i="473"/>
  <c r="DR50" i="473"/>
  <c r="DB50" i="473"/>
  <c r="EC50" i="473"/>
  <c r="BB50" i="473"/>
  <c r="U50" i="473"/>
  <c r="W50" i="473" s="1"/>
  <c r="Y50" i="473" s="1"/>
  <c r="BK50" i="473"/>
  <c r="CA50" i="473"/>
  <c r="CQ50" i="473"/>
  <c r="DG50" i="473"/>
  <c r="DW50" i="473"/>
  <c r="EM50" i="473"/>
  <c r="BR50" i="473"/>
  <c r="CN50" i="473"/>
  <c r="DI50" i="473"/>
  <c r="ED50" i="473"/>
  <c r="BN50" i="473"/>
  <c r="CJ50" i="473"/>
  <c r="DE50" i="473"/>
  <c r="DZ50" i="473"/>
  <c r="EV50" i="473"/>
  <c r="CF50" i="473"/>
  <c r="DA50" i="473"/>
  <c r="DV50" i="473"/>
  <c r="ER50" i="473"/>
  <c r="EH50" i="473"/>
  <c r="EN50" i="473"/>
  <c r="DX50" i="473"/>
  <c r="BQ50" i="473"/>
  <c r="BD50" i="473"/>
  <c r="BO50" i="473"/>
  <c r="CE50" i="473"/>
  <c r="CU50" i="473"/>
  <c r="DK50" i="473"/>
  <c r="EA50" i="473"/>
  <c r="EQ50" i="473"/>
  <c r="BX50" i="473"/>
  <c r="CS50" i="473"/>
  <c r="DN50" i="473"/>
  <c r="EJ50" i="473"/>
  <c r="BT50" i="473"/>
  <c r="CO50" i="473"/>
  <c r="DJ50" i="473"/>
  <c r="EF50" i="473"/>
  <c r="BP50" i="473"/>
  <c r="CK50" i="473"/>
  <c r="DF50" i="473"/>
  <c r="EB50" i="473"/>
  <c r="BV50" i="473"/>
  <c r="CB50" i="473"/>
  <c r="BL50" i="473"/>
  <c r="ES50" i="473"/>
  <c r="CL50" i="473"/>
  <c r="BA50" i="473"/>
  <c r="BS50" i="473"/>
  <c r="CI50" i="473"/>
  <c r="CY50" i="473"/>
  <c r="DO50" i="473"/>
  <c r="EE50" i="473"/>
  <c r="EU50" i="473"/>
  <c r="CC50" i="473"/>
  <c r="CX50" i="473"/>
  <c r="DT50" i="473"/>
  <c r="EO50" i="473"/>
  <c r="BY50" i="473"/>
  <c r="CT50" i="473"/>
  <c r="DP50" i="473"/>
  <c r="EK50" i="473"/>
  <c r="BU50" i="473"/>
  <c r="CP50" i="473"/>
  <c r="DL50" i="473"/>
  <c r="EG50" i="473"/>
  <c r="CR50" i="473"/>
  <c r="CW50" i="473"/>
  <c r="CG50" i="473"/>
  <c r="DH50" i="473"/>
  <c r="G50" i="526"/>
  <c r="H50" i="526" s="1"/>
  <c r="B50" i="526"/>
  <c r="B50" i="370"/>
  <c r="AD50" i="539"/>
  <c r="B50" i="539"/>
  <c r="AC50" i="539"/>
  <c r="B50" i="476"/>
  <c r="U50" i="476"/>
  <c r="W50" i="476" s="1"/>
  <c r="Y50" i="476" s="1"/>
  <c r="AB50" i="476"/>
  <c r="AC50" i="476"/>
  <c r="G50" i="471"/>
  <c r="U50" i="471" s="1"/>
  <c r="W50" i="471" s="1"/>
  <c r="Y50" i="471" s="1"/>
  <c r="AB50" i="471"/>
  <c r="B50" i="471"/>
  <c r="AC50" i="471"/>
  <c r="U50" i="475"/>
  <c r="W50" i="475" s="1"/>
  <c r="Y50" i="475" s="1"/>
  <c r="BA50" i="475"/>
  <c r="BB50" i="475"/>
  <c r="AC50" i="475"/>
  <c r="B50" i="475"/>
  <c r="I50" i="527"/>
  <c r="C50" i="528"/>
  <c r="B50" i="527"/>
  <c r="BA50" i="584"/>
  <c r="B50" i="584"/>
  <c r="AC50" i="584"/>
  <c r="BD50" i="584"/>
  <c r="AB50" i="584"/>
  <c r="BC50" i="584"/>
  <c r="BB50" i="584"/>
  <c r="U50" i="584"/>
  <c r="W50" i="584" s="1"/>
  <c r="Y50" i="584" s="1"/>
  <c r="B51" i="526"/>
  <c r="G51" i="526"/>
  <c r="H51" i="526" s="1"/>
  <c r="AD51" i="539"/>
  <c r="AC51" i="539"/>
  <c r="B51" i="539"/>
  <c r="B51" i="527"/>
  <c r="I51" i="527"/>
  <c r="C51" i="528"/>
  <c r="BB51" i="469"/>
  <c r="U51" i="469"/>
  <c r="W51" i="469" s="1"/>
  <c r="Y51" i="469" s="1"/>
  <c r="BA51" i="469"/>
  <c r="BC51" i="469"/>
  <c r="BE51" i="469"/>
  <c r="BD51" i="469"/>
  <c r="U51" i="475"/>
  <c r="W51" i="475" s="1"/>
  <c r="Y51" i="475" s="1"/>
  <c r="BA51" i="475"/>
  <c r="BB51" i="475"/>
  <c r="B51" i="475"/>
  <c r="AC51" i="475"/>
  <c r="BD51" i="473"/>
  <c r="BU51" i="473"/>
  <c r="CK51" i="473"/>
  <c r="DA51" i="473"/>
  <c r="DQ51" i="473"/>
  <c r="EG51" i="473"/>
  <c r="CD51" i="473"/>
  <c r="CY51" i="473"/>
  <c r="DT51" i="473"/>
  <c r="EN51" i="473"/>
  <c r="BT51" i="473"/>
  <c r="CP51" i="473"/>
  <c r="DK51" i="473"/>
  <c r="EF51" i="473"/>
  <c r="BK51" i="473"/>
  <c r="CF51" i="473"/>
  <c r="DB51" i="473"/>
  <c r="DW51" i="473"/>
  <c r="EP51" i="473"/>
  <c r="DH51" i="473"/>
  <c r="CR51" i="473"/>
  <c r="CX51" i="473"/>
  <c r="DX51" i="473"/>
  <c r="BA51" i="473"/>
  <c r="U51" i="473"/>
  <c r="W51" i="473" s="1"/>
  <c r="Y51" i="473" s="1"/>
  <c r="BY51" i="473"/>
  <c r="CO51" i="473"/>
  <c r="DE51" i="473"/>
  <c r="DU51" i="473"/>
  <c r="BN51" i="473"/>
  <c r="CI51" i="473"/>
  <c r="DD51" i="473"/>
  <c r="DZ51" i="473"/>
  <c r="ER51" i="473"/>
  <c r="BZ51" i="473"/>
  <c r="CU51" i="473"/>
  <c r="DP51" i="473"/>
  <c r="EK51" i="473"/>
  <c r="BP51" i="473"/>
  <c r="CL51" i="473"/>
  <c r="DG51" i="473"/>
  <c r="EB51" i="473"/>
  <c r="ET51" i="473"/>
  <c r="ED51" i="473"/>
  <c r="DN51" i="473"/>
  <c r="DS51" i="473"/>
  <c r="BL51" i="473"/>
  <c r="BB51" i="473"/>
  <c r="BM51" i="473"/>
  <c r="CC51" i="473"/>
  <c r="CS51" i="473"/>
  <c r="DI51" i="473"/>
  <c r="DY51" i="473"/>
  <c r="BS51" i="473"/>
  <c r="CN51" i="473"/>
  <c r="DJ51" i="473"/>
  <c r="EE51" i="473"/>
  <c r="EV51" i="473"/>
  <c r="CE51" i="473"/>
  <c r="CZ51" i="473"/>
  <c r="DV51" i="473"/>
  <c r="EO51" i="473"/>
  <c r="BV51" i="473"/>
  <c r="CQ51" i="473"/>
  <c r="DL51" i="473"/>
  <c r="EH51" i="473"/>
  <c r="BR51" i="473"/>
  <c r="EU51" i="473"/>
  <c r="EI51" i="473"/>
  <c r="EM51" i="473"/>
  <c r="EQ51" i="473"/>
  <c r="BC51" i="473"/>
  <c r="BQ51" i="473"/>
  <c r="CG51" i="473"/>
  <c r="CW51" i="473"/>
  <c r="DM51" i="473"/>
  <c r="EC51" i="473"/>
  <c r="BX51" i="473"/>
  <c r="CT51" i="473"/>
  <c r="DO51" i="473"/>
  <c r="EJ51" i="473"/>
  <c r="BO51" i="473"/>
  <c r="CJ51" i="473"/>
  <c r="DF51" i="473"/>
  <c r="EA51" i="473"/>
  <c r="ES51" i="473"/>
  <c r="CA51" i="473"/>
  <c r="CV51" i="473"/>
  <c r="DR51" i="473"/>
  <c r="EL51" i="473"/>
  <c r="CM51" i="473"/>
  <c r="BW51" i="473"/>
  <c r="CB51" i="473"/>
  <c r="DC51" i="473"/>
  <c r="CH51" i="473"/>
  <c r="AC51" i="473"/>
  <c r="AB51" i="473"/>
  <c r="B51" i="473"/>
  <c r="U51" i="476"/>
  <c r="W51" i="476" s="1"/>
  <c r="Y51" i="476" s="1"/>
  <c r="AC51" i="476"/>
  <c r="AB51" i="476"/>
  <c r="B51" i="476"/>
  <c r="G51" i="471"/>
  <c r="U51" i="471" s="1"/>
  <c r="W51" i="471" s="1"/>
  <c r="Y51" i="471" s="1"/>
  <c r="B51" i="471"/>
  <c r="AC51" i="471"/>
  <c r="B51" i="370"/>
  <c r="BD51" i="584"/>
  <c r="AB51" i="584"/>
  <c r="BC51" i="584"/>
  <c r="AC51" i="584"/>
  <c r="BB51" i="584"/>
  <c r="U51" i="584"/>
  <c r="W51" i="584" s="1"/>
  <c r="Y51" i="584" s="1"/>
  <c r="BA51" i="584"/>
  <c r="B51" i="584"/>
  <c r="B48" i="526"/>
  <c r="G48" i="526"/>
  <c r="H48" i="526" s="1"/>
  <c r="I48" i="527"/>
  <c r="C48" i="528"/>
  <c r="B48" i="527"/>
  <c r="AB48" i="476"/>
  <c r="U48" i="476"/>
  <c r="W48" i="476" s="1"/>
  <c r="Y48" i="476" s="1"/>
  <c r="AC48" i="476"/>
  <c r="B48" i="476"/>
  <c r="G48" i="471"/>
  <c r="U48" i="471" s="1"/>
  <c r="W48" i="471" s="1"/>
  <c r="Y48" i="471" s="1"/>
  <c r="AB48" i="471"/>
  <c r="B48" i="471"/>
  <c r="AC48" i="471"/>
  <c r="BD48" i="469"/>
  <c r="U48" i="469"/>
  <c r="W48" i="469" s="1"/>
  <c r="Y48" i="469" s="1"/>
  <c r="BA48" i="469"/>
  <c r="BE48" i="469"/>
  <c r="BB48" i="469"/>
  <c r="BC48" i="469"/>
  <c r="U48" i="475"/>
  <c r="W48" i="475" s="1"/>
  <c r="Y48" i="475" s="1"/>
  <c r="BA48" i="475"/>
  <c r="BB48" i="475"/>
  <c r="B48" i="475"/>
  <c r="AC48" i="475"/>
  <c r="AD48" i="539"/>
  <c r="B48" i="539"/>
  <c r="AC48" i="539"/>
  <c r="BC48" i="473"/>
  <c r="BK48" i="473"/>
  <c r="CA48" i="473"/>
  <c r="CQ48" i="473"/>
  <c r="DG48" i="473"/>
  <c r="DW48" i="473"/>
  <c r="EM48" i="473"/>
  <c r="BQ48" i="473"/>
  <c r="CL48" i="473"/>
  <c r="DH48" i="473"/>
  <c r="EC48" i="473"/>
  <c r="BM48" i="473"/>
  <c r="CH48" i="473"/>
  <c r="DD48" i="473"/>
  <c r="DY48" i="473"/>
  <c r="ET48" i="473"/>
  <c r="CD48" i="473"/>
  <c r="CZ48" i="473"/>
  <c r="DU48" i="473"/>
  <c r="EP48" i="473"/>
  <c r="DV48" i="473"/>
  <c r="DF48" i="473"/>
  <c r="DL48" i="473"/>
  <c r="BZ48" i="473"/>
  <c r="BA48" i="473"/>
  <c r="BO48" i="473"/>
  <c r="CE48" i="473"/>
  <c r="CU48" i="473"/>
  <c r="DK48" i="473"/>
  <c r="EA48" i="473"/>
  <c r="EQ48" i="473"/>
  <c r="BV48" i="473"/>
  <c r="CR48" i="473"/>
  <c r="DM48" i="473"/>
  <c r="EH48" i="473"/>
  <c r="BR48" i="473"/>
  <c r="CN48" i="473"/>
  <c r="DI48" i="473"/>
  <c r="ED48" i="473"/>
  <c r="BN48" i="473"/>
  <c r="CJ48" i="473"/>
  <c r="DE48" i="473"/>
  <c r="DZ48" i="473"/>
  <c r="EV48" i="473"/>
  <c r="ER48" i="473"/>
  <c r="EB48" i="473"/>
  <c r="EG48" i="473"/>
  <c r="CV48" i="473"/>
  <c r="BB48" i="473"/>
  <c r="BS48" i="473"/>
  <c r="CI48" i="473"/>
  <c r="CY48" i="473"/>
  <c r="DO48" i="473"/>
  <c r="EE48" i="473"/>
  <c r="EU48" i="473"/>
  <c r="CB48" i="473"/>
  <c r="CW48" i="473"/>
  <c r="DR48" i="473"/>
  <c r="EN48" i="473"/>
  <c r="BX48" i="473"/>
  <c r="CS48" i="473"/>
  <c r="DN48" i="473"/>
  <c r="EJ48" i="473"/>
  <c r="BT48" i="473"/>
  <c r="CO48" i="473"/>
  <c r="DJ48" i="473"/>
  <c r="EF48" i="473"/>
  <c r="CF48" i="473"/>
  <c r="BP48" i="473"/>
  <c r="BU48" i="473"/>
  <c r="DQ48" i="473"/>
  <c r="BD48" i="473"/>
  <c r="U48" i="473"/>
  <c r="W48" i="473" s="1"/>
  <c r="Y48" i="473" s="1"/>
  <c r="BW48" i="473"/>
  <c r="CM48" i="473"/>
  <c r="DC48" i="473"/>
  <c r="DS48" i="473"/>
  <c r="EI48" i="473"/>
  <c r="BL48" i="473"/>
  <c r="CG48" i="473"/>
  <c r="DB48" i="473"/>
  <c r="DX48" i="473"/>
  <c r="ES48" i="473"/>
  <c r="CC48" i="473"/>
  <c r="CX48" i="473"/>
  <c r="DT48" i="473"/>
  <c r="EO48" i="473"/>
  <c r="BY48" i="473"/>
  <c r="CT48" i="473"/>
  <c r="DP48" i="473"/>
  <c r="EK48" i="473"/>
  <c r="DA48" i="473"/>
  <c r="CK48" i="473"/>
  <c r="CP48" i="473"/>
  <c r="EL48" i="473"/>
  <c r="B48" i="370"/>
  <c r="U48" i="584"/>
  <c r="W48" i="584" s="1"/>
  <c r="Y48" i="584" s="1"/>
  <c r="BC48" i="584"/>
  <c r="AC48" i="584"/>
  <c r="BB48" i="584"/>
  <c r="AB48" i="584"/>
  <c r="BA48" i="584"/>
  <c r="BD48" i="584"/>
  <c r="B48" i="584"/>
  <c r="C52" i="528"/>
  <c r="I52" i="527"/>
  <c r="B52" i="527"/>
  <c r="AC52" i="539"/>
  <c r="B52" i="539"/>
  <c r="AD52" i="539"/>
  <c r="BC52" i="469"/>
  <c r="BD52" i="469"/>
  <c r="BE52" i="469"/>
  <c r="U52" i="469"/>
  <c r="W52" i="469" s="1"/>
  <c r="Y52" i="469" s="1"/>
  <c r="BA52" i="469"/>
  <c r="BB52" i="469"/>
  <c r="G52" i="471"/>
  <c r="U52" i="471" s="1"/>
  <c r="W52" i="471" s="1"/>
  <c r="Y52" i="471" s="1"/>
  <c r="AB52" i="471"/>
  <c r="B52" i="471"/>
  <c r="AC52" i="471"/>
  <c r="U52" i="475"/>
  <c r="W52" i="475" s="1"/>
  <c r="Y52" i="475" s="1"/>
  <c r="BA52" i="475"/>
  <c r="BB52" i="475"/>
  <c r="B52" i="475"/>
  <c r="AC52" i="475"/>
  <c r="BD52" i="473"/>
  <c r="BR52" i="473"/>
  <c r="CH52" i="473"/>
  <c r="CX52" i="473"/>
  <c r="DN52" i="473"/>
  <c r="ED52" i="473"/>
  <c r="ET52" i="473"/>
  <c r="BW52" i="473"/>
  <c r="CM52" i="473"/>
  <c r="DC52" i="473"/>
  <c r="DS52" i="473"/>
  <c r="EI52" i="473"/>
  <c r="BL52" i="473"/>
  <c r="CB52" i="473"/>
  <c r="CR52" i="473"/>
  <c r="DH52" i="473"/>
  <c r="DX52" i="473"/>
  <c r="EN52" i="473"/>
  <c r="CO52" i="473"/>
  <c r="BM52" i="473"/>
  <c r="DY52" i="473"/>
  <c r="CW52" i="473"/>
  <c r="CK52" i="473"/>
  <c r="EG52" i="473"/>
  <c r="BC52" i="473"/>
  <c r="BV52" i="473"/>
  <c r="CL52" i="473"/>
  <c r="DB52" i="473"/>
  <c r="DR52" i="473"/>
  <c r="EH52" i="473"/>
  <c r="BK52" i="473"/>
  <c r="CA52" i="473"/>
  <c r="CQ52" i="473"/>
  <c r="DG52" i="473"/>
  <c r="DW52" i="473"/>
  <c r="EM52" i="473"/>
  <c r="BP52" i="473"/>
  <c r="CF52" i="473"/>
  <c r="CV52" i="473"/>
  <c r="DL52" i="473"/>
  <c r="EB52" i="473"/>
  <c r="ER52" i="473"/>
  <c r="DE52" i="473"/>
  <c r="CC52" i="473"/>
  <c r="EO52" i="473"/>
  <c r="DM52" i="473"/>
  <c r="DA52" i="473"/>
  <c r="BA52" i="473"/>
  <c r="BZ52" i="473"/>
  <c r="CP52" i="473"/>
  <c r="DF52" i="473"/>
  <c r="DV52" i="473"/>
  <c r="EL52" i="473"/>
  <c r="BO52" i="473"/>
  <c r="CE52" i="473"/>
  <c r="CU52" i="473"/>
  <c r="DK52" i="473"/>
  <c r="EA52" i="473"/>
  <c r="EQ52" i="473"/>
  <c r="BT52" i="473"/>
  <c r="CJ52" i="473"/>
  <c r="CZ52" i="473"/>
  <c r="DP52" i="473"/>
  <c r="EF52" i="473"/>
  <c r="EV52" i="473"/>
  <c r="DU52" i="473"/>
  <c r="CS52" i="473"/>
  <c r="BQ52" i="473"/>
  <c r="EC52" i="473"/>
  <c r="DQ52" i="473"/>
  <c r="BB52" i="473"/>
  <c r="U52" i="473"/>
  <c r="W52" i="473" s="1"/>
  <c r="Y52" i="473" s="1"/>
  <c r="BN52" i="473"/>
  <c r="CD52" i="473"/>
  <c r="CT52" i="473"/>
  <c r="DJ52" i="473"/>
  <c r="DZ52" i="473"/>
  <c r="EP52" i="473"/>
  <c r="BS52" i="473"/>
  <c r="CI52" i="473"/>
  <c r="CY52" i="473"/>
  <c r="DO52" i="473"/>
  <c r="EE52" i="473"/>
  <c r="EU52" i="473"/>
  <c r="BX52" i="473"/>
  <c r="CN52" i="473"/>
  <c r="DD52" i="473"/>
  <c r="DT52" i="473"/>
  <c r="EJ52" i="473"/>
  <c r="BY52" i="473"/>
  <c r="EK52" i="473"/>
  <c r="DI52" i="473"/>
  <c r="CG52" i="473"/>
  <c r="ES52" i="473"/>
  <c r="BU52" i="473"/>
  <c r="B52" i="370"/>
  <c r="AC52" i="476"/>
  <c r="B52" i="476"/>
  <c r="U52" i="476"/>
  <c r="W52" i="476" s="1"/>
  <c r="Y52" i="476" s="1"/>
  <c r="AB52" i="476"/>
  <c r="G52" i="526"/>
  <c r="H52" i="526" s="1"/>
  <c r="B52" i="526"/>
  <c r="BA52" i="584"/>
  <c r="U52" i="584"/>
  <c r="W52" i="584" s="1"/>
  <c r="Y52" i="584" s="1"/>
  <c r="B52" i="584"/>
  <c r="AC52" i="584"/>
  <c r="BD52" i="584"/>
  <c r="BC52" i="584"/>
  <c r="BB52" i="584"/>
  <c r="AB52" i="584"/>
  <c r="U35" i="469"/>
  <c r="W35" i="469" s="1"/>
  <c r="Y35" i="469" s="1"/>
  <c r="BB35" i="469"/>
  <c r="BE35" i="469"/>
  <c r="BC35" i="469"/>
  <c r="BA35" i="469"/>
  <c r="BD35" i="469"/>
  <c r="BA35" i="473"/>
  <c r="BO35" i="473"/>
  <c r="CE35" i="473"/>
  <c r="CU35" i="473"/>
  <c r="DK35" i="473"/>
  <c r="EA35" i="473"/>
  <c r="EQ35" i="473"/>
  <c r="BZ35" i="473"/>
  <c r="CV35" i="473"/>
  <c r="DQ35" i="473"/>
  <c r="EL35" i="473"/>
  <c r="BV35" i="473"/>
  <c r="CR35" i="473"/>
  <c r="DM35" i="473"/>
  <c r="EH35" i="473"/>
  <c r="BY35" i="473"/>
  <c r="DP35" i="473"/>
  <c r="BR35" i="473"/>
  <c r="DI35" i="473"/>
  <c r="BT35" i="473"/>
  <c r="DJ35" i="473"/>
  <c r="BM35" i="473"/>
  <c r="DN35" i="473"/>
  <c r="EJ35" i="473"/>
  <c r="DW35" i="473"/>
  <c r="CP35" i="473"/>
  <c r="EG35" i="473"/>
  <c r="DH35" i="473"/>
  <c r="BN35" i="473"/>
  <c r="EV35" i="473"/>
  <c r="EO35" i="473"/>
  <c r="CZ35" i="473"/>
  <c r="CS35" i="473"/>
  <c r="BB35" i="473"/>
  <c r="BS35" i="473"/>
  <c r="CI35" i="473"/>
  <c r="CY35" i="473"/>
  <c r="DO35" i="473"/>
  <c r="EE35" i="473"/>
  <c r="EU35" i="473"/>
  <c r="CF35" i="473"/>
  <c r="DA35" i="473"/>
  <c r="DV35" i="473"/>
  <c r="ER35" i="473"/>
  <c r="CB35" i="473"/>
  <c r="CW35" i="473"/>
  <c r="DR35" i="473"/>
  <c r="EN35" i="473"/>
  <c r="CJ35" i="473"/>
  <c r="DZ35" i="473"/>
  <c r="CC35" i="473"/>
  <c r="DT35" i="473"/>
  <c r="CD35" i="473"/>
  <c r="DU35" i="473"/>
  <c r="DD35" i="473"/>
  <c r="CH35" i="473"/>
  <c r="BC35" i="473"/>
  <c r="U35" i="473"/>
  <c r="W35" i="473" s="1"/>
  <c r="Y35" i="473" s="1"/>
  <c r="BW35" i="473"/>
  <c r="CM35" i="473"/>
  <c r="DC35" i="473"/>
  <c r="DS35" i="473"/>
  <c r="EI35" i="473"/>
  <c r="BP35" i="473"/>
  <c r="CK35" i="473"/>
  <c r="DF35" i="473"/>
  <c r="EB35" i="473"/>
  <c r="BL35" i="473"/>
  <c r="CG35" i="473"/>
  <c r="DB35" i="473"/>
  <c r="DX35" i="473"/>
  <c r="ES35" i="473"/>
  <c r="CT35" i="473"/>
  <c r="EK35" i="473"/>
  <c r="CN35" i="473"/>
  <c r="ED35" i="473"/>
  <c r="CO35" i="473"/>
  <c r="EF35" i="473"/>
  <c r="ET35" i="473"/>
  <c r="DY35" i="473"/>
  <c r="BK35" i="473"/>
  <c r="CQ35" i="473"/>
  <c r="DG35" i="473"/>
  <c r="EM35" i="473"/>
  <c r="BU35" i="473"/>
  <c r="DL35" i="473"/>
  <c r="BQ35" i="473"/>
  <c r="EC35" i="473"/>
  <c r="DE35" i="473"/>
  <c r="CX35" i="473"/>
  <c r="BX35" i="473"/>
  <c r="BD35" i="473"/>
  <c r="CA35" i="473"/>
  <c r="CL35" i="473"/>
  <c r="EP35" i="473"/>
  <c r="B35" i="473"/>
  <c r="B35" i="539"/>
  <c r="AD35" i="539"/>
  <c r="AC35" i="539"/>
  <c r="AC35" i="584"/>
  <c r="BC35" i="584"/>
  <c r="AB35" i="584"/>
  <c r="BB35" i="584"/>
  <c r="B35" i="584"/>
  <c r="BA35" i="584"/>
  <c r="BD35" i="584"/>
  <c r="U35" i="584"/>
  <c r="W35" i="584" s="1"/>
  <c r="Y35" i="584" s="1"/>
  <c r="BB35" i="475"/>
  <c r="BA35" i="475"/>
  <c r="B35" i="475"/>
  <c r="AC35" i="475"/>
  <c r="C35" i="528"/>
  <c r="C35" i="529" s="1"/>
  <c r="C35" i="530" s="1"/>
  <c r="C35" i="531" s="1"/>
  <c r="G35" i="471"/>
  <c r="U35" i="471" s="1"/>
  <c r="W35" i="471" s="1"/>
  <c r="Y35" i="471" s="1"/>
  <c r="AC35" i="471"/>
  <c r="B35" i="476"/>
  <c r="U35" i="476"/>
  <c r="W35" i="476" s="1"/>
  <c r="Y35" i="476" s="1"/>
  <c r="AB35" i="476"/>
  <c r="AC35" i="476"/>
  <c r="U38" i="475"/>
  <c r="W38" i="475" s="1"/>
  <c r="Y38" i="475" s="1"/>
  <c r="AA31" i="475"/>
  <c r="AG113" i="370"/>
  <c r="AG117" i="370"/>
  <c r="AG109" i="370"/>
  <c r="AJ129" i="370"/>
  <c r="AG129" i="370" s="1"/>
  <c r="AJ103" i="370"/>
  <c r="AJ123" i="370"/>
  <c r="AG123" i="370" s="1"/>
  <c r="AJ115" i="370"/>
  <c r="AG115" i="370" s="1"/>
  <c r="AJ84" i="370"/>
  <c r="AJ127" i="370"/>
  <c r="AG127" i="370" s="1"/>
  <c r="AJ107" i="370"/>
  <c r="AG107" i="370" s="1"/>
  <c r="AJ96" i="370"/>
  <c r="AJ88" i="370"/>
  <c r="AJ80" i="370"/>
  <c r="AJ61" i="370"/>
  <c r="AJ47" i="370"/>
  <c r="AJ51" i="370"/>
  <c r="AJ37" i="370"/>
  <c r="AJ110" i="370"/>
  <c r="AG110" i="370" s="1"/>
  <c r="AJ55" i="370"/>
  <c r="AJ94" i="370"/>
  <c r="AJ86" i="370"/>
  <c r="AJ41" i="370"/>
  <c r="AJ102" i="370"/>
  <c r="AJ45" i="370"/>
  <c r="AJ111" i="370"/>
  <c r="AG111" i="370" s="1"/>
  <c r="AJ57" i="370"/>
  <c r="AJ92" i="370"/>
  <c r="AJ74" i="370"/>
  <c r="AJ53" i="370"/>
  <c r="AJ121" i="370"/>
  <c r="AG121" i="370" s="1"/>
  <c r="AJ78" i="370"/>
  <c r="AJ119" i="370"/>
  <c r="AG119" i="370" s="1"/>
  <c r="AJ99" i="370"/>
  <c r="AJ76" i="370"/>
  <c r="AJ66" i="370"/>
  <c r="AJ118" i="370"/>
  <c r="AG118" i="370" s="1"/>
  <c r="AJ43" i="370"/>
  <c r="AJ125" i="370"/>
  <c r="AG125" i="370" s="1"/>
  <c r="AJ90" i="370"/>
  <c r="AJ82" i="370"/>
  <c r="AJ120" i="370"/>
  <c r="AG120" i="370" s="1"/>
  <c r="AJ49" i="370"/>
  <c r="AJ59" i="370"/>
  <c r="AJ39" i="370"/>
  <c r="AC38" i="539" l="1"/>
  <c r="BC38" i="584"/>
  <c r="B38" i="584"/>
  <c r="BD38" i="584"/>
  <c r="U38" i="584"/>
  <c r="W38" i="584" s="1"/>
  <c r="Y38" i="584" s="1"/>
  <c r="B38" i="476"/>
  <c r="BB38" i="584"/>
  <c r="U38" i="476"/>
  <c r="W38" i="476" s="1"/>
  <c r="Y38" i="476" s="1"/>
  <c r="BA38" i="584"/>
  <c r="AB38" i="476"/>
  <c r="BB38" i="475"/>
  <c r="AB38" i="584"/>
  <c r="AC38" i="471"/>
  <c r="B38" i="539"/>
  <c r="E38" i="527"/>
  <c r="B38" i="471"/>
  <c r="C105" i="529"/>
  <c r="AC105" i="528"/>
  <c r="B105" i="528"/>
  <c r="C103" i="529"/>
  <c r="AC103" i="528"/>
  <c r="B103" i="528"/>
  <c r="C102" i="529"/>
  <c r="AC102" i="528"/>
  <c r="B102" i="528"/>
  <c r="C104" i="529"/>
  <c r="B104" i="528"/>
  <c r="AC104" i="528"/>
  <c r="C106" i="529"/>
  <c r="B106" i="528"/>
  <c r="AC106" i="528"/>
  <c r="DK38" i="473"/>
  <c r="DP38" i="473"/>
  <c r="EC38" i="473"/>
  <c r="CI38" i="473"/>
  <c r="CS38" i="473"/>
  <c r="DD38" i="473"/>
  <c r="AB38" i="473"/>
  <c r="CO38" i="473"/>
  <c r="CV38" i="473"/>
  <c r="DV38" i="473"/>
  <c r="DQ38" i="473"/>
  <c r="CL38" i="473"/>
  <c r="DA38" i="473"/>
  <c r="DR38" i="473"/>
  <c r="CX38" i="473"/>
  <c r="DL38" i="473"/>
  <c r="BX38" i="473"/>
  <c r="DS38" i="473"/>
  <c r="EG38" i="473"/>
  <c r="CK38" i="473"/>
  <c r="CW38" i="473"/>
  <c r="DY38" i="473"/>
  <c r="DE38" i="473"/>
  <c r="DH38" i="473"/>
  <c r="BY38" i="473"/>
  <c r="BP38" i="473"/>
  <c r="DF38" i="473"/>
  <c r="BU38" i="473"/>
  <c r="BV38" i="473"/>
  <c r="CY38" i="473"/>
  <c r="BR38" i="473"/>
  <c r="BS38" i="473"/>
  <c r="EF38" i="473"/>
  <c r="CB38" i="473"/>
  <c r="BL38" i="473"/>
  <c r="DW38" i="473"/>
  <c r="AC38" i="473"/>
  <c r="CH38" i="473"/>
  <c r="DC38" i="473"/>
  <c r="EA38" i="473"/>
  <c r="CM38" i="473"/>
  <c r="BC38" i="473"/>
  <c r="DZ38" i="473"/>
  <c r="U38" i="473"/>
  <c r="W38" i="473" s="1"/>
  <c r="Y38" i="473" s="1"/>
  <c r="BM38" i="473"/>
  <c r="EK38" i="473"/>
  <c r="EU38" i="473"/>
  <c r="CZ38" i="473"/>
  <c r="DJ38" i="473"/>
  <c r="EH38" i="473"/>
  <c r="DT38" i="473"/>
  <c r="CT38" i="473"/>
  <c r="ED38" i="473"/>
  <c r="CG38" i="473"/>
  <c r="CF38" i="473"/>
  <c r="BD38" i="473"/>
  <c r="CU38" i="473"/>
  <c r="DU38" i="473"/>
  <c r="BW38" i="473"/>
  <c r="DX38" i="473"/>
  <c r="CJ38" i="473"/>
  <c r="EE38" i="473"/>
  <c r="BK38" i="473"/>
  <c r="BA38" i="473"/>
  <c r="EQ38" i="473"/>
  <c r="CA38" i="473"/>
  <c r="DG38" i="473"/>
  <c r="B38" i="473"/>
  <c r="DB38" i="473"/>
  <c r="CE38" i="473"/>
  <c r="CC38" i="473"/>
  <c r="BB38" i="473"/>
  <c r="CP38" i="473"/>
  <c r="EO38" i="473"/>
  <c r="EL38" i="473"/>
  <c r="CD38" i="473"/>
  <c r="DM38" i="473"/>
  <c r="AG93" i="370"/>
  <c r="AG100" i="370"/>
  <c r="P100" i="528"/>
  <c r="Z100" i="528"/>
  <c r="B100" i="528"/>
  <c r="F100" i="528"/>
  <c r="AC100" i="528"/>
  <c r="M100" i="528"/>
  <c r="G100" i="528"/>
  <c r="K100" i="528"/>
  <c r="C100" i="529"/>
  <c r="H100" i="528"/>
  <c r="J100" i="528"/>
  <c r="Q100" i="528"/>
  <c r="S100" i="528"/>
  <c r="T100" i="528"/>
  <c r="U100" i="528"/>
  <c r="D100" i="529" s="1"/>
  <c r="N100" i="528"/>
  <c r="AC101" i="528"/>
  <c r="C101" i="529"/>
  <c r="B101" i="528"/>
  <c r="C93" i="529"/>
  <c r="H93" i="528"/>
  <c r="J93" i="528"/>
  <c r="T93" i="528"/>
  <c r="S93" i="528"/>
  <c r="K93" i="528"/>
  <c r="AC93" i="528"/>
  <c r="U93" i="528"/>
  <c r="D93" i="529" s="1"/>
  <c r="P93" i="528"/>
  <c r="N93" i="528"/>
  <c r="B93" i="528"/>
  <c r="F93" i="528"/>
  <c r="Z93" i="528"/>
  <c r="M93" i="528"/>
  <c r="Q93" i="528"/>
  <c r="G93" i="528"/>
  <c r="E100" i="528"/>
  <c r="C98" i="529"/>
  <c r="AC98" i="528"/>
  <c r="B98" i="528"/>
  <c r="E93" i="528"/>
  <c r="AC99" i="528"/>
  <c r="B99" i="528"/>
  <c r="C99" i="529"/>
  <c r="C94" i="529"/>
  <c r="AC94" i="528"/>
  <c r="B94" i="528"/>
  <c r="AG86" i="370"/>
  <c r="AG90" i="370"/>
  <c r="AG87" i="370"/>
  <c r="AG91" i="370"/>
  <c r="AG88" i="370"/>
  <c r="AG89" i="370"/>
  <c r="AG92" i="370"/>
  <c r="E88" i="528"/>
  <c r="E86" i="528"/>
  <c r="P90" i="528"/>
  <c r="M90" i="528"/>
  <c r="T90" i="528"/>
  <c r="Z90" i="528"/>
  <c r="U90" i="528"/>
  <c r="D90" i="529" s="1"/>
  <c r="J90" i="528"/>
  <c r="F90" i="528"/>
  <c r="G90" i="528"/>
  <c r="C90" i="529"/>
  <c r="H90" i="528"/>
  <c r="AC90" i="528"/>
  <c r="K90" i="528"/>
  <c r="S90" i="528"/>
  <c r="B90" i="528"/>
  <c r="Q90" i="528"/>
  <c r="N90" i="528"/>
  <c r="E89" i="528"/>
  <c r="C89" i="529"/>
  <c r="H89" i="528"/>
  <c r="M89" i="528"/>
  <c r="N89" i="528"/>
  <c r="S89" i="528"/>
  <c r="B89" i="528"/>
  <c r="T89" i="528"/>
  <c r="AC89" i="528"/>
  <c r="J89" i="528"/>
  <c r="P89" i="528"/>
  <c r="U89" i="528"/>
  <c r="D89" i="529" s="1"/>
  <c r="F89" i="528"/>
  <c r="Z89" i="528"/>
  <c r="K89" i="528"/>
  <c r="Q89" i="528"/>
  <c r="G89" i="528"/>
  <c r="E87" i="528"/>
  <c r="E92" i="528"/>
  <c r="E91" i="528"/>
  <c r="C88" i="529"/>
  <c r="B88" i="528"/>
  <c r="M88" i="528"/>
  <c r="U88" i="528"/>
  <c r="D88" i="529" s="1"/>
  <c r="S88" i="528"/>
  <c r="G88" i="528"/>
  <c r="AC88" i="528"/>
  <c r="H88" i="528"/>
  <c r="N88" i="528"/>
  <c r="T88" i="528"/>
  <c r="Q88" i="528"/>
  <c r="J88" i="528"/>
  <c r="Z88" i="528"/>
  <c r="P88" i="528"/>
  <c r="K88" i="528"/>
  <c r="F88" i="528"/>
  <c r="M86" i="528"/>
  <c r="AC86" i="528"/>
  <c r="Z86" i="528"/>
  <c r="U86" i="528"/>
  <c r="D86" i="529" s="1"/>
  <c r="F86" i="528"/>
  <c r="B86" i="528"/>
  <c r="G86" i="528"/>
  <c r="H86" i="528"/>
  <c r="C86" i="529"/>
  <c r="N86" i="528"/>
  <c r="J86" i="528"/>
  <c r="T86" i="528"/>
  <c r="P86" i="528"/>
  <c r="Q86" i="528"/>
  <c r="K86" i="528"/>
  <c r="S86" i="528"/>
  <c r="C97" i="529"/>
  <c r="AC97" i="528"/>
  <c r="B97" i="528"/>
  <c r="C96" i="529"/>
  <c r="AC96" i="528"/>
  <c r="B96" i="528"/>
  <c r="P92" i="528"/>
  <c r="AC92" i="528"/>
  <c r="G92" i="528"/>
  <c r="B92" i="528"/>
  <c r="U92" i="528"/>
  <c r="D92" i="529" s="1"/>
  <c r="H92" i="528"/>
  <c r="Q92" i="528"/>
  <c r="N92" i="528"/>
  <c r="C92" i="529"/>
  <c r="F92" i="528"/>
  <c r="M92" i="528"/>
  <c r="T92" i="528"/>
  <c r="S92" i="528"/>
  <c r="K92" i="528"/>
  <c r="J92" i="528"/>
  <c r="Z92" i="528"/>
  <c r="P91" i="528"/>
  <c r="N91" i="528"/>
  <c r="U91" i="528"/>
  <c r="D91" i="529" s="1"/>
  <c r="F91" i="528"/>
  <c r="AC91" i="528"/>
  <c r="G91" i="528"/>
  <c r="B91" i="528"/>
  <c r="Z91" i="528"/>
  <c r="C91" i="529"/>
  <c r="H91" i="528"/>
  <c r="M91" i="528"/>
  <c r="Q91" i="528"/>
  <c r="S91" i="528"/>
  <c r="K91" i="528"/>
  <c r="J91" i="528"/>
  <c r="T91" i="528"/>
  <c r="C87" i="529"/>
  <c r="B87" i="528"/>
  <c r="K87" i="528"/>
  <c r="S87" i="528"/>
  <c r="P87" i="528"/>
  <c r="N87" i="528"/>
  <c r="U87" i="528"/>
  <c r="D87" i="529" s="1"/>
  <c r="AC87" i="528"/>
  <c r="M87" i="528"/>
  <c r="H87" i="528"/>
  <c r="F87" i="528"/>
  <c r="G87" i="528"/>
  <c r="Z87" i="528"/>
  <c r="J87" i="528"/>
  <c r="T87" i="528"/>
  <c r="Q87" i="528"/>
  <c r="AC95" i="528"/>
  <c r="C95" i="529"/>
  <c r="B95" i="528"/>
  <c r="E90" i="528"/>
  <c r="C85" i="529"/>
  <c r="B85" i="528"/>
  <c r="AC85" i="528"/>
  <c r="C84" i="529"/>
  <c r="B84" i="528"/>
  <c r="AC84" i="528"/>
  <c r="C83" i="529"/>
  <c r="B83" i="528"/>
  <c r="AC83" i="528"/>
  <c r="AG82" i="370"/>
  <c r="C82" i="529"/>
  <c r="AC82" i="528"/>
  <c r="B82" i="528"/>
  <c r="C81" i="529"/>
  <c r="AC81" i="528"/>
  <c r="B81" i="528"/>
  <c r="C80" i="529"/>
  <c r="B80" i="528"/>
  <c r="AC80" i="528"/>
  <c r="C79" i="529"/>
  <c r="AC79" i="528"/>
  <c r="B79" i="528"/>
  <c r="C78" i="529"/>
  <c r="B78" i="528"/>
  <c r="AC78" i="528"/>
  <c r="B77" i="528"/>
  <c r="AC77" i="528"/>
  <c r="C77" i="529"/>
  <c r="AC76" i="528"/>
  <c r="C76" i="529"/>
  <c r="B76" i="528"/>
  <c r="C75" i="529"/>
  <c r="AC75" i="528"/>
  <c r="B75" i="528"/>
  <c r="C74" i="529"/>
  <c r="B74" i="528"/>
  <c r="AC74" i="528"/>
  <c r="AC73" i="528"/>
  <c r="C73" i="529"/>
  <c r="B73" i="528"/>
  <c r="B72" i="528"/>
  <c r="AC72" i="528"/>
  <c r="C72" i="529"/>
  <c r="C71" i="529"/>
  <c r="AC71" i="528"/>
  <c r="B71" i="528"/>
  <c r="C70" i="529"/>
  <c r="B70" i="528"/>
  <c r="AC70" i="528"/>
  <c r="AC69" i="528"/>
  <c r="B69" i="528"/>
  <c r="C69" i="529"/>
  <c r="AC67" i="528"/>
  <c r="B67" i="528"/>
  <c r="C67" i="529"/>
  <c r="AC68" i="528"/>
  <c r="B68" i="528"/>
  <c r="C68" i="529"/>
  <c r="AC66" i="528"/>
  <c r="B66" i="528"/>
  <c r="C66" i="529"/>
  <c r="AC65" i="528"/>
  <c r="B65" i="528"/>
  <c r="C65" i="529"/>
  <c r="C56" i="529"/>
  <c r="B56" i="528"/>
  <c r="AC56" i="528"/>
  <c r="C58" i="529"/>
  <c r="B58" i="528"/>
  <c r="AC58" i="528"/>
  <c r="AC60" i="528"/>
  <c r="B60" i="528"/>
  <c r="C60" i="529"/>
  <c r="AC53" i="528"/>
  <c r="C53" i="529"/>
  <c r="B53" i="528"/>
  <c r="AC61" i="528"/>
  <c r="B61" i="528"/>
  <c r="C61" i="529"/>
  <c r="C43" i="529"/>
  <c r="AC43" i="528"/>
  <c r="B43" i="528"/>
  <c r="C41" i="529"/>
  <c r="AC41" i="528"/>
  <c r="B41" i="528"/>
  <c r="C47" i="529"/>
  <c r="AC47" i="528"/>
  <c r="B47" i="528"/>
  <c r="C44" i="529"/>
  <c r="AC44" i="528"/>
  <c r="B44" i="528"/>
  <c r="AC45" i="528"/>
  <c r="B45" i="528"/>
  <c r="C45" i="529"/>
  <c r="AC54" i="528"/>
  <c r="B54" i="528"/>
  <c r="C54" i="529"/>
  <c r="C63" i="529"/>
  <c r="B63" i="528"/>
  <c r="AC63" i="528"/>
  <c r="AC42" i="528"/>
  <c r="B42" i="528"/>
  <c r="C42" i="529"/>
  <c r="C62" i="529"/>
  <c r="AC62" i="528"/>
  <c r="B62" i="528"/>
  <c r="AC59" i="528"/>
  <c r="C59" i="529"/>
  <c r="B59" i="528"/>
  <c r="AC64" i="528"/>
  <c r="B64" i="528"/>
  <c r="C64" i="529"/>
  <c r="C57" i="529"/>
  <c r="B57" i="528"/>
  <c r="AC57" i="528"/>
  <c r="C55" i="529"/>
  <c r="AC55" i="528"/>
  <c r="B55" i="528"/>
  <c r="AC49" i="528"/>
  <c r="C49" i="529"/>
  <c r="B49" i="528"/>
  <c r="C46" i="529"/>
  <c r="AC46" i="528"/>
  <c r="B46" i="528"/>
  <c r="B50" i="528"/>
  <c r="C50" i="529"/>
  <c r="AC50" i="528"/>
  <c r="C51" i="529"/>
  <c r="AC51" i="528"/>
  <c r="B51" i="528"/>
  <c r="C48" i="529"/>
  <c r="AC48" i="528"/>
  <c r="B48" i="528"/>
  <c r="AC52" i="528"/>
  <c r="B52" i="528"/>
  <c r="C52" i="529"/>
  <c r="B41" i="532"/>
  <c r="AA34" i="475"/>
  <c r="U34" i="475" s="1"/>
  <c r="AA32" i="475"/>
  <c r="K106" i="529" l="1"/>
  <c r="J106" i="529"/>
  <c r="B106" i="529"/>
  <c r="C106" i="530"/>
  <c r="K104" i="529"/>
  <c r="B104" i="529"/>
  <c r="C104" i="530"/>
  <c r="J104" i="529"/>
  <c r="C102" i="530"/>
  <c r="B102" i="529"/>
  <c r="K102" i="529"/>
  <c r="J102" i="529"/>
  <c r="C103" i="530"/>
  <c r="B103" i="529"/>
  <c r="J103" i="529"/>
  <c r="K103" i="529"/>
  <c r="L103" i="529" s="1"/>
  <c r="C105" i="530"/>
  <c r="K105" i="529"/>
  <c r="J105" i="529"/>
  <c r="L105" i="529" s="1"/>
  <c r="B105" i="529"/>
  <c r="B41" i="535"/>
  <c r="R41" i="532"/>
  <c r="R41" i="535" s="1"/>
  <c r="J99" i="529"/>
  <c r="C99" i="530"/>
  <c r="K99" i="529"/>
  <c r="B99" i="529"/>
  <c r="C98" i="530"/>
  <c r="B98" i="529"/>
  <c r="K98" i="529"/>
  <c r="J98" i="529"/>
  <c r="I93" i="528"/>
  <c r="L93" i="528" s="1"/>
  <c r="O93" i="528" s="1"/>
  <c r="I100" i="528"/>
  <c r="L100" i="528" s="1"/>
  <c r="O100" i="528" s="1"/>
  <c r="R100" i="528" s="1"/>
  <c r="J94" i="529"/>
  <c r="C94" i="530"/>
  <c r="B94" i="529"/>
  <c r="K94" i="529"/>
  <c r="J93" i="529"/>
  <c r="K93" i="529"/>
  <c r="L93" i="529"/>
  <c r="H93" i="529"/>
  <c r="D93" i="530" s="1"/>
  <c r="G93" i="529"/>
  <c r="F93" i="529"/>
  <c r="Q93" i="532" s="1"/>
  <c r="Q93" i="535" s="1"/>
  <c r="C93" i="530"/>
  <c r="M93" i="529"/>
  <c r="B93" i="529"/>
  <c r="C101" i="530"/>
  <c r="B101" i="529"/>
  <c r="J101" i="529"/>
  <c r="K101" i="529"/>
  <c r="J100" i="529"/>
  <c r="K100" i="529"/>
  <c r="L100" i="529"/>
  <c r="F100" i="529"/>
  <c r="Q100" i="532" s="1"/>
  <c r="Q100" i="535" s="1"/>
  <c r="B100" i="529"/>
  <c r="M100" i="529"/>
  <c r="C100" i="530"/>
  <c r="H100" i="529"/>
  <c r="D100" i="530" s="1"/>
  <c r="G100" i="529"/>
  <c r="I86" i="528"/>
  <c r="L86" i="528" s="1"/>
  <c r="O86" i="528" s="1"/>
  <c r="R86" i="528" s="1"/>
  <c r="I89" i="528"/>
  <c r="L89" i="528" s="1"/>
  <c r="O89" i="528" s="1"/>
  <c r="C97" i="530"/>
  <c r="B97" i="529"/>
  <c r="J97" i="529"/>
  <c r="K97" i="529"/>
  <c r="G89" i="529"/>
  <c r="H89" i="529"/>
  <c r="D89" i="530" s="1"/>
  <c r="C89" i="530"/>
  <c r="M89" i="529"/>
  <c r="F89" i="529"/>
  <c r="Q89" i="532" s="1"/>
  <c r="Q89" i="535" s="1"/>
  <c r="J89" i="529"/>
  <c r="B89" i="529"/>
  <c r="L89" i="529"/>
  <c r="K89" i="529"/>
  <c r="I87" i="528"/>
  <c r="L87" i="528" s="1"/>
  <c r="O87" i="528" s="1"/>
  <c r="R87" i="528" s="1"/>
  <c r="I91" i="528"/>
  <c r="L91" i="528" s="1"/>
  <c r="O91" i="528" s="1"/>
  <c r="I92" i="528"/>
  <c r="L92" i="528" s="1"/>
  <c r="O92" i="528" s="1"/>
  <c r="R92" i="528" s="1"/>
  <c r="L86" i="529"/>
  <c r="G86" i="529"/>
  <c r="K86" i="529"/>
  <c r="J86" i="529"/>
  <c r="F86" i="529"/>
  <c r="Q86" i="532" s="1"/>
  <c r="Q86" i="535" s="1"/>
  <c r="M86" i="529"/>
  <c r="C86" i="530"/>
  <c r="H86" i="529"/>
  <c r="D86" i="530" s="1"/>
  <c r="B86" i="529"/>
  <c r="B88" i="529"/>
  <c r="M88" i="529"/>
  <c r="J88" i="529"/>
  <c r="F88" i="529"/>
  <c r="Q88" i="532" s="1"/>
  <c r="Q88" i="535" s="1"/>
  <c r="C88" i="530"/>
  <c r="K88" i="529"/>
  <c r="L88" i="529"/>
  <c r="G88" i="529"/>
  <c r="H88" i="529"/>
  <c r="D88" i="530" s="1"/>
  <c r="I90" i="528"/>
  <c r="L90" i="528" s="1"/>
  <c r="O90" i="528" s="1"/>
  <c r="R90" i="528" s="1"/>
  <c r="K95" i="529"/>
  <c r="B95" i="529"/>
  <c r="C95" i="530"/>
  <c r="J95" i="529"/>
  <c r="G87" i="529"/>
  <c r="F87" i="529"/>
  <c r="Q87" i="532" s="1"/>
  <c r="Q87" i="535" s="1"/>
  <c r="K87" i="529"/>
  <c r="H87" i="529"/>
  <c r="D87" i="530" s="1"/>
  <c r="M87" i="529"/>
  <c r="L87" i="529"/>
  <c r="C87" i="530"/>
  <c r="J87" i="529"/>
  <c r="B87" i="529"/>
  <c r="G91" i="529"/>
  <c r="J91" i="529"/>
  <c r="K91" i="529"/>
  <c r="F91" i="529"/>
  <c r="Q91" i="532" s="1"/>
  <c r="Q91" i="535" s="1"/>
  <c r="M91" i="529"/>
  <c r="H91" i="529"/>
  <c r="D91" i="530" s="1"/>
  <c r="C91" i="530"/>
  <c r="B91" i="529"/>
  <c r="L91" i="529"/>
  <c r="K92" i="529"/>
  <c r="F92" i="529"/>
  <c r="Q92" i="532" s="1"/>
  <c r="Q92" i="535" s="1"/>
  <c r="H92" i="529"/>
  <c r="D92" i="530" s="1"/>
  <c r="L92" i="529"/>
  <c r="C92" i="530"/>
  <c r="M92" i="529"/>
  <c r="G92" i="529"/>
  <c r="J92" i="529"/>
  <c r="B92" i="529"/>
  <c r="J96" i="529"/>
  <c r="K96" i="529"/>
  <c r="C96" i="530"/>
  <c r="B96" i="529"/>
  <c r="I88" i="528"/>
  <c r="L88" i="528" s="1"/>
  <c r="O88" i="528" s="1"/>
  <c r="R88" i="528" s="1"/>
  <c r="C90" i="530"/>
  <c r="K90" i="529"/>
  <c r="B90" i="529"/>
  <c r="J90" i="529"/>
  <c r="F90" i="529"/>
  <c r="Q90" i="532" s="1"/>
  <c r="Q90" i="535" s="1"/>
  <c r="M90" i="529"/>
  <c r="H90" i="529"/>
  <c r="D90" i="530" s="1"/>
  <c r="L90" i="529"/>
  <c r="G90" i="529"/>
  <c r="C85" i="530"/>
  <c r="B85" i="529"/>
  <c r="K85" i="529"/>
  <c r="J85" i="529"/>
  <c r="B84" i="529"/>
  <c r="C84" i="530"/>
  <c r="J84" i="529"/>
  <c r="K84" i="529"/>
  <c r="J83" i="529"/>
  <c r="K83" i="529"/>
  <c r="B83" i="529"/>
  <c r="C83" i="530"/>
  <c r="AD82" i="370"/>
  <c r="C82" i="530"/>
  <c r="B82" i="529"/>
  <c r="J82" i="529"/>
  <c r="K82" i="529"/>
  <c r="L82" i="529" s="1"/>
  <c r="B81" i="529"/>
  <c r="K81" i="529"/>
  <c r="C81" i="530"/>
  <c r="J81" i="529"/>
  <c r="B80" i="529"/>
  <c r="J80" i="529"/>
  <c r="C80" i="530"/>
  <c r="K80" i="529"/>
  <c r="J79" i="529"/>
  <c r="K79" i="529"/>
  <c r="L79" i="529" s="1"/>
  <c r="C79" i="530"/>
  <c r="B79" i="529"/>
  <c r="B78" i="529"/>
  <c r="C78" i="530"/>
  <c r="J78" i="529"/>
  <c r="K78" i="529"/>
  <c r="C77" i="530"/>
  <c r="B77" i="529"/>
  <c r="J77" i="529"/>
  <c r="K77" i="529"/>
  <c r="B76" i="529"/>
  <c r="C76" i="530"/>
  <c r="J76" i="529"/>
  <c r="K76" i="529"/>
  <c r="J75" i="529"/>
  <c r="B75" i="529"/>
  <c r="C75" i="530"/>
  <c r="K75" i="529"/>
  <c r="B74" i="529"/>
  <c r="J74" i="529"/>
  <c r="C74" i="530"/>
  <c r="K74" i="529"/>
  <c r="B73" i="529"/>
  <c r="C73" i="530"/>
  <c r="K73" i="529"/>
  <c r="J73" i="529"/>
  <c r="C72" i="530"/>
  <c r="J72" i="529"/>
  <c r="B72" i="529"/>
  <c r="K72" i="529"/>
  <c r="B71" i="529"/>
  <c r="J71" i="529"/>
  <c r="C71" i="530"/>
  <c r="K71" i="529"/>
  <c r="J70" i="529"/>
  <c r="B70" i="529"/>
  <c r="C70" i="530"/>
  <c r="K70" i="529"/>
  <c r="C69" i="530"/>
  <c r="K69" i="529"/>
  <c r="L69" i="529" s="1"/>
  <c r="B69" i="529"/>
  <c r="J69" i="529"/>
  <c r="C67" i="530"/>
  <c r="K67" i="529"/>
  <c r="J67" i="529"/>
  <c r="B67" i="529"/>
  <c r="K68" i="529"/>
  <c r="C68" i="530"/>
  <c r="B68" i="529"/>
  <c r="J68" i="529"/>
  <c r="L68" i="529" s="1"/>
  <c r="C66" i="530"/>
  <c r="B66" i="529"/>
  <c r="K66" i="529"/>
  <c r="J66" i="529"/>
  <c r="C65" i="530"/>
  <c r="K65" i="529"/>
  <c r="B65" i="529"/>
  <c r="J65" i="529"/>
  <c r="K62" i="529"/>
  <c r="J62" i="529"/>
  <c r="C62" i="530"/>
  <c r="B62" i="529"/>
  <c r="B44" i="529"/>
  <c r="J44" i="529"/>
  <c r="C44" i="530"/>
  <c r="K44" i="529"/>
  <c r="C42" i="530"/>
  <c r="B42" i="529"/>
  <c r="J42" i="529"/>
  <c r="K42" i="529"/>
  <c r="J47" i="529"/>
  <c r="B47" i="529"/>
  <c r="K47" i="529"/>
  <c r="C47" i="530"/>
  <c r="K53" i="529"/>
  <c r="J53" i="529"/>
  <c r="B53" i="529"/>
  <c r="C53" i="530"/>
  <c r="B58" i="529"/>
  <c r="J58" i="529"/>
  <c r="C58" i="530"/>
  <c r="K58" i="529"/>
  <c r="C63" i="530"/>
  <c r="K63" i="529"/>
  <c r="B63" i="529"/>
  <c r="J63" i="529"/>
  <c r="C54" i="530"/>
  <c r="K54" i="529"/>
  <c r="B54" i="529"/>
  <c r="J54" i="529"/>
  <c r="J45" i="529"/>
  <c r="K45" i="529"/>
  <c r="C45" i="530"/>
  <c r="B45" i="529"/>
  <c r="C41" i="530"/>
  <c r="J41" i="529"/>
  <c r="B41" i="529"/>
  <c r="K41" i="529"/>
  <c r="C43" i="530"/>
  <c r="K43" i="529"/>
  <c r="B43" i="529"/>
  <c r="J43" i="529"/>
  <c r="C60" i="530"/>
  <c r="J60" i="529"/>
  <c r="K60" i="529"/>
  <c r="B60" i="529"/>
  <c r="C56" i="530"/>
  <c r="B56" i="529"/>
  <c r="J56" i="529"/>
  <c r="K56" i="529"/>
  <c r="C61" i="530"/>
  <c r="B61" i="529"/>
  <c r="J61" i="529"/>
  <c r="K61" i="529"/>
  <c r="C59" i="530"/>
  <c r="B59" i="529"/>
  <c r="K59" i="529"/>
  <c r="J59" i="529"/>
  <c r="C64" i="530"/>
  <c r="J64" i="529"/>
  <c r="B64" i="529"/>
  <c r="K64" i="529"/>
  <c r="K57" i="529"/>
  <c r="J57" i="529"/>
  <c r="C57" i="530"/>
  <c r="B57" i="529"/>
  <c r="C55" i="530"/>
  <c r="J55" i="529"/>
  <c r="B55" i="529"/>
  <c r="K55" i="529"/>
  <c r="B49" i="529"/>
  <c r="C49" i="530"/>
  <c r="J49" i="529"/>
  <c r="K49" i="529"/>
  <c r="C46" i="530"/>
  <c r="K46" i="529"/>
  <c r="B46" i="529"/>
  <c r="J46" i="529"/>
  <c r="K50" i="529"/>
  <c r="B50" i="529"/>
  <c r="J50" i="529"/>
  <c r="C50" i="530"/>
  <c r="C51" i="530"/>
  <c r="K51" i="529"/>
  <c r="J51" i="529"/>
  <c r="B51" i="529"/>
  <c r="C48" i="530"/>
  <c r="B48" i="529"/>
  <c r="J48" i="529"/>
  <c r="K48" i="529"/>
  <c r="J52" i="529"/>
  <c r="K52" i="529"/>
  <c r="C52" i="530"/>
  <c r="B52" i="529"/>
  <c r="G36" i="526"/>
  <c r="H36" i="526" s="1"/>
  <c r="B36" i="526"/>
  <c r="G35" i="526"/>
  <c r="H35" i="526" s="1"/>
  <c r="B35" i="526"/>
  <c r="G39" i="526"/>
  <c r="H39" i="526" s="1"/>
  <c r="B39" i="526"/>
  <c r="G38" i="526"/>
  <c r="H38" i="526" s="1"/>
  <c r="B38" i="526"/>
  <c r="G34" i="526"/>
  <c r="H34" i="526" s="1"/>
  <c r="B34" i="526"/>
  <c r="G37" i="526"/>
  <c r="H37" i="526" s="1"/>
  <c r="B37" i="526"/>
  <c r="AA35" i="475"/>
  <c r="U35" i="475" s="1"/>
  <c r="W34" i="475"/>
  <c r="Y34" i="475" s="1"/>
  <c r="E29" i="469"/>
  <c r="D29" i="469"/>
  <c r="C29" i="469"/>
  <c r="L104" i="529" l="1"/>
  <c r="L106" i="529"/>
  <c r="L102" i="529"/>
  <c r="J105" i="530"/>
  <c r="B105" i="530"/>
  <c r="C105" i="531"/>
  <c r="I105" i="530"/>
  <c r="J102" i="530"/>
  <c r="B102" i="530"/>
  <c r="I102" i="530"/>
  <c r="K102" i="530" s="1"/>
  <c r="C102" i="531"/>
  <c r="J103" i="530"/>
  <c r="B103" i="530"/>
  <c r="I103" i="530"/>
  <c r="C103" i="531"/>
  <c r="J106" i="530"/>
  <c r="B106" i="530"/>
  <c r="C106" i="531"/>
  <c r="I106" i="530"/>
  <c r="K106" i="530"/>
  <c r="J104" i="530"/>
  <c r="B104" i="530"/>
  <c r="C104" i="531"/>
  <c r="I104" i="530"/>
  <c r="L98" i="529"/>
  <c r="L101" i="529"/>
  <c r="L99" i="529"/>
  <c r="L95" i="529"/>
  <c r="L96" i="529"/>
  <c r="L97" i="529"/>
  <c r="L94" i="529"/>
  <c r="L73" i="529"/>
  <c r="L44" i="529"/>
  <c r="F93" i="530"/>
  <c r="I93" i="530"/>
  <c r="C93" i="531"/>
  <c r="B93" i="530"/>
  <c r="G93" i="530"/>
  <c r="J93" i="530"/>
  <c r="K93" i="530"/>
  <c r="L93" i="530"/>
  <c r="J99" i="530"/>
  <c r="K99" i="530" s="1"/>
  <c r="C99" i="531"/>
  <c r="B99" i="530"/>
  <c r="I99" i="530"/>
  <c r="C101" i="531"/>
  <c r="B101" i="530"/>
  <c r="I101" i="530"/>
  <c r="J101" i="530"/>
  <c r="C94" i="531"/>
  <c r="B94" i="530"/>
  <c r="J94" i="530"/>
  <c r="I94" i="530"/>
  <c r="C100" i="531"/>
  <c r="K100" i="530"/>
  <c r="L100" i="530"/>
  <c r="I100" i="530"/>
  <c r="J100" i="530"/>
  <c r="F100" i="530"/>
  <c r="G100" i="530"/>
  <c r="B100" i="530"/>
  <c r="R93" i="528"/>
  <c r="B98" i="530"/>
  <c r="C98" i="531"/>
  <c r="I98" i="530"/>
  <c r="J98" i="530"/>
  <c r="K98" i="530" s="1"/>
  <c r="L70" i="529"/>
  <c r="L72" i="529"/>
  <c r="L83" i="529"/>
  <c r="L80" i="529"/>
  <c r="L75" i="529"/>
  <c r="R89" i="528"/>
  <c r="L78" i="529"/>
  <c r="F92" i="530"/>
  <c r="B92" i="530"/>
  <c r="C92" i="531"/>
  <c r="L92" i="530"/>
  <c r="J92" i="530"/>
  <c r="G92" i="530"/>
  <c r="I92" i="530"/>
  <c r="K92" i="530"/>
  <c r="B87" i="530"/>
  <c r="K87" i="530"/>
  <c r="C87" i="531"/>
  <c r="F87" i="530"/>
  <c r="J87" i="530"/>
  <c r="G87" i="530"/>
  <c r="L87" i="530"/>
  <c r="I87" i="530"/>
  <c r="C97" i="531"/>
  <c r="I97" i="530"/>
  <c r="J97" i="530"/>
  <c r="B97" i="530"/>
  <c r="C96" i="531"/>
  <c r="B96" i="530"/>
  <c r="J96" i="530"/>
  <c r="I96" i="530"/>
  <c r="B95" i="530"/>
  <c r="C95" i="531"/>
  <c r="J95" i="530"/>
  <c r="I95" i="530"/>
  <c r="L67" i="529"/>
  <c r="L86" i="530"/>
  <c r="F86" i="530"/>
  <c r="C86" i="531"/>
  <c r="G86" i="530"/>
  <c r="I86" i="530"/>
  <c r="K86" i="530"/>
  <c r="J86" i="530"/>
  <c r="B86" i="530"/>
  <c r="R91" i="528"/>
  <c r="L81" i="529"/>
  <c r="C90" i="531"/>
  <c r="F90" i="530"/>
  <c r="G90" i="530"/>
  <c r="I90" i="530"/>
  <c r="K90" i="530"/>
  <c r="J90" i="530"/>
  <c r="L90" i="530"/>
  <c r="B90" i="530"/>
  <c r="C91" i="531"/>
  <c r="F91" i="530"/>
  <c r="J91" i="530"/>
  <c r="G91" i="530"/>
  <c r="I91" i="530"/>
  <c r="L91" i="530"/>
  <c r="B91" i="530"/>
  <c r="K91" i="530"/>
  <c r="B88" i="530"/>
  <c r="L88" i="530"/>
  <c r="C88" i="531"/>
  <c r="F88" i="530"/>
  <c r="J88" i="530"/>
  <c r="G88" i="530"/>
  <c r="I88" i="530"/>
  <c r="K88" i="530"/>
  <c r="K89" i="530"/>
  <c r="F89" i="530"/>
  <c r="C89" i="531"/>
  <c r="B89" i="530"/>
  <c r="I89" i="530"/>
  <c r="G89" i="530"/>
  <c r="J89" i="530"/>
  <c r="L89" i="530"/>
  <c r="L84" i="529"/>
  <c r="L85" i="529"/>
  <c r="L74" i="529"/>
  <c r="I85" i="530"/>
  <c r="B85" i="530"/>
  <c r="C85" i="531"/>
  <c r="J85" i="530"/>
  <c r="L71" i="529"/>
  <c r="I84" i="530"/>
  <c r="B84" i="530"/>
  <c r="J84" i="530"/>
  <c r="C84" i="531"/>
  <c r="J83" i="530"/>
  <c r="B83" i="530"/>
  <c r="I83" i="530"/>
  <c r="C83" i="531"/>
  <c r="I82" i="530"/>
  <c r="C82" i="531"/>
  <c r="J82" i="530"/>
  <c r="B82" i="530"/>
  <c r="J81" i="530"/>
  <c r="I81" i="530"/>
  <c r="B81" i="530"/>
  <c r="C81" i="531"/>
  <c r="C80" i="531"/>
  <c r="J80" i="530"/>
  <c r="B80" i="530"/>
  <c r="I80" i="530"/>
  <c r="C79" i="531"/>
  <c r="J79" i="530"/>
  <c r="I79" i="530"/>
  <c r="B79" i="530"/>
  <c r="I78" i="530"/>
  <c r="B78" i="530"/>
  <c r="C78" i="531"/>
  <c r="J78" i="530"/>
  <c r="L53" i="529"/>
  <c r="L77" i="529"/>
  <c r="L50" i="529"/>
  <c r="C77" i="531"/>
  <c r="I77" i="530"/>
  <c r="B77" i="530"/>
  <c r="J77" i="530"/>
  <c r="L66" i="529"/>
  <c r="L65" i="529"/>
  <c r="L47" i="529"/>
  <c r="L76" i="529"/>
  <c r="I76" i="530"/>
  <c r="C76" i="531"/>
  <c r="B76" i="530"/>
  <c r="J76" i="530"/>
  <c r="B75" i="530"/>
  <c r="J75" i="530"/>
  <c r="I75" i="530"/>
  <c r="C75" i="531"/>
  <c r="B74" i="530"/>
  <c r="I74" i="530"/>
  <c r="C74" i="531"/>
  <c r="J74" i="530"/>
  <c r="I73" i="530"/>
  <c r="J73" i="530"/>
  <c r="C73" i="531"/>
  <c r="B73" i="530"/>
  <c r="J72" i="530"/>
  <c r="B72" i="530"/>
  <c r="C72" i="531"/>
  <c r="I72" i="530"/>
  <c r="J71" i="530"/>
  <c r="I71" i="530"/>
  <c r="B71" i="530"/>
  <c r="C71" i="531"/>
  <c r="B70" i="530"/>
  <c r="J70" i="530"/>
  <c r="I70" i="530"/>
  <c r="C70" i="531"/>
  <c r="L43" i="529"/>
  <c r="L56" i="529"/>
  <c r="L64" i="529"/>
  <c r="I69" i="530"/>
  <c r="B69" i="530"/>
  <c r="C69" i="531"/>
  <c r="J69" i="530"/>
  <c r="K69" i="530" s="1"/>
  <c r="B67" i="530"/>
  <c r="I67" i="530"/>
  <c r="C67" i="531"/>
  <c r="J67" i="530"/>
  <c r="B68" i="530"/>
  <c r="C68" i="531"/>
  <c r="J68" i="530"/>
  <c r="I68" i="530"/>
  <c r="K68" i="530" s="1"/>
  <c r="B66" i="530"/>
  <c r="J66" i="530"/>
  <c r="I66" i="530"/>
  <c r="C66" i="531"/>
  <c r="L61" i="529"/>
  <c r="L63" i="529"/>
  <c r="L45" i="529"/>
  <c r="L59" i="529"/>
  <c r="L58" i="529"/>
  <c r="C65" i="531"/>
  <c r="B65" i="530"/>
  <c r="I65" i="530"/>
  <c r="J65" i="530"/>
  <c r="L62" i="529"/>
  <c r="L41" i="529"/>
  <c r="L42" i="529"/>
  <c r="L48" i="529"/>
  <c r="L55" i="529"/>
  <c r="L54" i="529"/>
  <c r="L46" i="529"/>
  <c r="L51" i="529"/>
  <c r="L60" i="529"/>
  <c r="L49" i="529"/>
  <c r="C61" i="531"/>
  <c r="I61" i="530"/>
  <c r="J61" i="530"/>
  <c r="B61" i="530"/>
  <c r="I43" i="530"/>
  <c r="J43" i="530"/>
  <c r="B43" i="530"/>
  <c r="C43" i="531"/>
  <c r="L57" i="529"/>
  <c r="J53" i="530"/>
  <c r="I53" i="530"/>
  <c r="C53" i="531"/>
  <c r="B53" i="530"/>
  <c r="I44" i="530"/>
  <c r="J44" i="530"/>
  <c r="B44" i="530"/>
  <c r="C44" i="531"/>
  <c r="C62" i="531"/>
  <c r="B62" i="530"/>
  <c r="I62" i="530"/>
  <c r="J62" i="530"/>
  <c r="I45" i="530"/>
  <c r="B45" i="530"/>
  <c r="C45" i="531"/>
  <c r="J45" i="530"/>
  <c r="B54" i="530"/>
  <c r="C54" i="531"/>
  <c r="J54" i="530"/>
  <c r="I54" i="530"/>
  <c r="I58" i="530"/>
  <c r="J58" i="530"/>
  <c r="B58" i="530"/>
  <c r="C58" i="531"/>
  <c r="I42" i="530"/>
  <c r="B42" i="530"/>
  <c r="J42" i="530"/>
  <c r="C42" i="531"/>
  <c r="I60" i="530"/>
  <c r="J60" i="530"/>
  <c r="C60" i="531"/>
  <c r="B60" i="530"/>
  <c r="L52" i="529"/>
  <c r="C56" i="531"/>
  <c r="J56" i="530"/>
  <c r="I56" i="530"/>
  <c r="B56" i="530"/>
  <c r="C41" i="531"/>
  <c r="J41" i="530"/>
  <c r="I41" i="530"/>
  <c r="B41" i="530"/>
  <c r="C63" i="531"/>
  <c r="J63" i="530"/>
  <c r="B63" i="530"/>
  <c r="I63" i="530"/>
  <c r="I47" i="530"/>
  <c r="B47" i="530"/>
  <c r="C47" i="531"/>
  <c r="J47" i="530"/>
  <c r="B59" i="530"/>
  <c r="I59" i="530"/>
  <c r="C59" i="531"/>
  <c r="J59" i="530"/>
  <c r="B64" i="530"/>
  <c r="C64" i="531"/>
  <c r="I64" i="530"/>
  <c r="J64" i="530"/>
  <c r="C57" i="531"/>
  <c r="I57" i="530"/>
  <c r="J57" i="530"/>
  <c r="B57" i="530"/>
  <c r="C55" i="531"/>
  <c r="I55" i="530"/>
  <c r="J55" i="530"/>
  <c r="B55" i="530"/>
  <c r="I49" i="530"/>
  <c r="J49" i="530"/>
  <c r="C49" i="531"/>
  <c r="B49" i="530"/>
  <c r="B46" i="530"/>
  <c r="C46" i="531"/>
  <c r="J46" i="530"/>
  <c r="I46" i="530"/>
  <c r="I50" i="530"/>
  <c r="J50" i="530"/>
  <c r="C50" i="531"/>
  <c r="B50" i="530"/>
  <c r="J51" i="530"/>
  <c r="B51" i="530"/>
  <c r="C51" i="531"/>
  <c r="I51" i="530"/>
  <c r="B48" i="530"/>
  <c r="C48" i="531"/>
  <c r="I48" i="530"/>
  <c r="J48" i="530"/>
  <c r="C52" i="531"/>
  <c r="I52" i="530"/>
  <c r="J52" i="530"/>
  <c r="B52" i="530"/>
  <c r="I38" i="527"/>
  <c r="B38" i="527"/>
  <c r="I36" i="527"/>
  <c r="B36" i="527"/>
  <c r="I34" i="527"/>
  <c r="B34" i="527"/>
  <c r="I39" i="527"/>
  <c r="B39" i="527"/>
  <c r="I35" i="527"/>
  <c r="B35" i="527"/>
  <c r="B37" i="527"/>
  <c r="I37" i="527"/>
  <c r="W35" i="475"/>
  <c r="Y35" i="475" s="1"/>
  <c r="AB42" i="469"/>
  <c r="AC42" i="469"/>
  <c r="B42" i="469"/>
  <c r="AB61" i="469"/>
  <c r="AC61" i="469"/>
  <c r="B61" i="469"/>
  <c r="AB50" i="469"/>
  <c r="AC50" i="469"/>
  <c r="B50" i="469"/>
  <c r="AB74" i="469"/>
  <c r="AC74" i="469"/>
  <c r="B74" i="469"/>
  <c r="AB77" i="469"/>
  <c r="AC77" i="469"/>
  <c r="B77" i="469"/>
  <c r="AC44" i="469"/>
  <c r="AB44" i="469"/>
  <c r="B44" i="469"/>
  <c r="AB60" i="469"/>
  <c r="AC60" i="469"/>
  <c r="B60" i="469"/>
  <c r="AB76" i="469"/>
  <c r="AC76" i="469"/>
  <c r="B76" i="469"/>
  <c r="AB47" i="469"/>
  <c r="AC47" i="469"/>
  <c r="B47" i="469"/>
  <c r="AB55" i="469"/>
  <c r="AC55" i="469"/>
  <c r="B55" i="469"/>
  <c r="AB63" i="469"/>
  <c r="AC63" i="469"/>
  <c r="B63" i="469"/>
  <c r="AB71" i="469"/>
  <c r="AC71" i="469"/>
  <c r="B71" i="469"/>
  <c r="AB79" i="469"/>
  <c r="AC79" i="469"/>
  <c r="B79" i="469"/>
  <c r="AC48" i="469"/>
  <c r="AB48" i="469"/>
  <c r="B48" i="469"/>
  <c r="AC64" i="469"/>
  <c r="AB64" i="469"/>
  <c r="B64" i="469"/>
  <c r="AB49" i="469"/>
  <c r="AC49" i="469"/>
  <c r="B49" i="469"/>
  <c r="AC65" i="469"/>
  <c r="AB65" i="469"/>
  <c r="B65" i="469"/>
  <c r="AB58" i="469"/>
  <c r="AC58" i="469"/>
  <c r="B58" i="469"/>
  <c r="AB45" i="469"/>
  <c r="AC45" i="469"/>
  <c r="B45" i="469"/>
  <c r="AB54" i="469"/>
  <c r="AC54" i="469"/>
  <c r="B54" i="469"/>
  <c r="AB62" i="469"/>
  <c r="AC62" i="469"/>
  <c r="B62" i="469"/>
  <c r="AB70" i="469"/>
  <c r="AC70" i="469"/>
  <c r="B70" i="469"/>
  <c r="AB78" i="469"/>
  <c r="AC78" i="469"/>
  <c r="B78" i="469"/>
  <c r="AC41" i="469"/>
  <c r="AB41" i="469"/>
  <c r="B41" i="469"/>
  <c r="AC53" i="469"/>
  <c r="AB53" i="469"/>
  <c r="B53" i="469"/>
  <c r="AB69" i="469"/>
  <c r="AC69" i="469"/>
  <c r="B69" i="469"/>
  <c r="AB66" i="469"/>
  <c r="AC66" i="469"/>
  <c r="B66" i="469"/>
  <c r="AB46" i="469"/>
  <c r="AC46" i="469"/>
  <c r="B46" i="469"/>
  <c r="AB52" i="469"/>
  <c r="AC52" i="469"/>
  <c r="B52" i="469"/>
  <c r="AB68" i="469"/>
  <c r="AC68" i="469"/>
  <c r="B68" i="469"/>
  <c r="AC43" i="469"/>
  <c r="AB43" i="469"/>
  <c r="B43" i="469"/>
  <c r="AB51" i="469"/>
  <c r="AC51" i="469"/>
  <c r="B51" i="469"/>
  <c r="AC59" i="469"/>
  <c r="AB59" i="469"/>
  <c r="B59" i="469"/>
  <c r="AC67" i="469"/>
  <c r="AB67" i="469"/>
  <c r="B67" i="469"/>
  <c r="AC75" i="469"/>
  <c r="AB75" i="469"/>
  <c r="B75" i="469"/>
  <c r="AB56" i="469"/>
  <c r="AC56" i="469"/>
  <c r="B56" i="469"/>
  <c r="AB72" i="469"/>
  <c r="AC72" i="469"/>
  <c r="B72" i="469"/>
  <c r="AC57" i="469"/>
  <c r="AB57" i="469"/>
  <c r="B57" i="469"/>
  <c r="AC73" i="469"/>
  <c r="AB73" i="469"/>
  <c r="B73" i="469"/>
  <c r="K104" i="530" l="1"/>
  <c r="K103" i="530"/>
  <c r="K105" i="530"/>
  <c r="B104" i="531"/>
  <c r="D104" i="531"/>
  <c r="D103" i="531"/>
  <c r="B103" i="531"/>
  <c r="B102" i="531"/>
  <c r="D102" i="531"/>
  <c r="B106" i="531"/>
  <c r="D106" i="531"/>
  <c r="D105" i="531"/>
  <c r="B105" i="531"/>
  <c r="K95" i="530"/>
  <c r="K94" i="530"/>
  <c r="K101" i="530"/>
  <c r="K96" i="530"/>
  <c r="K97" i="530"/>
  <c r="K73" i="530"/>
  <c r="B98" i="531"/>
  <c r="D98" i="531"/>
  <c r="G100" i="531"/>
  <c r="D99" i="531"/>
  <c r="B99" i="531"/>
  <c r="S93" i="531"/>
  <c r="R93" i="531"/>
  <c r="V93" i="531"/>
  <c r="W93" i="531" s="1"/>
  <c r="S93" i="532" s="1"/>
  <c r="P93" i="531"/>
  <c r="O93" i="531"/>
  <c r="M93" i="531"/>
  <c r="L93" i="531"/>
  <c r="J93" i="531"/>
  <c r="I93" i="531"/>
  <c r="H93" i="531"/>
  <c r="F93" i="531"/>
  <c r="X93" i="531" s="1"/>
  <c r="E93" i="531"/>
  <c r="D93" i="531"/>
  <c r="B93" i="531"/>
  <c r="U93" i="531"/>
  <c r="L100" i="531"/>
  <c r="O100" i="531"/>
  <c r="B100" i="531"/>
  <c r="R100" i="531"/>
  <c r="U100" i="531"/>
  <c r="I100" i="531"/>
  <c r="S100" i="531"/>
  <c r="J100" i="531"/>
  <c r="P100" i="531"/>
  <c r="D100" i="531"/>
  <c r="M100" i="531"/>
  <c r="H100" i="531"/>
  <c r="E100" i="531"/>
  <c r="F100" i="531"/>
  <c r="X100" i="531" s="1"/>
  <c r="V100" i="531"/>
  <c r="W100" i="531" s="1"/>
  <c r="S100" i="532" s="1"/>
  <c r="D94" i="531"/>
  <c r="B94" i="531"/>
  <c r="D101" i="531"/>
  <c r="B101" i="531"/>
  <c r="G93" i="531"/>
  <c r="K70" i="530"/>
  <c r="K72" i="530"/>
  <c r="K82" i="530"/>
  <c r="K85" i="530"/>
  <c r="K84" i="530"/>
  <c r="K80" i="530"/>
  <c r="K81" i="530"/>
  <c r="K83" i="530"/>
  <c r="L89" i="531"/>
  <c r="U89" i="531"/>
  <c r="I89" i="531"/>
  <c r="H89" i="531"/>
  <c r="F89" i="531"/>
  <c r="X89" i="531" s="1"/>
  <c r="P89" i="531"/>
  <c r="D89" i="531"/>
  <c r="B89" i="531"/>
  <c r="S89" i="531"/>
  <c r="J89" i="531"/>
  <c r="R89" i="531"/>
  <c r="V89" i="531"/>
  <c r="W89" i="531" s="1"/>
  <c r="S89" i="532" s="1"/>
  <c r="O89" i="531"/>
  <c r="E89" i="531"/>
  <c r="M89" i="531"/>
  <c r="M88" i="531"/>
  <c r="J88" i="531"/>
  <c r="U88" i="531"/>
  <c r="I88" i="531"/>
  <c r="H88" i="531"/>
  <c r="F88" i="531"/>
  <c r="X88" i="531" s="1"/>
  <c r="P88" i="531"/>
  <c r="D88" i="531"/>
  <c r="V88" i="531"/>
  <c r="W88" i="531" s="1"/>
  <c r="S88" i="532" s="1"/>
  <c r="B88" i="531"/>
  <c r="E88" i="531"/>
  <c r="S88" i="531"/>
  <c r="R88" i="531"/>
  <c r="L88" i="531"/>
  <c r="O88" i="531"/>
  <c r="G90" i="531"/>
  <c r="B95" i="531"/>
  <c r="D95" i="531"/>
  <c r="D96" i="531"/>
  <c r="B96" i="531"/>
  <c r="S87" i="531"/>
  <c r="B87" i="531"/>
  <c r="O87" i="531"/>
  <c r="M87" i="531"/>
  <c r="H87" i="531"/>
  <c r="V87" i="531"/>
  <c r="W87" i="531" s="1"/>
  <c r="S87" i="532" s="1"/>
  <c r="J87" i="531"/>
  <c r="I87" i="531"/>
  <c r="R87" i="531"/>
  <c r="P87" i="531"/>
  <c r="D87" i="531"/>
  <c r="E87" i="531"/>
  <c r="L87" i="531"/>
  <c r="F87" i="531"/>
  <c r="X87" i="531" s="1"/>
  <c r="U87" i="531"/>
  <c r="R92" i="531"/>
  <c r="U92" i="531"/>
  <c r="I92" i="531"/>
  <c r="H92" i="531"/>
  <c r="J92" i="531"/>
  <c r="P92" i="531"/>
  <c r="D92" i="531"/>
  <c r="L92" i="531"/>
  <c r="F92" i="531"/>
  <c r="X92" i="531" s="1"/>
  <c r="E92" i="531"/>
  <c r="S92" i="531"/>
  <c r="V92" i="531"/>
  <c r="W92" i="531" s="1"/>
  <c r="S92" i="532" s="1"/>
  <c r="B92" i="531"/>
  <c r="O92" i="531"/>
  <c r="M92" i="531"/>
  <c r="G89" i="531"/>
  <c r="G88" i="531"/>
  <c r="G86" i="531"/>
  <c r="G87" i="531"/>
  <c r="G92" i="531"/>
  <c r="K79" i="530"/>
  <c r="S91" i="531"/>
  <c r="I91" i="531"/>
  <c r="B91" i="531"/>
  <c r="O91" i="531"/>
  <c r="H91" i="531"/>
  <c r="E91" i="531"/>
  <c r="V91" i="531"/>
  <c r="W91" i="531" s="1"/>
  <c r="S91" i="532" s="1"/>
  <c r="J91" i="531"/>
  <c r="U91" i="531"/>
  <c r="R91" i="531"/>
  <c r="P91" i="531"/>
  <c r="D91" i="531"/>
  <c r="M91" i="531"/>
  <c r="L91" i="531"/>
  <c r="F91" i="531"/>
  <c r="X91" i="531" s="1"/>
  <c r="R90" i="531"/>
  <c r="F90" i="531"/>
  <c r="X90" i="531" s="1"/>
  <c r="E90" i="531"/>
  <c r="D90" i="531"/>
  <c r="M90" i="531"/>
  <c r="U90" i="531"/>
  <c r="P90" i="531"/>
  <c r="S90" i="531"/>
  <c r="B90" i="531"/>
  <c r="O90" i="531"/>
  <c r="L90" i="531"/>
  <c r="I90" i="531"/>
  <c r="V90" i="531"/>
  <c r="W90" i="531" s="1"/>
  <c r="S90" i="532" s="1"/>
  <c r="J90" i="531"/>
  <c r="H90" i="531"/>
  <c r="H86" i="531"/>
  <c r="J86" i="531"/>
  <c r="R86" i="531"/>
  <c r="F86" i="531"/>
  <c r="X86" i="531" s="1"/>
  <c r="D86" i="531"/>
  <c r="E86" i="531"/>
  <c r="M86" i="531"/>
  <c r="P86" i="531"/>
  <c r="U86" i="531"/>
  <c r="S86" i="531"/>
  <c r="B86" i="531"/>
  <c r="L86" i="531"/>
  <c r="O86" i="531"/>
  <c r="I86" i="531"/>
  <c r="V86" i="531"/>
  <c r="W86" i="531" s="1"/>
  <c r="S86" i="532" s="1"/>
  <c r="B97" i="531"/>
  <c r="D97" i="531"/>
  <c r="G91" i="531"/>
  <c r="K71" i="530"/>
  <c r="K78" i="530"/>
  <c r="D85" i="531"/>
  <c r="B85" i="531"/>
  <c r="D84" i="531"/>
  <c r="B84" i="531"/>
  <c r="D83" i="531"/>
  <c r="B83" i="531"/>
  <c r="D82" i="531"/>
  <c r="B82" i="531"/>
  <c r="D81" i="531"/>
  <c r="B81" i="531"/>
  <c r="D80" i="531"/>
  <c r="B80" i="531"/>
  <c r="B79" i="531"/>
  <c r="D79" i="531"/>
  <c r="D78" i="531"/>
  <c r="B78" i="531"/>
  <c r="K53" i="530"/>
  <c r="K65" i="530"/>
  <c r="K67" i="530"/>
  <c r="K77" i="530"/>
  <c r="K74" i="530"/>
  <c r="K75" i="530"/>
  <c r="D77" i="531"/>
  <c r="B77" i="531"/>
  <c r="K47" i="530"/>
  <c r="K76" i="530"/>
  <c r="K43" i="530"/>
  <c r="K44" i="530"/>
  <c r="D76" i="531"/>
  <c r="B76" i="531"/>
  <c r="B75" i="531"/>
  <c r="D75" i="531"/>
  <c r="D74" i="531"/>
  <c r="B74" i="531"/>
  <c r="D73" i="531"/>
  <c r="B73" i="531"/>
  <c r="B72" i="531"/>
  <c r="D72" i="531"/>
  <c r="B71" i="531"/>
  <c r="D71" i="531"/>
  <c r="B70" i="531"/>
  <c r="D70" i="531"/>
  <c r="K64" i="530"/>
  <c r="K66" i="530"/>
  <c r="D69" i="531"/>
  <c r="B69" i="531"/>
  <c r="D67" i="531"/>
  <c r="B67" i="531"/>
  <c r="B68" i="531"/>
  <c r="D68" i="531"/>
  <c r="B66" i="531"/>
  <c r="D66" i="531"/>
  <c r="K58" i="530"/>
  <c r="K56" i="530"/>
  <c r="K61" i="530"/>
  <c r="K59" i="530"/>
  <c r="K63" i="530"/>
  <c r="B65" i="531"/>
  <c r="D65" i="531"/>
  <c r="K51" i="530"/>
  <c r="K41" i="530"/>
  <c r="K42" i="530"/>
  <c r="K45" i="530"/>
  <c r="K54" i="530"/>
  <c r="K60" i="530"/>
  <c r="K55" i="530"/>
  <c r="K62" i="530"/>
  <c r="K52" i="530"/>
  <c r="K48" i="530"/>
  <c r="K49" i="530"/>
  <c r="K57" i="530"/>
  <c r="B60" i="531"/>
  <c r="D60" i="531"/>
  <c r="D42" i="531"/>
  <c r="B42" i="531"/>
  <c r="B58" i="531"/>
  <c r="D58" i="531"/>
  <c r="B54" i="531"/>
  <c r="D54" i="531"/>
  <c r="B45" i="531"/>
  <c r="D45" i="531"/>
  <c r="B62" i="531"/>
  <c r="D62" i="531"/>
  <c r="D44" i="531"/>
  <c r="B44" i="531"/>
  <c r="D53" i="531"/>
  <c r="B53" i="531"/>
  <c r="D47" i="531"/>
  <c r="B47" i="531"/>
  <c r="K46" i="530"/>
  <c r="D63" i="531"/>
  <c r="B63" i="531"/>
  <c r="D41" i="531"/>
  <c r="B41" i="531"/>
  <c r="D56" i="531"/>
  <c r="B56" i="531"/>
  <c r="K50" i="530"/>
  <c r="D43" i="531"/>
  <c r="B43" i="531"/>
  <c r="D61" i="531"/>
  <c r="B61" i="531"/>
  <c r="D59" i="531"/>
  <c r="B59" i="531"/>
  <c r="B64" i="531"/>
  <c r="D64" i="531"/>
  <c r="D57" i="531"/>
  <c r="B57" i="531"/>
  <c r="B55" i="531"/>
  <c r="D55" i="531"/>
  <c r="D49" i="531"/>
  <c r="B49" i="531"/>
  <c r="B46" i="531"/>
  <c r="D46" i="531"/>
  <c r="D50" i="531"/>
  <c r="B50" i="531"/>
  <c r="D51" i="531"/>
  <c r="B51" i="531"/>
  <c r="B48" i="531"/>
  <c r="D48" i="531"/>
  <c r="D52" i="531"/>
  <c r="B52" i="531"/>
  <c r="AC35" i="528"/>
  <c r="AC34" i="528"/>
  <c r="AC36" i="528"/>
  <c r="AC37" i="528"/>
  <c r="AC39" i="528"/>
  <c r="AC38" i="528"/>
  <c r="B35" i="528"/>
  <c r="B34" i="528"/>
  <c r="B36" i="528"/>
  <c r="B37" i="528"/>
  <c r="B39" i="528"/>
  <c r="B38" i="528"/>
  <c r="S91" i="535" l="1"/>
  <c r="P91" i="532"/>
  <c r="P91" i="535" s="1"/>
  <c r="S92" i="535"/>
  <c r="P92" i="532"/>
  <c r="P92" i="535" s="1"/>
  <c r="P87" i="532"/>
  <c r="P87" i="535" s="1"/>
  <c r="S87" i="535"/>
  <c r="P86" i="532"/>
  <c r="P86" i="535" s="1"/>
  <c r="S86" i="535"/>
  <c r="P88" i="532"/>
  <c r="P88" i="535" s="1"/>
  <c r="S88" i="535"/>
  <c r="P89" i="532"/>
  <c r="P89" i="535" s="1"/>
  <c r="S89" i="535"/>
  <c r="S93" i="535"/>
  <c r="P93" i="532"/>
  <c r="P93" i="535" s="1"/>
  <c r="P90" i="532"/>
  <c r="P90" i="535" s="1"/>
  <c r="S90" i="535"/>
  <c r="S100" i="535"/>
  <c r="P100" i="532"/>
  <c r="P100" i="535" s="1"/>
  <c r="K93" i="531"/>
  <c r="N93" i="531" s="1"/>
  <c r="J100" i="527"/>
  <c r="J93" i="527"/>
  <c r="K100" i="531"/>
  <c r="N100" i="531" s="1"/>
  <c r="Q100" i="531" s="1"/>
  <c r="K90" i="531"/>
  <c r="N90" i="531" s="1"/>
  <c r="Q90" i="531" s="1"/>
  <c r="K86" i="531"/>
  <c r="N86" i="531" s="1"/>
  <c r="Q86" i="531" s="1"/>
  <c r="T86" i="531" s="1"/>
  <c r="K87" i="531"/>
  <c r="N87" i="531" s="1"/>
  <c r="Q87" i="531" s="1"/>
  <c r="K91" i="531"/>
  <c r="N91" i="531" s="1"/>
  <c r="Q91" i="531" s="1"/>
  <c r="T91" i="531" s="1"/>
  <c r="J86" i="527"/>
  <c r="K92" i="531"/>
  <c r="N92" i="531" s="1"/>
  <c r="J88" i="527"/>
  <c r="J89" i="527"/>
  <c r="J90" i="527"/>
  <c r="J92" i="527"/>
  <c r="J91" i="527"/>
  <c r="J87" i="527"/>
  <c r="K89" i="531"/>
  <c r="N89" i="531" s="1"/>
  <c r="Q89" i="531" s="1"/>
  <c r="T89" i="531" s="1"/>
  <c r="K88" i="531"/>
  <c r="N88" i="531" s="1"/>
  <c r="Q88" i="531" s="1"/>
  <c r="T88" i="531" s="1"/>
  <c r="J38" i="529"/>
  <c r="J37" i="529"/>
  <c r="J36" i="529"/>
  <c r="J39" i="529"/>
  <c r="J34" i="529"/>
  <c r="J35" i="529"/>
  <c r="K38" i="529"/>
  <c r="K37" i="529"/>
  <c r="K36" i="529"/>
  <c r="K39" i="529"/>
  <c r="K34" i="529"/>
  <c r="K35" i="529"/>
  <c r="B36" i="529"/>
  <c r="B34" i="529"/>
  <c r="B35" i="529"/>
  <c r="B39" i="529"/>
  <c r="B38" i="529"/>
  <c r="B37" i="529"/>
  <c r="Q93" i="531" l="1"/>
  <c r="T93" i="531" s="1"/>
  <c r="T100" i="531"/>
  <c r="Q92" i="531"/>
  <c r="T92" i="531" s="1"/>
  <c r="T87" i="531"/>
  <c r="T90" i="531"/>
  <c r="L38" i="529"/>
  <c r="L39" i="529"/>
  <c r="L36" i="529"/>
  <c r="L34" i="529"/>
  <c r="L35" i="529"/>
  <c r="L37" i="529"/>
  <c r="J38" i="530"/>
  <c r="J39" i="530"/>
  <c r="J37" i="530"/>
  <c r="J34" i="530"/>
  <c r="J35" i="530"/>
  <c r="J36" i="530"/>
  <c r="I34" i="530"/>
  <c r="I38" i="530"/>
  <c r="I39" i="530"/>
  <c r="I35" i="530"/>
  <c r="I37" i="530"/>
  <c r="I36" i="530"/>
  <c r="B37" i="530"/>
  <c r="B35" i="530"/>
  <c r="B36" i="530"/>
  <c r="B38" i="530"/>
  <c r="B39" i="530"/>
  <c r="B34" i="530"/>
  <c r="K35" i="530" l="1"/>
  <c r="K34" i="530"/>
  <c r="K37" i="530"/>
  <c r="K39" i="530"/>
  <c r="K36" i="530"/>
  <c r="K38" i="530"/>
  <c r="B35" i="531"/>
  <c r="D35" i="531"/>
  <c r="B39" i="531"/>
  <c r="D39" i="531"/>
  <c r="B36" i="531"/>
  <c r="D36" i="531"/>
  <c r="D34" i="531"/>
  <c r="B34" i="531"/>
  <c r="D38" i="531"/>
  <c r="B38" i="531"/>
  <c r="D37" i="531"/>
  <c r="B37" i="531"/>
  <c r="B36" i="532" l="1"/>
  <c r="B39" i="532"/>
  <c r="B35" i="532"/>
  <c r="B40" i="532"/>
  <c r="B37" i="532"/>
  <c r="B38" i="532"/>
  <c r="B34" i="532"/>
  <c r="B35" i="535" l="1"/>
  <c r="R35" i="532"/>
  <c r="R35" i="535" s="1"/>
  <c r="B39" i="535"/>
  <c r="R39" i="532"/>
  <c r="R39" i="535" s="1"/>
  <c r="B40" i="535"/>
  <c r="R40" i="532"/>
  <c r="R40" i="535" s="1"/>
  <c r="R34" i="532"/>
  <c r="R34" i="535" s="1"/>
  <c r="B34" i="535"/>
  <c r="R38" i="532"/>
  <c r="R38" i="535" s="1"/>
  <c r="B38" i="535"/>
  <c r="R37" i="532"/>
  <c r="R37" i="535" s="1"/>
  <c r="B37" i="535"/>
  <c r="R36" i="532"/>
  <c r="R36" i="535" s="1"/>
  <c r="B36" i="535"/>
  <c r="B33" i="532"/>
  <c r="B32" i="532"/>
  <c r="B32" i="535" l="1"/>
  <c r="R32" i="532"/>
  <c r="R32" i="535" s="1"/>
  <c r="B33" i="535"/>
  <c r="R33" i="532"/>
  <c r="R33" i="535" s="1"/>
  <c r="AC34" i="469"/>
  <c r="B34" i="469"/>
  <c r="AB34" i="469"/>
  <c r="B36" i="469" l="1"/>
  <c r="AB36" i="469"/>
  <c r="AC36" i="469"/>
  <c r="AB35" i="469"/>
  <c r="AC35" i="469"/>
  <c r="B35" i="469"/>
  <c r="AB37" i="469" l="1"/>
  <c r="AC37" i="469"/>
  <c r="B37" i="469"/>
  <c r="B38" i="469" l="1"/>
  <c r="AB38" i="469"/>
  <c r="AC38" i="469"/>
  <c r="AB39" i="469" l="1"/>
  <c r="AC39" i="469"/>
  <c r="B39" i="469"/>
  <c r="AB80" i="469" l="1"/>
  <c r="AC80" i="469"/>
  <c r="B80" i="469"/>
  <c r="AB81" i="469" l="1"/>
  <c r="AC81" i="469"/>
  <c r="B81" i="469"/>
  <c r="AC82" i="469" l="1"/>
  <c r="B82" i="469"/>
  <c r="AB82" i="469"/>
  <c r="AB83" i="469" l="1"/>
  <c r="B83" i="469"/>
  <c r="AC83" i="469"/>
  <c r="AB84" i="469" l="1"/>
  <c r="AC84" i="469"/>
  <c r="B84" i="469"/>
  <c r="AC85" i="469" l="1"/>
  <c r="B85" i="469"/>
  <c r="AB85" i="469"/>
  <c r="B86" i="469" l="1"/>
  <c r="AB86" i="469"/>
  <c r="AC86" i="469"/>
  <c r="AC87" i="469" l="1"/>
  <c r="B87" i="469"/>
  <c r="AB87" i="469"/>
  <c r="AC88" i="469" l="1"/>
  <c r="B88" i="469"/>
  <c r="AB88" i="469"/>
  <c r="B89" i="469" l="1"/>
  <c r="AB89" i="469"/>
  <c r="AC89" i="469"/>
  <c r="AC90" i="469" l="1"/>
  <c r="AB90" i="469"/>
  <c r="B90" i="469"/>
  <c r="B91" i="469" l="1"/>
  <c r="AB91" i="469"/>
  <c r="AC91" i="469"/>
  <c r="AB92" i="469" l="1"/>
  <c r="AC92" i="469"/>
  <c r="B92" i="469"/>
  <c r="B93" i="469" l="1"/>
  <c r="AC93" i="469"/>
  <c r="AB93" i="469"/>
  <c r="AB94" i="469" l="1"/>
  <c r="AC94" i="469"/>
  <c r="B94" i="469"/>
  <c r="AC95" i="469" l="1"/>
  <c r="B95" i="469"/>
  <c r="AB95" i="469"/>
  <c r="AC96" i="469" l="1"/>
  <c r="B96" i="469"/>
  <c r="AB96" i="469"/>
  <c r="AC97" i="469" l="1"/>
  <c r="B97" i="469"/>
  <c r="AB97" i="469"/>
  <c r="AC98" i="469" l="1"/>
  <c r="B98" i="469"/>
  <c r="AB98" i="469"/>
  <c r="B101" i="469"/>
  <c r="AB101" i="469"/>
  <c r="AC101" i="469"/>
  <c r="AC99" i="469" l="1"/>
  <c r="B99" i="469"/>
  <c r="AB99" i="469"/>
  <c r="B102" i="469"/>
  <c r="AB102" i="469"/>
  <c r="AC102" i="469"/>
  <c r="B100" i="469" l="1"/>
  <c r="AB100" i="469"/>
  <c r="AC100" i="469"/>
  <c r="B103" i="469"/>
  <c r="AB103" i="469"/>
  <c r="AC103" i="469"/>
  <c r="B104" i="469" l="1"/>
  <c r="AB104" i="469"/>
  <c r="AC104" i="469"/>
  <c r="B105" i="469" l="1"/>
  <c r="AB105" i="469"/>
  <c r="AC105" i="469"/>
  <c r="B106" i="469" l="1"/>
  <c r="AB106" i="469"/>
  <c r="AC106" i="469"/>
  <c r="B107" i="469" l="1"/>
  <c r="AB107" i="469"/>
  <c r="AC107" i="469"/>
  <c r="B108" i="469" l="1"/>
  <c r="AB108" i="469"/>
  <c r="AC108" i="469"/>
  <c r="B109" i="469" l="1"/>
  <c r="AB109" i="469"/>
  <c r="AC109" i="469"/>
  <c r="B110" i="469" l="1"/>
  <c r="AB110" i="469"/>
  <c r="AC110" i="469"/>
  <c r="B111" i="469" l="1"/>
  <c r="AB111" i="469"/>
  <c r="AC111" i="469"/>
  <c r="B112" i="469" l="1"/>
  <c r="AB112" i="469"/>
  <c r="AC112" i="469"/>
  <c r="B113" i="469" l="1"/>
  <c r="AB113" i="469"/>
  <c r="AC113" i="469"/>
  <c r="B114" i="469" l="1"/>
  <c r="AB114" i="469"/>
  <c r="AC114" i="469"/>
  <c r="B115" i="469" l="1"/>
  <c r="AB115" i="469"/>
  <c r="AC115" i="469"/>
  <c r="B116" i="469" l="1"/>
  <c r="AB116" i="469"/>
  <c r="AC116" i="469"/>
  <c r="B117" i="469" l="1"/>
  <c r="AB117" i="469"/>
  <c r="AC117" i="469"/>
  <c r="O131" i="532" l="1"/>
  <c r="B118" i="469"/>
  <c r="AB118" i="469"/>
  <c r="AC118" i="469"/>
  <c r="B119" i="469" l="1"/>
  <c r="AB119" i="469"/>
  <c r="AC119" i="469"/>
  <c r="B120" i="469" l="1"/>
  <c r="AB120" i="469"/>
  <c r="AC120" i="469"/>
  <c r="B121" i="469" l="1"/>
  <c r="AB121" i="469"/>
  <c r="AC121" i="469"/>
  <c r="B122" i="469" l="1"/>
  <c r="AB122" i="469"/>
  <c r="AC122" i="469"/>
  <c r="B123" i="469" l="1"/>
  <c r="AB123" i="469"/>
  <c r="AC123" i="469"/>
  <c r="B124" i="469" l="1"/>
  <c r="AB124" i="469"/>
  <c r="AC124" i="469"/>
  <c r="B125" i="469" l="1"/>
  <c r="AB125" i="469"/>
  <c r="AC125" i="469"/>
  <c r="B126" i="469" l="1"/>
  <c r="AB126" i="469"/>
  <c r="AC126" i="469"/>
  <c r="B127" i="469" l="1"/>
  <c r="AB127" i="469"/>
  <c r="AC127" i="469"/>
  <c r="B128" i="469" l="1"/>
  <c r="AB128" i="469"/>
  <c r="AC128" i="469"/>
  <c r="B129" i="469" l="1"/>
  <c r="AB129" i="469"/>
  <c r="AC129" i="469"/>
  <c r="AB130" i="469" l="1"/>
  <c r="AC130" i="469"/>
  <c r="B130" i="469"/>
  <c r="AJ34" i="370" l="1"/>
  <c r="AE93" i="526" l="1"/>
  <c r="AE92" i="526"/>
  <c r="AE90" i="526"/>
  <c r="AE110" i="526"/>
  <c r="AE89" i="526"/>
  <c r="AE121" i="526"/>
  <c r="AE88" i="526"/>
  <c r="AE107" i="526"/>
  <c r="AE124" i="526"/>
  <c r="AJ35" i="370"/>
  <c r="AE120" i="526" l="1"/>
  <c r="AE119" i="526"/>
  <c r="AE130" i="526"/>
  <c r="AE128" i="526"/>
  <c r="AE123" i="526"/>
  <c r="AE117" i="526"/>
  <c r="AE126" i="526"/>
  <c r="AE116" i="526"/>
  <c r="AE108" i="526"/>
  <c r="AE113" i="526"/>
  <c r="AE125" i="526"/>
  <c r="AE114" i="526"/>
  <c r="AE86" i="526"/>
  <c r="AE118" i="526"/>
  <c r="AE100" i="526"/>
  <c r="AE87" i="526"/>
  <c r="AE111" i="526"/>
  <c r="AE122" i="526"/>
  <c r="AE112" i="526"/>
  <c r="AE91" i="526"/>
  <c r="AE115" i="526"/>
  <c r="AE127" i="526"/>
  <c r="AE129" i="526"/>
  <c r="AE109" i="526"/>
  <c r="AL35" i="370"/>
  <c r="AL34" i="370"/>
  <c r="N131" i="370" l="1"/>
  <c r="AR31" i="370"/>
  <c r="AT31" i="370"/>
  <c r="P131" i="370"/>
  <c r="AQ31" i="370"/>
  <c r="M131" i="370"/>
  <c r="AS31" i="370"/>
  <c r="O131" i="370"/>
  <c r="AU31" i="370"/>
  <c r="Q131" i="370"/>
  <c r="AP34" i="370"/>
  <c r="AP32" i="370"/>
  <c r="AP35" i="370"/>
  <c r="L131" i="370" l="1"/>
  <c r="AP31" i="370"/>
  <c r="B31" i="532" l="1"/>
  <c r="R31" i="532" l="1"/>
  <c r="R31" i="535" s="1"/>
  <c r="R131" i="535" s="1"/>
  <c r="B31" i="535"/>
  <c r="O131" i="535"/>
  <c r="N131" i="532"/>
  <c r="R131" i="532" l="1"/>
  <c r="CG32" i="477"/>
  <c r="CG33" i="477"/>
  <c r="CH32" i="477"/>
  <c r="CH33" i="477"/>
  <c r="T131" i="475"/>
  <c r="AJ32" i="370"/>
  <c r="AJ33" i="370"/>
  <c r="DX31" i="477" l="1"/>
  <c r="EF31" i="477" s="1"/>
  <c r="S131" i="469"/>
  <c r="T131" i="469"/>
  <c r="AE2" i="475"/>
  <c r="AI2" i="475"/>
  <c r="AM2" i="475"/>
  <c r="AG2" i="475"/>
  <c r="AH2" i="475"/>
  <c r="AK2" i="475"/>
  <c r="AF2" i="475"/>
  <c r="AJ2" i="475"/>
  <c r="EF33" i="477" l="1"/>
  <c r="EF32" i="477"/>
  <c r="EG31" i="477"/>
  <c r="AU31" i="477" s="1"/>
  <c r="AW31" i="477" s="1"/>
  <c r="CX31" i="477" l="1"/>
  <c r="EG33" i="477"/>
  <c r="AU33" i="477" s="1"/>
  <c r="AW33" i="477" s="1"/>
  <c r="EG32" i="477"/>
  <c r="AU32" i="477" s="1"/>
  <c r="AW32" i="477" s="1"/>
  <c r="BG31" i="477" l="1"/>
  <c r="BE31" i="477" s="1" a="1"/>
  <c r="BE31" i="477" s="1"/>
  <c r="CX32" i="477"/>
  <c r="BG32" i="477" s="1"/>
  <c r="BE32" i="477" s="1" a="1"/>
  <c r="BE32" i="477" s="1"/>
  <c r="CX33" i="477"/>
  <c r="BG33" i="477" l="1"/>
  <c r="C31" i="539"/>
  <c r="B31" i="539" s="1"/>
  <c r="F31" i="584"/>
  <c r="F32" i="584"/>
  <c r="AL33" i="370"/>
  <c r="AL32" i="370"/>
  <c r="C31" i="527"/>
  <c r="C31" i="526"/>
  <c r="F31" i="476"/>
  <c r="U31" i="476" s="1"/>
  <c r="F31" i="473"/>
  <c r="F31" i="469"/>
  <c r="U31" i="469" s="1"/>
  <c r="C31" i="370"/>
  <c r="B31" i="370" s="1"/>
  <c r="F31" i="475"/>
  <c r="F31" i="471"/>
  <c r="F131" i="370"/>
  <c r="AJ31" i="370"/>
  <c r="BE33" i="477" l="1" a="1"/>
  <c r="BE33" i="477" s="1"/>
  <c r="F33" i="584" s="1"/>
  <c r="I31" i="527"/>
  <c r="E31" i="527"/>
  <c r="G31" i="526"/>
  <c r="H31" i="526" s="1"/>
  <c r="AC31" i="539"/>
  <c r="AD31" i="539"/>
  <c r="BD32" i="584"/>
  <c r="BB32" i="584"/>
  <c r="BC32" i="584"/>
  <c r="BA32" i="584"/>
  <c r="BD31" i="584"/>
  <c r="BB31" i="584"/>
  <c r="BC31" i="584"/>
  <c r="BA31" i="584"/>
  <c r="BB31" i="473"/>
  <c r="BD31" i="473"/>
  <c r="BA31" i="473"/>
  <c r="BC31" i="473"/>
  <c r="AB32" i="584"/>
  <c r="B32" i="584"/>
  <c r="AC32" i="584"/>
  <c r="U32" i="584"/>
  <c r="W32" i="584" s="1"/>
  <c r="Y32" i="584" s="1"/>
  <c r="U31" i="473"/>
  <c r="W31" i="473" s="1"/>
  <c r="Y31" i="473" s="1"/>
  <c r="AC31" i="584"/>
  <c r="AB31" i="584"/>
  <c r="B31" i="584"/>
  <c r="U31" i="584"/>
  <c r="U31" i="475"/>
  <c r="W31" i="475" s="1"/>
  <c r="Y31" i="475" s="1"/>
  <c r="BA31" i="469"/>
  <c r="BE31" i="469"/>
  <c r="BB31" i="469"/>
  <c r="BC31" i="469"/>
  <c r="BD31" i="469"/>
  <c r="G31" i="471"/>
  <c r="U31" i="471" s="1"/>
  <c r="W31" i="471" s="1"/>
  <c r="Y31" i="471" s="1"/>
  <c r="W31" i="476"/>
  <c r="Y31" i="476" s="1"/>
  <c r="AI2" i="469"/>
  <c r="W31" i="469"/>
  <c r="Y31" i="469" s="1"/>
  <c r="F32" i="473"/>
  <c r="F32" i="471"/>
  <c r="F32" i="476"/>
  <c r="U32" i="476" s="1"/>
  <c r="F32" i="469"/>
  <c r="U32" i="469" s="1"/>
  <c r="C32" i="526"/>
  <c r="C32" i="527"/>
  <c r="F32" i="475"/>
  <c r="C32" i="539"/>
  <c r="C32" i="370"/>
  <c r="B32" i="370" s="1"/>
  <c r="BO31" i="473"/>
  <c r="B31" i="469"/>
  <c r="EL31" i="473"/>
  <c r="C31" i="528"/>
  <c r="AC31" i="528" s="1"/>
  <c r="BH31" i="476"/>
  <c r="X131" i="475"/>
  <c r="DG31" i="473"/>
  <c r="B31" i="527"/>
  <c r="CD31" i="473"/>
  <c r="BG31" i="471"/>
  <c r="B31" i="475"/>
  <c r="AC31" i="476"/>
  <c r="AB31" i="476"/>
  <c r="AC31" i="475"/>
  <c r="BC31" i="476"/>
  <c r="BB31" i="475"/>
  <c r="BF31" i="476"/>
  <c r="BA31" i="476"/>
  <c r="BD31" i="471"/>
  <c r="B31" i="526"/>
  <c r="DC31" i="473"/>
  <c r="BA31" i="475"/>
  <c r="BJ31" i="476"/>
  <c r="BE31" i="476"/>
  <c r="BG31" i="476"/>
  <c r="BD31" i="476"/>
  <c r="BC31" i="471"/>
  <c r="CK31" i="473"/>
  <c r="EN31" i="473"/>
  <c r="BI31" i="471"/>
  <c r="AB31" i="475"/>
  <c r="BI31" i="476"/>
  <c r="B31" i="476"/>
  <c r="BB31" i="476"/>
  <c r="BF31" i="471"/>
  <c r="B31" i="471"/>
  <c r="EM31" i="473"/>
  <c r="EE31" i="473"/>
  <c r="CH31" i="473"/>
  <c r="CL31" i="473"/>
  <c r="BV31" i="473"/>
  <c r="ET31" i="473"/>
  <c r="BR31" i="473"/>
  <c r="BY31" i="473"/>
  <c r="ER31" i="473"/>
  <c r="CC31" i="473"/>
  <c r="DU31" i="473"/>
  <c r="DK31" i="473"/>
  <c r="BA31" i="471"/>
  <c r="BJ31" i="471"/>
  <c r="EG31" i="473"/>
  <c r="CG31" i="473"/>
  <c r="DV31" i="473"/>
  <c r="EI31" i="473"/>
  <c r="CN31" i="473"/>
  <c r="EQ31" i="473"/>
  <c r="AC31" i="469"/>
  <c r="BB31" i="471"/>
  <c r="BH31" i="471"/>
  <c r="AC31" i="473"/>
  <c r="B31" i="473"/>
  <c r="CZ31" i="473"/>
  <c r="ES31" i="473"/>
  <c r="DL31" i="473"/>
  <c r="CA31" i="473"/>
  <c r="EO31" i="473"/>
  <c r="DH31" i="473"/>
  <c r="BW31" i="473"/>
  <c r="CY31" i="473"/>
  <c r="BU31" i="473"/>
  <c r="CE31" i="473"/>
  <c r="AB31" i="469"/>
  <c r="DJ31" i="473"/>
  <c r="CP31" i="473"/>
  <c r="AB31" i="473"/>
  <c r="DM31" i="473"/>
  <c r="CF31" i="473"/>
  <c r="DI31" i="473"/>
  <c r="CB31" i="473"/>
  <c r="DT31" i="473"/>
  <c r="BS31" i="473"/>
  <c r="DP31" i="473"/>
  <c r="AB31" i="471"/>
  <c r="BE31" i="471"/>
  <c r="AC31" i="471"/>
  <c r="DR31" i="473"/>
  <c r="EU31" i="473"/>
  <c r="ED31" i="473"/>
  <c r="EV31" i="473"/>
  <c r="DZ31" i="473"/>
  <c r="DN31" i="473"/>
  <c r="CW31" i="473"/>
  <c r="EB31" i="473"/>
  <c r="BP31" i="473"/>
  <c r="CQ31" i="473"/>
  <c r="BN31" i="473"/>
  <c r="CX31" i="473"/>
  <c r="CS31" i="473"/>
  <c r="DX31" i="473"/>
  <c r="BL31" i="473"/>
  <c r="CM31" i="473"/>
  <c r="DF31" i="473"/>
  <c r="CO31" i="473"/>
  <c r="DD31" i="473"/>
  <c r="DO31" i="473"/>
  <c r="DQ31" i="473"/>
  <c r="CJ31" i="473"/>
  <c r="CU31" i="473"/>
  <c r="EP31" i="473"/>
  <c r="DE31" i="473"/>
  <c r="CT31" i="473"/>
  <c r="DA31" i="473"/>
  <c r="BT31" i="473"/>
  <c r="BZ31" i="473"/>
  <c r="EC31" i="473"/>
  <c r="BQ31" i="473"/>
  <c r="CV31" i="473"/>
  <c r="DW31" i="473"/>
  <c r="BK31" i="473"/>
  <c r="EH31" i="473"/>
  <c r="DY31" i="473"/>
  <c r="BM31" i="473"/>
  <c r="CR31" i="473"/>
  <c r="DS31" i="473"/>
  <c r="EK31" i="473"/>
  <c r="EJ31" i="473"/>
  <c r="BX31" i="473"/>
  <c r="CI31" i="473"/>
  <c r="DB31" i="473"/>
  <c r="EF31" i="473"/>
  <c r="EA31" i="473"/>
  <c r="F33" i="476" l="1"/>
  <c r="U33" i="476" s="1"/>
  <c r="W33" i="476" s="1"/>
  <c r="Y33" i="476" s="1"/>
  <c r="C33" i="539"/>
  <c r="B33" i="539" s="1"/>
  <c r="C33" i="526"/>
  <c r="B33" i="526" s="1"/>
  <c r="F33" i="469"/>
  <c r="U33" i="469" s="1"/>
  <c r="W33" i="469" s="1"/>
  <c r="Y33" i="469" s="1"/>
  <c r="F33" i="471"/>
  <c r="B33" i="471" s="1"/>
  <c r="BD33" i="584"/>
  <c r="B33" i="584"/>
  <c r="U33" i="584"/>
  <c r="W33" i="584" s="1"/>
  <c r="Y33" i="584" s="1"/>
  <c r="BA33" i="584"/>
  <c r="AB33" i="584"/>
  <c r="BB33" i="584"/>
  <c r="BC33" i="584"/>
  <c r="AC33" i="584"/>
  <c r="F33" i="473"/>
  <c r="BC33" i="473" s="1"/>
  <c r="F33" i="475"/>
  <c r="U33" i="475" s="1"/>
  <c r="W33" i="475" s="1"/>
  <c r="Y33" i="475" s="1"/>
  <c r="C33" i="527"/>
  <c r="E33" i="527" s="1"/>
  <c r="C33" i="370"/>
  <c r="B33" i="370" s="1"/>
  <c r="E32" i="527"/>
  <c r="BD32" i="473"/>
  <c r="BB32" i="473"/>
  <c r="BC32" i="473"/>
  <c r="BA32" i="473"/>
  <c r="U32" i="473"/>
  <c r="W31" i="584"/>
  <c r="U32" i="475"/>
  <c r="BD32" i="469"/>
  <c r="BA32" i="469"/>
  <c r="BE32" i="469"/>
  <c r="BB32" i="469"/>
  <c r="BC32" i="469"/>
  <c r="AF2" i="469"/>
  <c r="AH2" i="469"/>
  <c r="AJ2" i="469"/>
  <c r="AK2" i="469"/>
  <c r="W32" i="476"/>
  <c r="W32" i="469"/>
  <c r="C32" i="528"/>
  <c r="B32" i="527"/>
  <c r="I32" i="527"/>
  <c r="AD32" i="539"/>
  <c r="AC32" i="539"/>
  <c r="B32" i="539"/>
  <c r="G32" i="526"/>
  <c r="B32" i="526"/>
  <c r="AC32" i="471"/>
  <c r="B32" i="471"/>
  <c r="G32" i="471"/>
  <c r="AB32" i="471"/>
  <c r="B32" i="469"/>
  <c r="AC32" i="469"/>
  <c r="AB32" i="469"/>
  <c r="H131" i="473"/>
  <c r="EL32" i="473"/>
  <c r="BR32" i="473"/>
  <c r="CI32" i="473"/>
  <c r="DS32" i="473"/>
  <c r="DB32" i="473"/>
  <c r="BU32" i="473"/>
  <c r="EQ32" i="473"/>
  <c r="DL32" i="473"/>
  <c r="EN32" i="473"/>
  <c r="BV32" i="473"/>
  <c r="CY32" i="473"/>
  <c r="BK32" i="473"/>
  <c r="BM32" i="473"/>
  <c r="EI32" i="473"/>
  <c r="DR32" i="473"/>
  <c r="CK32" i="473"/>
  <c r="CN32" i="473"/>
  <c r="DE32" i="473"/>
  <c r="AC32" i="473"/>
  <c r="EJ32" i="473"/>
  <c r="AB32" i="473"/>
  <c r="DH32" i="473"/>
  <c r="G131" i="473"/>
  <c r="DN32" i="473"/>
  <c r="CZ32" i="473"/>
  <c r="CJ32" i="473"/>
  <c r="CP32" i="473"/>
  <c r="DI32" i="473"/>
  <c r="CR32" i="473"/>
  <c r="CA32" i="473"/>
  <c r="EG32" i="473"/>
  <c r="CV32" i="473"/>
  <c r="DO32" i="473"/>
  <c r="CC32" i="473"/>
  <c r="DG32" i="473"/>
  <c r="DP32" i="473"/>
  <c r="DQ32" i="473"/>
  <c r="DY32" i="473"/>
  <c r="BP32" i="473"/>
  <c r="CQ32" i="473"/>
  <c r="BT32" i="473"/>
  <c r="CB32" i="473"/>
  <c r="EO32" i="473"/>
  <c r="BZ32" i="473"/>
  <c r="CS32" i="473"/>
  <c r="BO32" i="473"/>
  <c r="EH32" i="473"/>
  <c r="CD32" i="473"/>
  <c r="CL32" i="473"/>
  <c r="EA32" i="473"/>
  <c r="ED32" i="473"/>
  <c r="CH32" i="473"/>
  <c r="BQ32" i="473"/>
  <c r="EM32" i="473"/>
  <c r="DF32" i="473"/>
  <c r="BN32" i="473"/>
  <c r="EK32" i="473"/>
  <c r="CM32" i="473"/>
  <c r="DA32" i="473"/>
  <c r="DJ32" i="473"/>
  <c r="CO32" i="473"/>
  <c r="CX32" i="473"/>
  <c r="CG32" i="473"/>
  <c r="BX32" i="473"/>
  <c r="DV32" i="473"/>
  <c r="DZ32" i="473"/>
  <c r="EU32" i="473"/>
  <c r="BL32" i="473"/>
  <c r="DC32" i="473"/>
  <c r="DD32" i="473"/>
  <c r="EV32" i="473"/>
  <c r="BS32" i="473"/>
  <c r="DW32" i="473"/>
  <c r="DX32" i="473"/>
  <c r="EP32" i="473"/>
  <c r="ET32" i="473"/>
  <c r="EC32" i="473"/>
  <c r="CF32" i="473"/>
  <c r="CE32" i="473"/>
  <c r="EF32" i="473"/>
  <c r="DU32" i="473"/>
  <c r="EB32" i="473"/>
  <c r="DK32" i="473"/>
  <c r="DT32" i="473"/>
  <c r="EE32" i="473"/>
  <c r="BW32" i="473"/>
  <c r="ES32" i="473"/>
  <c r="ER32" i="473"/>
  <c r="CU32" i="473"/>
  <c r="B32" i="473"/>
  <c r="CT32" i="473"/>
  <c r="CW32" i="473"/>
  <c r="BY32" i="473"/>
  <c r="DM32" i="473"/>
  <c r="AB32" i="475"/>
  <c r="B32" i="475"/>
  <c r="BA32" i="475"/>
  <c r="BB32" i="475"/>
  <c r="AC32" i="475"/>
  <c r="AC32" i="476"/>
  <c r="B32" i="476"/>
  <c r="AB32" i="476"/>
  <c r="AI2" i="473"/>
  <c r="AJ2" i="473"/>
  <c r="AE2" i="473"/>
  <c r="AM2" i="473"/>
  <c r="AH2" i="473"/>
  <c r="AF2" i="473"/>
  <c r="AK2" i="473"/>
  <c r="AG2" i="473"/>
  <c r="B31" i="528"/>
  <c r="C31" i="529"/>
  <c r="AG2" i="469"/>
  <c r="AM2" i="469"/>
  <c r="AE2" i="469"/>
  <c r="AF2" i="471"/>
  <c r="AJ2" i="471"/>
  <c r="AG2" i="471"/>
  <c r="AI2" i="471"/>
  <c r="AK2" i="471"/>
  <c r="AE2" i="471"/>
  <c r="AM2" i="471"/>
  <c r="AH2" i="471"/>
  <c r="AD33" i="539" l="1"/>
  <c r="AC33" i="476"/>
  <c r="U33" i="473"/>
  <c r="W33" i="473" s="1"/>
  <c r="Y33" i="473" s="1"/>
  <c r="DZ33" i="473"/>
  <c r="DF33" i="473"/>
  <c r="DG33" i="473"/>
  <c r="CK33" i="473"/>
  <c r="DQ33" i="473"/>
  <c r="BX33" i="473"/>
  <c r="BV33" i="473"/>
  <c r="BN33" i="473"/>
  <c r="EF33" i="473"/>
  <c r="CB33" i="473"/>
  <c r="DI33" i="473"/>
  <c r="CU33" i="473"/>
  <c r="AB33" i="475"/>
  <c r="BM33" i="473"/>
  <c r="CZ33" i="473"/>
  <c r="AB33" i="473"/>
  <c r="BY33" i="473"/>
  <c r="CS33" i="473"/>
  <c r="EC33" i="473"/>
  <c r="CY33" i="473"/>
  <c r="EJ33" i="473"/>
  <c r="DE33" i="473"/>
  <c r="BS33" i="473"/>
  <c r="BQ33" i="473"/>
  <c r="BW33" i="473"/>
  <c r="DO33" i="473"/>
  <c r="DP33" i="473"/>
  <c r="EP33" i="473"/>
  <c r="BB33" i="469"/>
  <c r="B33" i="476"/>
  <c r="AC33" i="471"/>
  <c r="AB33" i="471"/>
  <c r="EI33" i="473"/>
  <c r="CV33" i="473"/>
  <c r="BD33" i="469"/>
  <c r="B33" i="469"/>
  <c r="BE33" i="469"/>
  <c r="BC33" i="469"/>
  <c r="DR33" i="473"/>
  <c r="B33" i="475"/>
  <c r="BL33" i="473"/>
  <c r="CX33" i="473"/>
  <c r="CM33" i="473"/>
  <c r="ES33" i="473"/>
  <c r="CQ33" i="473"/>
  <c r="EU33" i="473"/>
  <c r="DY33" i="473"/>
  <c r="DK33" i="473"/>
  <c r="EB33" i="473"/>
  <c r="DT33" i="473"/>
  <c r="ED33" i="473"/>
  <c r="AC33" i="473"/>
  <c r="EV33" i="473"/>
  <c r="BA33" i="473"/>
  <c r="CE33" i="473"/>
  <c r="BD33" i="473"/>
  <c r="DM33" i="473"/>
  <c r="G33" i="526"/>
  <c r="H33" i="526" s="1"/>
  <c r="BO33" i="473"/>
  <c r="CI33" i="473"/>
  <c r="EK33" i="473"/>
  <c r="CH33" i="473"/>
  <c r="AC33" i="475"/>
  <c r="EN33" i="473"/>
  <c r="BK33" i="473"/>
  <c r="BB33" i="473"/>
  <c r="EQ33" i="473"/>
  <c r="CO33" i="473"/>
  <c r="CL33" i="473"/>
  <c r="EO33" i="473"/>
  <c r="BT33" i="473"/>
  <c r="BU33" i="473"/>
  <c r="DS33" i="473"/>
  <c r="AB33" i="476"/>
  <c r="G33" i="471"/>
  <c r="U33" i="471" s="1"/>
  <c r="W33" i="471" s="1"/>
  <c r="Y33" i="471" s="1"/>
  <c r="I33" i="527"/>
  <c r="CG33" i="473"/>
  <c r="CT33" i="473"/>
  <c r="DH33" i="473"/>
  <c r="DC33" i="473"/>
  <c r="CC33" i="473"/>
  <c r="CP33" i="473"/>
  <c r="EH33" i="473"/>
  <c r="DB33" i="473"/>
  <c r="EL33" i="473"/>
  <c r="CN33" i="473"/>
  <c r="CW33" i="473"/>
  <c r="BA33" i="475"/>
  <c r="B33" i="527"/>
  <c r="DD33" i="473"/>
  <c r="C33" i="528"/>
  <c r="B33" i="528" s="1"/>
  <c r="EM33" i="473"/>
  <c r="EA33" i="473"/>
  <c r="EE33" i="473"/>
  <c r="ER33" i="473"/>
  <c r="B33" i="473"/>
  <c r="CF33" i="473"/>
  <c r="AB33" i="469"/>
  <c r="CA33" i="473"/>
  <c r="CJ33" i="473"/>
  <c r="DA33" i="473"/>
  <c r="DX33" i="473"/>
  <c r="DV33" i="473"/>
  <c r="EG33" i="473"/>
  <c r="DN33" i="473"/>
  <c r="CR33" i="473"/>
  <c r="DJ33" i="473"/>
  <c r="CD33" i="473"/>
  <c r="DW33" i="473"/>
  <c r="BR33" i="473"/>
  <c r="AC33" i="469"/>
  <c r="BP33" i="473"/>
  <c r="DU33" i="473"/>
  <c r="DL33" i="473"/>
  <c r="BZ33" i="473"/>
  <c r="ET33" i="473"/>
  <c r="AC33" i="539"/>
  <c r="BB33" i="475"/>
  <c r="BA33" i="469"/>
  <c r="W32" i="475"/>
  <c r="Y32" i="475" s="1"/>
  <c r="W32" i="473"/>
  <c r="Y31" i="584"/>
  <c r="Y32" i="476"/>
  <c r="Y32" i="469"/>
  <c r="U32" i="471"/>
  <c r="B32" i="528"/>
  <c r="C32" i="529"/>
  <c r="AC32" i="528"/>
  <c r="H32" i="526"/>
  <c r="J31" i="529"/>
  <c r="AL31" i="370"/>
  <c r="K31" i="529"/>
  <c r="C31" i="530"/>
  <c r="B31" i="530" s="1"/>
  <c r="B31" i="529"/>
  <c r="AC33" i="528" l="1"/>
  <c r="C33" i="529"/>
  <c r="C33" i="530" s="1"/>
  <c r="J33" i="530" s="1"/>
  <c r="Z79" i="475"/>
  <c r="I79" i="370" s="1"/>
  <c r="AM79" i="370" s="1"/>
  <c r="Z85" i="475"/>
  <c r="I85" i="370" s="1"/>
  <c r="AM85" i="370" s="1"/>
  <c r="Z84" i="475"/>
  <c r="I84" i="370" s="1"/>
  <c r="AM84" i="370" s="1"/>
  <c r="Z78" i="475"/>
  <c r="I78" i="370" s="1"/>
  <c r="AM78" i="370" s="1"/>
  <c r="Z85" i="476"/>
  <c r="J85" i="370" s="1"/>
  <c r="AN85" i="370" s="1"/>
  <c r="Z79" i="476"/>
  <c r="J79" i="370" s="1"/>
  <c r="AN79" i="370" s="1"/>
  <c r="Z84" i="476"/>
  <c r="J84" i="370" s="1"/>
  <c r="AN84" i="370" s="1"/>
  <c r="Z71" i="476"/>
  <c r="J71" i="370" s="1"/>
  <c r="AN71" i="370" s="1"/>
  <c r="Z78" i="476"/>
  <c r="J78" i="370" s="1"/>
  <c r="AN78" i="370" s="1"/>
  <c r="Z71" i="469"/>
  <c r="D71" i="370" s="1"/>
  <c r="AH71" i="370" s="1"/>
  <c r="Z84" i="469"/>
  <c r="D84" i="370" s="1"/>
  <c r="AH84" i="370" s="1"/>
  <c r="Z74" i="469"/>
  <c r="D74" i="370" s="1"/>
  <c r="AH74" i="370" s="1"/>
  <c r="Z79" i="469"/>
  <c r="D79" i="370" s="1"/>
  <c r="AH79" i="370" s="1"/>
  <c r="Z85" i="469"/>
  <c r="D85" i="370" s="1"/>
  <c r="AH85" i="370" s="1"/>
  <c r="Z78" i="469"/>
  <c r="D78" i="370" s="1"/>
  <c r="AH78" i="370" s="1"/>
  <c r="Z74" i="476"/>
  <c r="J74" i="370" s="1"/>
  <c r="AN74" i="370" s="1"/>
  <c r="Z85" i="584"/>
  <c r="K85" i="370" s="1"/>
  <c r="AO85" i="370" s="1"/>
  <c r="Z84" i="584"/>
  <c r="K84" i="370" s="1"/>
  <c r="AO84" i="370" s="1"/>
  <c r="Z78" i="584"/>
  <c r="K78" i="370" s="1"/>
  <c r="AO78" i="370" s="1"/>
  <c r="Z79" i="584"/>
  <c r="K79" i="370" s="1"/>
  <c r="AO79" i="370" s="1"/>
  <c r="Z77" i="469"/>
  <c r="D77" i="370" s="1"/>
  <c r="AH77" i="370" s="1"/>
  <c r="Z75" i="469"/>
  <c r="D75" i="370" s="1"/>
  <c r="AH75" i="370" s="1"/>
  <c r="Z64" i="469"/>
  <c r="D64" i="370" s="1"/>
  <c r="AH64" i="370" s="1"/>
  <c r="Z77" i="476"/>
  <c r="J77" i="370" s="1"/>
  <c r="AN77" i="370" s="1"/>
  <c r="Z75" i="476"/>
  <c r="J75" i="370" s="1"/>
  <c r="AN75" i="370" s="1"/>
  <c r="Z64" i="476"/>
  <c r="J64" i="370" s="1"/>
  <c r="AN64" i="370" s="1"/>
  <c r="Z77" i="475"/>
  <c r="I77" i="370" s="1"/>
  <c r="AM77" i="370" s="1"/>
  <c r="Z75" i="475"/>
  <c r="I75" i="370" s="1"/>
  <c r="AM75" i="370" s="1"/>
  <c r="Z68" i="475"/>
  <c r="I68" i="370" s="1"/>
  <c r="AM68" i="370" s="1"/>
  <c r="Z69" i="475"/>
  <c r="I69" i="370" s="1"/>
  <c r="AM69" i="370" s="1"/>
  <c r="Z71" i="475"/>
  <c r="I71" i="370" s="1"/>
  <c r="AM71" i="370" s="1"/>
  <c r="Z75" i="584"/>
  <c r="K75" i="370" s="1"/>
  <c r="AO75" i="370" s="1"/>
  <c r="Z77" i="584"/>
  <c r="K77" i="370" s="1"/>
  <c r="AO77" i="370" s="1"/>
  <c r="Z68" i="584"/>
  <c r="K68" i="370" s="1"/>
  <c r="AO68" i="370" s="1"/>
  <c r="Z69" i="584"/>
  <c r="K69" i="370" s="1"/>
  <c r="AO69" i="370" s="1"/>
  <c r="Z71" i="584"/>
  <c r="K71" i="370" s="1"/>
  <c r="AO71" i="370" s="1"/>
  <c r="Z74" i="584"/>
  <c r="K74" i="370" s="1"/>
  <c r="AO74" i="370" s="1"/>
  <c r="Z74" i="475"/>
  <c r="I74" i="370" s="1"/>
  <c r="AM74" i="370" s="1"/>
  <c r="Z43" i="584"/>
  <c r="K43" i="370" s="1"/>
  <c r="AO43" i="370" s="1"/>
  <c r="Z43" i="475"/>
  <c r="I43" i="370" s="1"/>
  <c r="AM43" i="370" s="1"/>
  <c r="Z64" i="584"/>
  <c r="K64" i="370" s="1"/>
  <c r="AO64" i="370" s="1"/>
  <c r="Z64" i="475"/>
  <c r="I64" i="370" s="1"/>
  <c r="AM64" i="370" s="1"/>
  <c r="Z59" i="475"/>
  <c r="I59" i="370" s="1"/>
  <c r="AM59" i="370" s="1"/>
  <c r="Z61" i="475"/>
  <c r="I61" i="370" s="1"/>
  <c r="AM61" i="370" s="1"/>
  <c r="Z59" i="584"/>
  <c r="K59" i="370" s="1"/>
  <c r="AO59" i="370" s="1"/>
  <c r="Z61" i="584"/>
  <c r="K61" i="370" s="1"/>
  <c r="AO61" i="370" s="1"/>
  <c r="Z61" i="476"/>
  <c r="J61" i="370" s="1"/>
  <c r="AN61" i="370" s="1"/>
  <c r="Z59" i="476"/>
  <c r="J59" i="370" s="1"/>
  <c r="AN59" i="370" s="1"/>
  <c r="Z59" i="469"/>
  <c r="D59" i="370" s="1"/>
  <c r="AH59" i="370" s="1"/>
  <c r="Z61" i="469"/>
  <c r="D61" i="370" s="1"/>
  <c r="AH61" i="370" s="1"/>
  <c r="Y32" i="473"/>
  <c r="L31" i="529"/>
  <c r="W32" i="471"/>
  <c r="C32" i="530"/>
  <c r="J32" i="529"/>
  <c r="B32" i="529"/>
  <c r="K32" i="529"/>
  <c r="J31" i="530"/>
  <c r="C31" i="531"/>
  <c r="B31" i="531" s="1"/>
  <c r="I31" i="530"/>
  <c r="C33" i="531" l="1"/>
  <c r="B33" i="530"/>
  <c r="I33" i="530"/>
  <c r="K33" i="530" s="1"/>
  <c r="K33" i="529"/>
  <c r="B33" i="529"/>
  <c r="J33" i="529"/>
  <c r="Z85" i="473"/>
  <c r="G85" i="370" s="1"/>
  <c r="AK85" i="370" s="1"/>
  <c r="Z79" i="473"/>
  <c r="G79" i="370" s="1"/>
  <c r="AK79" i="370" s="1"/>
  <c r="Z84" i="473"/>
  <c r="G84" i="370" s="1"/>
  <c r="AK84" i="370" s="1"/>
  <c r="Z78" i="473"/>
  <c r="G78" i="370" s="1"/>
  <c r="AK78" i="370" s="1"/>
  <c r="Z77" i="473"/>
  <c r="G77" i="370" s="1"/>
  <c r="AK77" i="370" s="1"/>
  <c r="Z69" i="473"/>
  <c r="G69" i="370" s="1"/>
  <c r="AK69" i="370" s="1"/>
  <c r="Z75" i="473"/>
  <c r="G75" i="370" s="1"/>
  <c r="AK75" i="370" s="1"/>
  <c r="Z68" i="473"/>
  <c r="G68" i="370" s="1"/>
  <c r="AK68" i="370" s="1"/>
  <c r="Z71" i="473"/>
  <c r="G71" i="370" s="1"/>
  <c r="AK71" i="370" s="1"/>
  <c r="Z74" i="473"/>
  <c r="G74" i="370" s="1"/>
  <c r="AK74" i="370" s="1"/>
  <c r="Z43" i="473"/>
  <c r="G43" i="370" s="1"/>
  <c r="AK43" i="370" s="1"/>
  <c r="Z64" i="473"/>
  <c r="G64" i="370" s="1"/>
  <c r="AK64" i="370" s="1"/>
  <c r="Z61" i="473"/>
  <c r="G61" i="370" s="1"/>
  <c r="AK61" i="370" s="1"/>
  <c r="Z59" i="473"/>
  <c r="G59" i="370" s="1"/>
  <c r="AK59" i="370" s="1"/>
  <c r="L32" i="529"/>
  <c r="K31" i="530"/>
  <c r="Y32" i="471"/>
  <c r="B33" i="531"/>
  <c r="D33" i="531"/>
  <c r="J32" i="530"/>
  <c r="B32" i="530"/>
  <c r="C32" i="531"/>
  <c r="I32" i="530"/>
  <c r="D31" i="531"/>
  <c r="L33" i="529" l="1"/>
  <c r="Z78" i="471"/>
  <c r="E78" i="370" s="1"/>
  <c r="AI78" i="370" s="1"/>
  <c r="AG78" i="370" s="1"/>
  <c r="AD78" i="370" s="1"/>
  <c r="Z84" i="471"/>
  <c r="E84" i="370" s="1"/>
  <c r="AI84" i="370" s="1"/>
  <c r="AG84" i="370" s="1"/>
  <c r="AD84" i="370" s="1"/>
  <c r="Z85" i="471"/>
  <c r="E85" i="370" s="1"/>
  <c r="AI85" i="370" s="1"/>
  <c r="AG85" i="370" s="1"/>
  <c r="AD85" i="370" s="1"/>
  <c r="Z79" i="471"/>
  <c r="E79" i="370" s="1"/>
  <c r="AI79" i="370" s="1"/>
  <c r="AG79" i="370" s="1"/>
  <c r="AD79" i="370" s="1"/>
  <c r="Z75" i="471"/>
  <c r="E75" i="370" s="1"/>
  <c r="AI75" i="370" s="1"/>
  <c r="AG75" i="370" s="1"/>
  <c r="Z68" i="471"/>
  <c r="E68" i="370" s="1"/>
  <c r="AI68" i="370" s="1"/>
  <c r="AG68" i="370" s="1"/>
  <c r="Z69" i="471"/>
  <c r="E69" i="370" s="1"/>
  <c r="AI69" i="370" s="1"/>
  <c r="AG69" i="370" s="1"/>
  <c r="Z71" i="471"/>
  <c r="E71" i="370" s="1"/>
  <c r="AI71" i="370" s="1"/>
  <c r="AG71" i="370" s="1"/>
  <c r="Z77" i="471"/>
  <c r="E77" i="370" s="1"/>
  <c r="AI77" i="370" s="1"/>
  <c r="AG77" i="370" s="1"/>
  <c r="Z74" i="471"/>
  <c r="E74" i="370" s="1"/>
  <c r="AI74" i="370" s="1"/>
  <c r="AG74" i="370" s="1"/>
  <c r="Z43" i="471"/>
  <c r="E43" i="370" s="1"/>
  <c r="AI43" i="370" s="1"/>
  <c r="AG43" i="370" s="1"/>
  <c r="Z64" i="471"/>
  <c r="E64" i="370" s="1"/>
  <c r="AI64" i="370" s="1"/>
  <c r="AG64" i="370" s="1"/>
  <c r="Z59" i="471"/>
  <c r="E59" i="370" s="1"/>
  <c r="AI59" i="370" s="1"/>
  <c r="AG59" i="370" s="1"/>
  <c r="AD59" i="370" s="1"/>
  <c r="Z61" i="471"/>
  <c r="E61" i="370" s="1"/>
  <c r="AI61" i="370" s="1"/>
  <c r="AG61" i="370" s="1"/>
  <c r="AD61" i="370" s="1"/>
  <c r="K32" i="530"/>
  <c r="B32" i="531"/>
  <c r="D32" i="531"/>
  <c r="AE69" i="370" l="1"/>
  <c r="D69" i="526" s="1"/>
  <c r="AF69" i="370"/>
  <c r="F69" i="527" s="1"/>
  <c r="AD69" i="370"/>
  <c r="AD71" i="370"/>
  <c r="AE68" i="370"/>
  <c r="D68" i="526" s="1"/>
  <c r="AF68" i="370"/>
  <c r="F68" i="527" s="1"/>
  <c r="AD68" i="370"/>
  <c r="AD75" i="370"/>
  <c r="AD74" i="370"/>
  <c r="AD77" i="370"/>
  <c r="AE43" i="370"/>
  <c r="D43" i="526" s="1"/>
  <c r="AF43" i="370"/>
  <c r="F43" i="527" s="1"/>
  <c r="AD43" i="370"/>
  <c r="AD64" i="370"/>
  <c r="AE71" i="370" l="1"/>
  <c r="D71" i="526" s="1"/>
  <c r="AE85" i="370"/>
  <c r="D85" i="526" s="1"/>
  <c r="AE84" i="370"/>
  <c r="D84" i="526" s="1"/>
  <c r="AE82" i="370"/>
  <c r="D82" i="526" s="1"/>
  <c r="AF82" i="370"/>
  <c r="F82" i="527" s="1"/>
  <c r="AE78" i="370"/>
  <c r="D78" i="526" s="1"/>
  <c r="AE79" i="370"/>
  <c r="D79" i="526" s="1"/>
  <c r="AE77" i="370"/>
  <c r="D77" i="526" s="1"/>
  <c r="AE74" i="370"/>
  <c r="D74" i="526" s="1"/>
  <c r="AE75" i="370"/>
  <c r="D75" i="526" s="1"/>
  <c r="AE64" i="370"/>
  <c r="D64" i="526" s="1"/>
  <c r="AE59" i="370"/>
  <c r="D59" i="526" s="1"/>
  <c r="AE61" i="370"/>
  <c r="D61" i="526" s="1"/>
  <c r="AF71" i="370" l="1"/>
  <c r="F71" i="527" s="1"/>
  <c r="AF85" i="370"/>
  <c r="F85" i="527" s="1"/>
  <c r="AF84" i="370"/>
  <c r="F84" i="527" s="1"/>
  <c r="AF78" i="370"/>
  <c r="F78" i="527" s="1"/>
  <c r="AF79" i="370"/>
  <c r="F79" i="527" s="1"/>
  <c r="AF77" i="370"/>
  <c r="F77" i="527" s="1"/>
  <c r="AF74" i="370"/>
  <c r="F74" i="527" s="1"/>
  <c r="AF75" i="370"/>
  <c r="F75" i="527" s="1"/>
  <c r="AF64" i="370"/>
  <c r="F64" i="527" s="1"/>
  <c r="AF59" i="370"/>
  <c r="F59" i="527" s="1"/>
  <c r="AF61" i="370"/>
  <c r="F61" i="527" s="1"/>
  <c r="AE85" i="526" l="1"/>
  <c r="AH85" i="526" s="1"/>
  <c r="I85" i="526" s="1"/>
  <c r="AE82" i="526"/>
  <c r="AH82" i="526" s="1"/>
  <c r="I82" i="526" s="1"/>
  <c r="AE79" i="526"/>
  <c r="AH79" i="526" s="1"/>
  <c r="I79" i="526" s="1"/>
  <c r="AE78" i="526"/>
  <c r="AH78" i="526" s="1"/>
  <c r="I78" i="526" s="1"/>
  <c r="AE71" i="526"/>
  <c r="AH71" i="526" s="1"/>
  <c r="I71" i="526" s="1"/>
  <c r="AE69" i="526"/>
  <c r="AH69" i="526" s="1"/>
  <c r="I69" i="526" s="1"/>
  <c r="AE61" i="526"/>
  <c r="AH61" i="526" s="1"/>
  <c r="I61" i="526" s="1"/>
  <c r="AE43" i="526"/>
  <c r="AH43" i="526" s="1"/>
  <c r="I43" i="526" s="1"/>
  <c r="AE84" i="526" l="1"/>
  <c r="AH84" i="526" s="1"/>
  <c r="I84" i="526" s="1"/>
  <c r="AE75" i="526"/>
  <c r="AH75" i="526" s="1"/>
  <c r="I75" i="526" s="1"/>
  <c r="AE68" i="526"/>
  <c r="AH68" i="526" s="1"/>
  <c r="I68" i="526" s="1"/>
  <c r="AE77" i="526"/>
  <c r="AH77" i="526" s="1"/>
  <c r="I77" i="526" s="1"/>
  <c r="AE74" i="526"/>
  <c r="AH74" i="526" s="1"/>
  <c r="I74" i="526" s="1"/>
  <c r="AE64" i="526"/>
  <c r="AH64" i="526" s="1"/>
  <c r="I64" i="526" s="1"/>
  <c r="AE59" i="526"/>
  <c r="AH59" i="526" s="1"/>
  <c r="I59" i="526" s="1"/>
  <c r="Y85" i="526" l="1"/>
  <c r="Y84" i="526"/>
  <c r="Y82" i="526"/>
  <c r="Y79" i="526"/>
  <c r="Y78" i="526"/>
  <c r="Y75" i="526"/>
  <c r="Y71" i="526"/>
  <c r="Y69" i="526"/>
  <c r="Z69" i="526"/>
  <c r="Z68" i="526"/>
  <c r="Y68" i="526"/>
  <c r="Y77" i="526"/>
  <c r="Y74" i="526"/>
  <c r="Y64" i="526"/>
  <c r="Y59" i="526"/>
  <c r="Y61" i="526"/>
  <c r="Z43" i="526"/>
  <c r="Y43" i="526"/>
  <c r="Z85" i="526" l="1"/>
  <c r="D85" i="539" s="1"/>
  <c r="E85" i="539" s="1"/>
  <c r="Z71" i="526"/>
  <c r="D71" i="539" s="1"/>
  <c r="E71" i="539" s="1"/>
  <c r="Z84" i="526"/>
  <c r="D84" i="539" s="1"/>
  <c r="E84" i="539" s="1"/>
  <c r="Z82" i="526"/>
  <c r="D82" i="539" s="1"/>
  <c r="E82" i="539" s="1"/>
  <c r="Z79" i="526"/>
  <c r="D79" i="539" s="1"/>
  <c r="E79" i="539" s="1"/>
  <c r="Z78" i="526"/>
  <c r="D78" i="539" s="1"/>
  <c r="E78" i="539" s="1"/>
  <c r="Z74" i="526"/>
  <c r="D74" i="539" s="1"/>
  <c r="E74" i="539" s="1"/>
  <c r="Z64" i="526"/>
  <c r="Z77" i="526"/>
  <c r="D77" i="539" s="1"/>
  <c r="E77" i="539" s="1"/>
  <c r="Z75" i="526"/>
  <c r="D75" i="539" s="1"/>
  <c r="E75" i="539" s="1"/>
  <c r="D69" i="539"/>
  <c r="E69" i="539" s="1"/>
  <c r="D68" i="539"/>
  <c r="E68" i="539" s="1"/>
  <c r="Z61" i="526"/>
  <c r="D61" i="539" s="1"/>
  <c r="E61" i="539" s="1"/>
  <c r="Z59" i="526"/>
  <c r="D59" i="539" s="1"/>
  <c r="E59" i="539" s="1"/>
  <c r="D43" i="539"/>
  <c r="E43" i="539" s="1"/>
  <c r="H85" i="539" l="1"/>
  <c r="G85" i="539"/>
  <c r="G84" i="539"/>
  <c r="H84" i="539"/>
  <c r="G82" i="539"/>
  <c r="H82" i="539"/>
  <c r="G79" i="539"/>
  <c r="H79" i="539"/>
  <c r="D64" i="539"/>
  <c r="E64" i="539" s="1"/>
  <c r="H64" i="539" s="1"/>
  <c r="G78" i="539"/>
  <c r="H78" i="539"/>
  <c r="G75" i="539"/>
  <c r="H75" i="539"/>
  <c r="G71" i="539"/>
  <c r="H71" i="539"/>
  <c r="E69" i="528"/>
  <c r="H69" i="539"/>
  <c r="G69" i="539"/>
  <c r="E68" i="528"/>
  <c r="G68" i="539"/>
  <c r="H68" i="539"/>
  <c r="G77" i="539"/>
  <c r="H77" i="539"/>
  <c r="H74" i="539"/>
  <c r="G74" i="539"/>
  <c r="E64" i="528"/>
  <c r="H59" i="539"/>
  <c r="G59" i="539"/>
  <c r="H61" i="539"/>
  <c r="G61" i="539"/>
  <c r="H43" i="539"/>
  <c r="G43" i="539"/>
  <c r="G64" i="539" l="1"/>
  <c r="E77" i="528"/>
  <c r="G77" i="528" s="1"/>
  <c r="F69" i="528"/>
  <c r="G69" i="528"/>
  <c r="G68" i="528"/>
  <c r="F68" i="528"/>
  <c r="F64" i="528"/>
  <c r="G64" i="528"/>
  <c r="F77" i="528" l="1"/>
  <c r="H68" i="528"/>
  <c r="I68" i="528" s="1"/>
  <c r="H69" i="528"/>
  <c r="I85" i="539" l="1"/>
  <c r="J85" i="539" s="1"/>
  <c r="I84" i="539"/>
  <c r="J84" i="539" s="1"/>
  <c r="I82" i="539"/>
  <c r="J82" i="539" s="1"/>
  <c r="I79" i="539"/>
  <c r="J79" i="539" s="1"/>
  <c r="I78" i="539"/>
  <c r="J78" i="539" s="1"/>
  <c r="H64" i="528"/>
  <c r="J64" i="528" s="1"/>
  <c r="H77" i="528"/>
  <c r="J77" i="528" s="1"/>
  <c r="I75" i="539"/>
  <c r="J75" i="539" s="1"/>
  <c r="J68" i="528"/>
  <c r="K68" i="528" s="1"/>
  <c r="M68" i="528" s="1"/>
  <c r="I71" i="539"/>
  <c r="J71" i="539" s="1"/>
  <c r="I69" i="539"/>
  <c r="J69" i="539" s="1"/>
  <c r="J69" i="528"/>
  <c r="I69" i="528"/>
  <c r="I68" i="539"/>
  <c r="J68" i="539" s="1"/>
  <c r="I77" i="539"/>
  <c r="J77" i="539" s="1"/>
  <c r="I74" i="539"/>
  <c r="J74" i="539" s="1"/>
  <c r="I64" i="539"/>
  <c r="J64" i="539" s="1"/>
  <c r="I59" i="539"/>
  <c r="J59" i="539" s="1"/>
  <c r="I61" i="539"/>
  <c r="J61" i="539" s="1"/>
  <c r="I43" i="539"/>
  <c r="J43" i="539" s="1"/>
  <c r="I77" i="528" l="1"/>
  <c r="I64" i="528"/>
  <c r="K69" i="528"/>
  <c r="M69" i="528" s="1"/>
  <c r="L68" i="528"/>
  <c r="W85" i="539" l="1"/>
  <c r="G85" i="527" s="1"/>
  <c r="X84" i="539"/>
  <c r="H84" i="527" s="1"/>
  <c r="W82" i="539"/>
  <c r="G82" i="527" s="1"/>
  <c r="W79" i="539"/>
  <c r="G79" i="527" s="1"/>
  <c r="W78" i="539"/>
  <c r="G78" i="527" s="1"/>
  <c r="K77" i="528"/>
  <c r="K64" i="528"/>
  <c r="M64" i="528" s="1"/>
  <c r="W75" i="539"/>
  <c r="W71" i="539"/>
  <c r="W69" i="539"/>
  <c r="X69" i="539" s="1"/>
  <c r="L69" i="528"/>
  <c r="W68" i="539"/>
  <c r="N68" i="528"/>
  <c r="P68" i="528" s="1"/>
  <c r="W77" i="539"/>
  <c r="W74" i="539"/>
  <c r="G74" i="527" s="1"/>
  <c r="W64" i="539"/>
  <c r="W59" i="539"/>
  <c r="G59" i="527" s="1"/>
  <c r="W61" i="539"/>
  <c r="G61" i="527" s="1"/>
  <c r="W43" i="539"/>
  <c r="G43" i="527" s="1"/>
  <c r="X75" i="539" l="1"/>
  <c r="H75" i="527" s="1"/>
  <c r="G75" i="527"/>
  <c r="E84" i="528"/>
  <c r="X71" i="539"/>
  <c r="H71" i="527" s="1"/>
  <c r="G71" i="527"/>
  <c r="X85" i="539"/>
  <c r="H85" i="527" s="1"/>
  <c r="X82" i="539"/>
  <c r="H82" i="527" s="1"/>
  <c r="X79" i="539"/>
  <c r="H79" i="527" s="1"/>
  <c r="X78" i="539"/>
  <c r="H78" i="527" s="1"/>
  <c r="L64" i="528"/>
  <c r="M77" i="528"/>
  <c r="L77" i="528"/>
  <c r="N69" i="528"/>
  <c r="P69" i="528" s="1"/>
  <c r="O68" i="528"/>
  <c r="Q68" i="528" s="1"/>
  <c r="S68" i="528" s="1"/>
  <c r="X68" i="539"/>
  <c r="X77" i="539"/>
  <c r="X74" i="539"/>
  <c r="H74" i="527" s="1"/>
  <c r="X64" i="539"/>
  <c r="X59" i="539"/>
  <c r="H59" i="527" s="1"/>
  <c r="X61" i="539"/>
  <c r="H61" i="527" s="1"/>
  <c r="X43" i="539"/>
  <c r="H43" i="527" s="1"/>
  <c r="E43" i="528" l="1"/>
  <c r="E59" i="528"/>
  <c r="E82" i="528"/>
  <c r="E75" i="528"/>
  <c r="E61" i="528"/>
  <c r="G84" i="528"/>
  <c r="F84" i="528"/>
  <c r="E79" i="528"/>
  <c r="E74" i="528"/>
  <c r="E78" i="528"/>
  <c r="E85" i="528"/>
  <c r="E71" i="528"/>
  <c r="N77" i="528"/>
  <c r="N64" i="528"/>
  <c r="P64" i="528" s="1"/>
  <c r="O69" i="528"/>
  <c r="R68" i="528"/>
  <c r="T68" i="528" s="1"/>
  <c r="U68" i="528" s="1"/>
  <c r="F43" i="528" l="1"/>
  <c r="G43" i="528"/>
  <c r="F59" i="528"/>
  <c r="G59" i="528"/>
  <c r="F82" i="528"/>
  <c r="G82" i="528"/>
  <c r="F75" i="528"/>
  <c r="G75" i="528"/>
  <c r="G61" i="528"/>
  <c r="F61" i="528"/>
  <c r="H61" i="528" s="1"/>
  <c r="F71" i="528"/>
  <c r="G71" i="528"/>
  <c r="F85" i="528"/>
  <c r="G85" i="528"/>
  <c r="F74" i="528"/>
  <c r="G74" i="528"/>
  <c r="F79" i="528"/>
  <c r="G79" i="528"/>
  <c r="G78" i="528"/>
  <c r="F78" i="528"/>
  <c r="O64" i="528"/>
  <c r="P77" i="528"/>
  <c r="O77" i="528"/>
  <c r="Q69" i="528"/>
  <c r="S69" i="528" s="1"/>
  <c r="D68" i="529"/>
  <c r="H43" i="528" l="1"/>
  <c r="J43" i="528" s="1"/>
  <c r="H59" i="528"/>
  <c r="H82" i="528"/>
  <c r="H75" i="528"/>
  <c r="J61" i="528"/>
  <c r="I61" i="528"/>
  <c r="K61" i="528" s="1"/>
  <c r="H78" i="528"/>
  <c r="H79" i="528"/>
  <c r="H74" i="528"/>
  <c r="H85" i="528"/>
  <c r="H84" i="528"/>
  <c r="H71" i="528"/>
  <c r="Q64" i="528"/>
  <c r="S64" i="528" s="1"/>
  <c r="Q77" i="528"/>
  <c r="R69" i="528"/>
  <c r="T69" i="528" s="1"/>
  <c r="U69" i="528" s="1"/>
  <c r="F68" i="529"/>
  <c r="Q68" i="532" s="1"/>
  <c r="Q68" i="535" s="1"/>
  <c r="I43" i="528" l="1"/>
  <c r="K43" i="528" s="1"/>
  <c r="M43" i="528" s="1"/>
  <c r="I59" i="528"/>
  <c r="J59" i="528"/>
  <c r="J82" i="528"/>
  <c r="I82" i="528"/>
  <c r="K82" i="528" s="1"/>
  <c r="J75" i="528"/>
  <c r="I75" i="528"/>
  <c r="K75" i="528" s="1"/>
  <c r="M61" i="528"/>
  <c r="L61" i="528"/>
  <c r="N61" i="528" s="1"/>
  <c r="I84" i="528"/>
  <c r="J84" i="528"/>
  <c r="I85" i="528"/>
  <c r="J85" i="528"/>
  <c r="J78" i="528"/>
  <c r="I78" i="528"/>
  <c r="J71" i="528"/>
  <c r="I71" i="528"/>
  <c r="I74" i="528"/>
  <c r="J74" i="528"/>
  <c r="J79" i="528"/>
  <c r="I79" i="528"/>
  <c r="R64" i="528"/>
  <c r="S77" i="528"/>
  <c r="R77" i="528"/>
  <c r="D69" i="529"/>
  <c r="E68" i="531"/>
  <c r="F68" i="531" s="1"/>
  <c r="G68" i="529"/>
  <c r="L43" i="528" l="1"/>
  <c r="N43" i="528" s="1"/>
  <c r="P43" i="528" s="1"/>
  <c r="K59" i="528"/>
  <c r="M82" i="528"/>
  <c r="L82" i="528"/>
  <c r="N82" i="528" s="1"/>
  <c r="M75" i="528"/>
  <c r="L75" i="528"/>
  <c r="O61" i="528"/>
  <c r="P61" i="528"/>
  <c r="K84" i="528"/>
  <c r="K78" i="528"/>
  <c r="K79" i="528"/>
  <c r="K74" i="528"/>
  <c r="K71" i="528"/>
  <c r="K85" i="528"/>
  <c r="T64" i="528"/>
  <c r="U64" i="528" s="1"/>
  <c r="D64" i="529" s="1"/>
  <c r="F64" i="529" s="1"/>
  <c r="T77" i="528"/>
  <c r="U77" i="528" s="1"/>
  <c r="D77" i="529" s="1"/>
  <c r="F77" i="529" s="1"/>
  <c r="Q77" i="532" s="1"/>
  <c r="Q77" i="535" s="1"/>
  <c r="F69" i="529"/>
  <c r="Q69" i="532" s="1"/>
  <c r="Q69" i="535" s="1"/>
  <c r="G64" i="529" l="1"/>
  <c r="Q64" i="532"/>
  <c r="Q64" i="535" s="1"/>
  <c r="O43" i="528"/>
  <c r="Q43" i="528" s="1"/>
  <c r="S43" i="528" s="1"/>
  <c r="M59" i="528"/>
  <c r="L59" i="528"/>
  <c r="P82" i="528"/>
  <c r="O82" i="528"/>
  <c r="Q82" i="528" s="1"/>
  <c r="N75" i="528"/>
  <c r="O75" i="528" s="1"/>
  <c r="P75" i="528"/>
  <c r="Q61" i="528"/>
  <c r="M79" i="528"/>
  <c r="L79" i="528"/>
  <c r="M84" i="528"/>
  <c r="L84" i="528"/>
  <c r="M71" i="528"/>
  <c r="L71" i="528"/>
  <c r="M78" i="528"/>
  <c r="L78" i="528"/>
  <c r="M74" i="528"/>
  <c r="L74" i="528"/>
  <c r="M85" i="528"/>
  <c r="L85" i="528"/>
  <c r="G77" i="529"/>
  <c r="E77" i="531"/>
  <c r="F77" i="531" s="1"/>
  <c r="E69" i="531"/>
  <c r="F69" i="531" s="1"/>
  <c r="G69" i="529"/>
  <c r="E64" i="531"/>
  <c r="F64" i="531" s="1"/>
  <c r="R43" i="528" l="1"/>
  <c r="T43" i="528" s="1"/>
  <c r="U43" i="528" s="1"/>
  <c r="D43" i="529" s="1"/>
  <c r="N59" i="528"/>
  <c r="O59" i="528" s="1"/>
  <c r="S82" i="528"/>
  <c r="R82" i="528"/>
  <c r="T82" i="528" s="1"/>
  <c r="U82" i="528" s="1"/>
  <c r="D82" i="529" s="1"/>
  <c r="F82" i="529" s="1"/>
  <c r="Q82" i="532" s="1"/>
  <c r="Q82" i="535" s="1"/>
  <c r="Q75" i="528"/>
  <c r="S61" i="528"/>
  <c r="R61" i="528"/>
  <c r="N78" i="528"/>
  <c r="N84" i="528"/>
  <c r="N74" i="528"/>
  <c r="N71" i="528"/>
  <c r="N79" i="528"/>
  <c r="N85" i="528"/>
  <c r="Z69" i="528"/>
  <c r="Z68" i="528"/>
  <c r="Z77" i="528"/>
  <c r="Z64" i="528"/>
  <c r="F43" i="529" l="1"/>
  <c r="P59" i="528"/>
  <c r="Q59" i="528" s="1"/>
  <c r="G82" i="529"/>
  <c r="E82" i="531"/>
  <c r="F82" i="531" s="1"/>
  <c r="S75" i="528"/>
  <c r="R75" i="528"/>
  <c r="T61" i="528"/>
  <c r="U61" i="528" s="1"/>
  <c r="P79" i="528"/>
  <c r="O79" i="528"/>
  <c r="O78" i="528"/>
  <c r="P78" i="528"/>
  <c r="O85" i="528"/>
  <c r="P85" i="528"/>
  <c r="P71" i="528"/>
  <c r="O71" i="528"/>
  <c r="P74" i="528"/>
  <c r="O74" i="528"/>
  <c r="P84" i="528"/>
  <c r="O84" i="528"/>
  <c r="G43" i="529" l="1"/>
  <c r="Q43" i="532"/>
  <c r="Q43" i="535" s="1"/>
  <c r="E43" i="531"/>
  <c r="F43" i="531" s="1"/>
  <c r="R59" i="528"/>
  <c r="S59" i="528"/>
  <c r="T59" i="528"/>
  <c r="U59" i="528" s="1"/>
  <c r="D59" i="529" s="1"/>
  <c r="F59" i="529" s="1"/>
  <c r="Q59" i="532" s="1"/>
  <c r="Q59" i="535" s="1"/>
  <c r="T75" i="528"/>
  <c r="U75" i="528" s="1"/>
  <c r="D75" i="529" s="1"/>
  <c r="F75" i="529" s="1"/>
  <c r="Q75" i="532" s="1"/>
  <c r="Q75" i="535" s="1"/>
  <c r="D61" i="529"/>
  <c r="F61" i="529" s="1"/>
  <c r="Q61" i="532" s="1"/>
  <c r="Q61" i="535" s="1"/>
  <c r="Q78" i="528"/>
  <c r="Q79" i="528"/>
  <c r="Q84" i="528"/>
  <c r="Q74" i="528"/>
  <c r="Q85" i="528"/>
  <c r="Q71" i="528"/>
  <c r="G59" i="529" l="1"/>
  <c r="E59" i="531"/>
  <c r="F59" i="531" s="1"/>
  <c r="G75" i="529"/>
  <c r="E75" i="531"/>
  <c r="F75" i="531" s="1"/>
  <c r="G61" i="529"/>
  <c r="E61" i="531"/>
  <c r="F61" i="531" s="1"/>
  <c r="R84" i="528"/>
  <c r="S84" i="528"/>
  <c r="S79" i="528"/>
  <c r="R79" i="528"/>
  <c r="S74" i="528"/>
  <c r="R74" i="528"/>
  <c r="R71" i="528"/>
  <c r="S71" i="528"/>
  <c r="R85" i="528"/>
  <c r="S85" i="528"/>
  <c r="R78" i="528"/>
  <c r="S78" i="528"/>
  <c r="M69" i="529"/>
  <c r="H69" i="529" s="1"/>
  <c r="D69" i="530" s="1"/>
  <c r="F69" i="530" s="1"/>
  <c r="M68" i="529"/>
  <c r="H68" i="529" s="1"/>
  <c r="D68" i="530" s="1"/>
  <c r="M77" i="529"/>
  <c r="H77" i="529" s="1"/>
  <c r="D77" i="530" s="1"/>
  <c r="M64" i="529"/>
  <c r="H64" i="529" s="1"/>
  <c r="D64" i="530" s="1"/>
  <c r="T74" i="528" l="1"/>
  <c r="U74" i="528" s="1"/>
  <c r="T78" i="528"/>
  <c r="U78" i="528" s="1"/>
  <c r="T79" i="528"/>
  <c r="U79" i="528" s="1"/>
  <c r="T85" i="528"/>
  <c r="U85" i="528" s="1"/>
  <c r="T71" i="528"/>
  <c r="U71" i="528" s="1"/>
  <c r="T84" i="528"/>
  <c r="U84" i="528" s="1"/>
  <c r="F68" i="530"/>
  <c r="F77" i="530"/>
  <c r="F64" i="530"/>
  <c r="D85" i="529" l="1"/>
  <c r="F85" i="529" s="1"/>
  <c r="Q85" i="532" s="1"/>
  <c r="Q85" i="535" s="1"/>
  <c r="D79" i="529"/>
  <c r="F79" i="529" s="1"/>
  <c r="Q79" i="532" s="1"/>
  <c r="Q79" i="535" s="1"/>
  <c r="D84" i="529"/>
  <c r="D74" i="529"/>
  <c r="F74" i="529" s="1"/>
  <c r="Q74" i="532" s="1"/>
  <c r="Q74" i="535" s="1"/>
  <c r="D78" i="529"/>
  <c r="D71" i="529"/>
  <c r="Z59" i="528" l="1"/>
  <c r="Z43" i="528"/>
  <c r="Z75" i="528"/>
  <c r="Z82" i="528"/>
  <c r="Z61" i="528"/>
  <c r="Z79" i="528"/>
  <c r="Z71" i="528"/>
  <c r="Z78" i="528"/>
  <c r="Z74" i="528"/>
  <c r="Z84" i="528"/>
  <c r="F71" i="529"/>
  <c r="F78" i="529"/>
  <c r="G74" i="529"/>
  <c r="E74" i="531"/>
  <c r="F74" i="531" s="1"/>
  <c r="F84" i="529"/>
  <c r="G79" i="529"/>
  <c r="E79" i="531"/>
  <c r="F79" i="531" s="1"/>
  <c r="Z85" i="528"/>
  <c r="G85" i="529"/>
  <c r="E85" i="531"/>
  <c r="F85" i="531" s="1"/>
  <c r="L69" i="530"/>
  <c r="G69" i="530" s="1"/>
  <c r="G69" i="531" s="1"/>
  <c r="L68" i="530"/>
  <c r="G68" i="530" s="1"/>
  <c r="L77" i="530"/>
  <c r="G77" i="530" s="1"/>
  <c r="L64" i="530"/>
  <c r="G64" i="530" s="1"/>
  <c r="G71" i="529" l="1"/>
  <c r="Q71" i="532"/>
  <c r="Q71" i="535" s="1"/>
  <c r="G78" i="529"/>
  <c r="Q78" i="532"/>
  <c r="Q78" i="535" s="1"/>
  <c r="G84" i="529"/>
  <c r="Q84" i="532"/>
  <c r="Q84" i="535" s="1"/>
  <c r="E78" i="531"/>
  <c r="F78" i="531" s="1"/>
  <c r="E84" i="531"/>
  <c r="F84" i="531" s="1"/>
  <c r="E71" i="531"/>
  <c r="F71" i="531" s="1"/>
  <c r="H69" i="531"/>
  <c r="J69" i="531" s="1"/>
  <c r="I69" i="531"/>
  <c r="G68" i="531"/>
  <c r="G77" i="531"/>
  <c r="G64" i="531"/>
  <c r="L69" i="531" l="1"/>
  <c r="K69" i="531"/>
  <c r="H68" i="531"/>
  <c r="J68" i="531" s="1"/>
  <c r="I68" i="531"/>
  <c r="H77" i="531"/>
  <c r="I77" i="531"/>
  <c r="H64" i="531"/>
  <c r="I64" i="531"/>
  <c r="F43" i="530" l="1"/>
  <c r="M59" i="529"/>
  <c r="H59" i="529" s="1"/>
  <c r="D59" i="530" s="1"/>
  <c r="M82" i="529"/>
  <c r="H82" i="529" s="1"/>
  <c r="D82" i="530" s="1"/>
  <c r="F82" i="530"/>
  <c r="M61" i="529"/>
  <c r="H61" i="529" s="1"/>
  <c r="D61" i="530" s="1"/>
  <c r="M75" i="529"/>
  <c r="H75" i="529" s="1"/>
  <c r="D75" i="530" s="1"/>
  <c r="F61" i="530"/>
  <c r="M78" i="529"/>
  <c r="H78" i="529" s="1"/>
  <c r="D78" i="530" s="1"/>
  <c r="M84" i="529"/>
  <c r="H84" i="529" s="1"/>
  <c r="D84" i="530" s="1"/>
  <c r="M79" i="529"/>
  <c r="H79" i="529" s="1"/>
  <c r="D79" i="530" s="1"/>
  <c r="M71" i="529"/>
  <c r="H71" i="529" s="1"/>
  <c r="D71" i="530" s="1"/>
  <c r="M85" i="529"/>
  <c r="H85" i="529" s="1"/>
  <c r="D85" i="530" s="1"/>
  <c r="M74" i="529"/>
  <c r="H74" i="529" s="1"/>
  <c r="D74" i="530" s="1"/>
  <c r="J77" i="531"/>
  <c r="L77" i="531" s="1"/>
  <c r="J64" i="531"/>
  <c r="L64" i="531" s="1"/>
  <c r="M69" i="531"/>
  <c r="O69" i="531" s="1"/>
  <c r="L68" i="531"/>
  <c r="K68" i="531"/>
  <c r="F59" i="530" l="1"/>
  <c r="F75" i="530"/>
  <c r="F74" i="530"/>
  <c r="F71" i="530"/>
  <c r="F78" i="530"/>
  <c r="F85" i="530"/>
  <c r="F79" i="530"/>
  <c r="F84" i="530"/>
  <c r="K77" i="531"/>
  <c r="K64" i="531"/>
  <c r="N69" i="531"/>
  <c r="M68" i="531"/>
  <c r="O68" i="531" s="1"/>
  <c r="M64" i="531" l="1"/>
  <c r="O64" i="531" s="1"/>
  <c r="M77" i="531"/>
  <c r="O77" i="531" s="1"/>
  <c r="P69" i="531"/>
  <c r="R69" i="531" s="1"/>
  <c r="N68" i="531"/>
  <c r="L59" i="530" l="1"/>
  <c r="G59" i="530" s="1"/>
  <c r="G59" i="531" s="1"/>
  <c r="L43" i="530"/>
  <c r="G43" i="530" s="1"/>
  <c r="L75" i="530"/>
  <c r="G75" i="530" s="1"/>
  <c r="L82" i="530"/>
  <c r="G82" i="530" s="1"/>
  <c r="L61" i="530"/>
  <c r="G61" i="530" s="1"/>
  <c r="L78" i="530"/>
  <c r="G78" i="530" s="1"/>
  <c r="L74" i="530"/>
  <c r="G74" i="530" s="1"/>
  <c r="L79" i="530"/>
  <c r="G79" i="530" s="1"/>
  <c r="L84" i="530"/>
  <c r="G84" i="530" s="1"/>
  <c r="L71" i="530"/>
  <c r="G71" i="530" s="1"/>
  <c r="L85" i="530"/>
  <c r="G85" i="530" s="1"/>
  <c r="N64" i="531"/>
  <c r="N77" i="531"/>
  <c r="Q69" i="531"/>
  <c r="S69" i="531" s="1"/>
  <c r="P68" i="531"/>
  <c r="R68" i="531" s="1"/>
  <c r="G43" i="531" l="1"/>
  <c r="I59" i="531"/>
  <c r="H59" i="531"/>
  <c r="G75" i="531"/>
  <c r="G82" i="531"/>
  <c r="H75" i="531"/>
  <c r="I75" i="531"/>
  <c r="G61" i="531"/>
  <c r="G85" i="531"/>
  <c r="G84" i="531"/>
  <c r="G71" i="531"/>
  <c r="G79" i="531"/>
  <c r="G74" i="531"/>
  <c r="G78" i="531"/>
  <c r="P64" i="531"/>
  <c r="R64" i="531" s="1"/>
  <c r="P77" i="531"/>
  <c r="U69" i="531"/>
  <c r="T69" i="531"/>
  <c r="V69" i="531" s="1"/>
  <c r="W69" i="531" s="1"/>
  <c r="S69" i="532" s="1"/>
  <c r="Q68" i="531"/>
  <c r="P69" i="532" l="1"/>
  <c r="P69" i="535" s="1"/>
  <c r="S69" i="535"/>
  <c r="H43" i="531"/>
  <c r="I43" i="531"/>
  <c r="H82" i="531"/>
  <c r="I82" i="531"/>
  <c r="H61" i="531"/>
  <c r="I61" i="531"/>
  <c r="H84" i="531"/>
  <c r="I84" i="531"/>
  <c r="H71" i="531"/>
  <c r="I71" i="531"/>
  <c r="H74" i="531"/>
  <c r="I74" i="531"/>
  <c r="H78" i="531"/>
  <c r="I78" i="531"/>
  <c r="H79" i="531"/>
  <c r="I79" i="531"/>
  <c r="I85" i="531"/>
  <c r="H85" i="531"/>
  <c r="Q64" i="531"/>
  <c r="R77" i="531"/>
  <c r="Q77" i="531"/>
  <c r="J69" i="527"/>
  <c r="S68" i="531"/>
  <c r="U68" i="531" s="1"/>
  <c r="J43" i="531" l="1"/>
  <c r="J59" i="531"/>
  <c r="L59" i="531" s="1"/>
  <c r="J82" i="531"/>
  <c r="J75" i="531"/>
  <c r="J61" i="531"/>
  <c r="J84" i="531"/>
  <c r="J74" i="531"/>
  <c r="J71" i="531"/>
  <c r="J85" i="531"/>
  <c r="J79" i="531"/>
  <c r="J78" i="531"/>
  <c r="S77" i="531"/>
  <c r="S64" i="531"/>
  <c r="T68" i="531"/>
  <c r="V68" i="531" s="1"/>
  <c r="W68" i="531" s="1"/>
  <c r="S68" i="532" s="1"/>
  <c r="S68" i="535" l="1"/>
  <c r="P68" i="532"/>
  <c r="P68" i="535" s="1"/>
  <c r="L43" i="531"/>
  <c r="K43" i="531"/>
  <c r="K59" i="531"/>
  <c r="L82" i="531"/>
  <c r="K82" i="531"/>
  <c r="L75" i="531"/>
  <c r="K75" i="531"/>
  <c r="L61" i="531"/>
  <c r="K61" i="531"/>
  <c r="L78" i="531"/>
  <c r="K78" i="531"/>
  <c r="K79" i="531"/>
  <c r="L79" i="531"/>
  <c r="K74" i="531"/>
  <c r="L74" i="531"/>
  <c r="L85" i="531"/>
  <c r="K85" i="531"/>
  <c r="L71" i="531"/>
  <c r="K71" i="531"/>
  <c r="K84" i="531"/>
  <c r="L84" i="531"/>
  <c r="U64" i="531"/>
  <c r="T64" i="531"/>
  <c r="U77" i="531"/>
  <c r="T77" i="531"/>
  <c r="J68" i="527"/>
  <c r="M43" i="531" l="1"/>
  <c r="M59" i="531"/>
  <c r="O59" i="531" s="1"/>
  <c r="M82" i="531"/>
  <c r="M75" i="531"/>
  <c r="M61" i="531"/>
  <c r="M84" i="531"/>
  <c r="M74" i="531"/>
  <c r="M79" i="531"/>
  <c r="M71" i="531"/>
  <c r="M85" i="531"/>
  <c r="M78" i="531"/>
  <c r="V77" i="531"/>
  <c r="W77" i="531" s="1"/>
  <c r="S77" i="532" s="1"/>
  <c r="V64" i="531"/>
  <c r="W64" i="531" s="1"/>
  <c r="S64" i="532" s="1"/>
  <c r="S77" i="535" l="1"/>
  <c r="P77" i="532"/>
  <c r="P77" i="535" s="1"/>
  <c r="S64" i="535"/>
  <c r="P64" i="532"/>
  <c r="P64" i="535" s="1"/>
  <c r="O43" i="531"/>
  <c r="N43" i="531"/>
  <c r="N59" i="531"/>
  <c r="O82" i="531"/>
  <c r="N82" i="531"/>
  <c r="O75" i="531"/>
  <c r="N75" i="531"/>
  <c r="O61" i="531"/>
  <c r="N61" i="531"/>
  <c r="O79" i="531"/>
  <c r="N79" i="531"/>
  <c r="N71" i="531"/>
  <c r="O71" i="531"/>
  <c r="O84" i="531"/>
  <c r="N84" i="531"/>
  <c r="O85" i="531"/>
  <c r="N85" i="531"/>
  <c r="O78" i="531"/>
  <c r="N78" i="531"/>
  <c r="O74" i="531"/>
  <c r="N74" i="531"/>
  <c r="J64" i="527"/>
  <c r="J77" i="527"/>
  <c r="X69" i="531"/>
  <c r="X68" i="531"/>
  <c r="X77" i="531"/>
  <c r="X64" i="531"/>
  <c r="P43" i="531" l="1"/>
  <c r="P59" i="531"/>
  <c r="R59" i="531" s="1"/>
  <c r="P82" i="531"/>
  <c r="P75" i="531"/>
  <c r="P61" i="531"/>
  <c r="P74" i="531"/>
  <c r="P85" i="531"/>
  <c r="P71" i="531"/>
  <c r="P84" i="531"/>
  <c r="P79" i="531"/>
  <c r="P78" i="531"/>
  <c r="R43" i="531" l="1"/>
  <c r="Q43" i="531"/>
  <c r="Q59" i="531"/>
  <c r="R82" i="531"/>
  <c r="Q82" i="531"/>
  <c r="R75" i="531"/>
  <c r="Q75" i="531"/>
  <c r="R61" i="531"/>
  <c r="Q61" i="531"/>
  <c r="R71" i="531"/>
  <c r="Q71" i="531"/>
  <c r="R78" i="531"/>
  <c r="Q78" i="531"/>
  <c r="R79" i="531"/>
  <c r="Q79" i="531"/>
  <c r="Q84" i="531"/>
  <c r="R84" i="531"/>
  <c r="R85" i="531"/>
  <c r="Q85" i="531"/>
  <c r="R74" i="531"/>
  <c r="Q74" i="531"/>
  <c r="S43" i="531" l="1"/>
  <c r="S59" i="531"/>
  <c r="U59" i="531" s="1"/>
  <c r="S82" i="531"/>
  <c r="S75" i="531"/>
  <c r="S61" i="531"/>
  <c r="S79" i="531"/>
  <c r="S78" i="531"/>
  <c r="S71" i="531"/>
  <c r="S74" i="531"/>
  <c r="S85" i="531"/>
  <c r="S84" i="531"/>
  <c r="U43" i="531" l="1"/>
  <c r="T43" i="531"/>
  <c r="T59" i="531"/>
  <c r="U82" i="531"/>
  <c r="T82" i="531"/>
  <c r="U75" i="531"/>
  <c r="T75" i="531"/>
  <c r="U61" i="531"/>
  <c r="T61" i="531"/>
  <c r="U84" i="531"/>
  <c r="T84" i="531"/>
  <c r="U78" i="531"/>
  <c r="T78" i="531"/>
  <c r="U85" i="531"/>
  <c r="T85" i="531"/>
  <c r="U71" i="531"/>
  <c r="T71" i="531"/>
  <c r="T79" i="531"/>
  <c r="U79" i="531"/>
  <c r="U74" i="531"/>
  <c r="T74" i="531"/>
  <c r="V43" i="531" l="1"/>
  <c r="W43" i="531" s="1"/>
  <c r="S43" i="532" s="1"/>
  <c r="V59" i="531"/>
  <c r="W59" i="531" s="1"/>
  <c r="V82" i="531"/>
  <c r="W82" i="531" s="1"/>
  <c r="S82" i="532" s="1"/>
  <c r="V75" i="531"/>
  <c r="W75" i="531" s="1"/>
  <c r="S75" i="532" s="1"/>
  <c r="V61" i="531"/>
  <c r="W61" i="531" s="1"/>
  <c r="S61" i="532" s="1"/>
  <c r="V78" i="531"/>
  <c r="W78" i="531" s="1"/>
  <c r="S78" i="532" s="1"/>
  <c r="V74" i="531"/>
  <c r="W74" i="531" s="1"/>
  <c r="S74" i="532" s="1"/>
  <c r="V79" i="531"/>
  <c r="W79" i="531" s="1"/>
  <c r="S79" i="532" s="1"/>
  <c r="V84" i="531"/>
  <c r="W84" i="531" s="1"/>
  <c r="S84" i="532" s="1"/>
  <c r="V71" i="531"/>
  <c r="W71" i="531" s="1"/>
  <c r="S71" i="532" s="1"/>
  <c r="V85" i="531"/>
  <c r="W85" i="531" s="1"/>
  <c r="S85" i="532" s="1"/>
  <c r="S79" i="535" l="1"/>
  <c r="P79" i="532"/>
  <c r="P79" i="535" s="1"/>
  <c r="P85" i="532"/>
  <c r="P85" i="535" s="1"/>
  <c r="S85" i="535"/>
  <c r="P82" i="532"/>
  <c r="P82" i="535" s="1"/>
  <c r="S82" i="535"/>
  <c r="P75" i="532"/>
  <c r="P75" i="535" s="1"/>
  <c r="S75" i="535"/>
  <c r="S74" i="535"/>
  <c r="P74" i="532"/>
  <c r="P74" i="535" s="1"/>
  <c r="S71" i="535"/>
  <c r="P71" i="532"/>
  <c r="P71" i="535" s="1"/>
  <c r="S78" i="535"/>
  <c r="P78" i="532"/>
  <c r="P78" i="535" s="1"/>
  <c r="J59" i="527"/>
  <c r="S59" i="532"/>
  <c r="P84" i="532"/>
  <c r="P84" i="535" s="1"/>
  <c r="S84" i="535"/>
  <c r="S61" i="535"/>
  <c r="P61" i="532"/>
  <c r="P61" i="535" s="1"/>
  <c r="S43" i="535"/>
  <c r="P43" i="532"/>
  <c r="P43" i="535" s="1"/>
  <c r="J43" i="527"/>
  <c r="J82" i="527"/>
  <c r="J75" i="527"/>
  <c r="J61" i="527"/>
  <c r="J74" i="527"/>
  <c r="J71" i="527"/>
  <c r="J84" i="527"/>
  <c r="J79" i="527"/>
  <c r="J78" i="527"/>
  <c r="J85" i="527"/>
  <c r="S59" i="535" l="1"/>
  <c r="P59" i="532"/>
  <c r="P59" i="535" s="1"/>
  <c r="X61" i="531"/>
  <c r="X59" i="531"/>
  <c r="X82" i="531"/>
  <c r="X75" i="531"/>
  <c r="X71" i="531"/>
  <c r="X85" i="531"/>
  <c r="X79" i="531"/>
  <c r="X74" i="531"/>
  <c r="X84" i="531"/>
  <c r="X78" i="531"/>
  <c r="H43" i="529" l="1"/>
  <c r="D43" i="530" s="1"/>
  <c r="M43" i="529"/>
  <c r="W84" i="539"/>
  <c r="G84" i="527"/>
  <c r="X43" i="531"/>
  <c r="AU40" i="477" l="1"/>
  <c r="AW40" i="477" s="1"/>
  <c r="CB40" i="477"/>
  <c r="BG40" i="477" l="1"/>
  <c r="BG28" i="477" s="1"/>
  <c r="C40" i="539" l="1"/>
  <c r="C40" i="370"/>
  <c r="C40" i="526"/>
  <c r="F40" i="471"/>
  <c r="F40" i="473"/>
  <c r="F40" i="469"/>
  <c r="F40" i="476"/>
  <c r="F40" i="584"/>
  <c r="C40" i="527"/>
  <c r="F40" i="475"/>
  <c r="H40" i="527" l="1"/>
  <c r="E40" i="527"/>
  <c r="E131" i="527" s="1"/>
  <c r="B40" i="527"/>
  <c r="F40" i="527" s="1"/>
  <c r="K40" i="527"/>
  <c r="G40" i="527"/>
  <c r="I40" i="527"/>
  <c r="I131" i="527" s="1"/>
  <c r="Z40" i="527"/>
  <c r="C40" i="528"/>
  <c r="W40" i="469"/>
  <c r="W131" i="469" s="1"/>
  <c r="B40" i="469"/>
  <c r="Z40" i="469"/>
  <c r="D40" i="370" s="1"/>
  <c r="AH40" i="370" s="1"/>
  <c r="AC40" i="469"/>
  <c r="BB40" i="469"/>
  <c r="BE40" i="469"/>
  <c r="BC40" i="469"/>
  <c r="AB40" i="469"/>
  <c r="BD40" i="469"/>
  <c r="BA40" i="469"/>
  <c r="Y40" i="469"/>
  <c r="Z83" i="469" s="1"/>
  <c r="D83" i="370" s="1"/>
  <c r="AH83" i="370" s="1"/>
  <c r="U40" i="469"/>
  <c r="U131" i="469" s="1"/>
  <c r="CZ40" i="473"/>
  <c r="ET40" i="473"/>
  <c r="BT40" i="473"/>
  <c r="CC40" i="473"/>
  <c r="DC40" i="473"/>
  <c r="EQ40" i="473"/>
  <c r="DS40" i="473"/>
  <c r="CP40" i="473"/>
  <c r="BC40" i="473"/>
  <c r="DM40" i="473"/>
  <c r="DK40" i="473"/>
  <c r="CX40" i="473"/>
  <c r="DT40" i="473"/>
  <c r="DH40" i="473"/>
  <c r="DG40" i="473"/>
  <c r="EA40" i="473"/>
  <c r="EM40" i="473"/>
  <c r="BD40" i="473"/>
  <c r="DF40" i="473"/>
  <c r="CE40" i="473"/>
  <c r="CH40" i="473"/>
  <c r="ES40" i="473"/>
  <c r="EN40" i="473"/>
  <c r="EF40" i="473"/>
  <c r="CW40" i="473"/>
  <c r="EI40" i="473"/>
  <c r="BP40" i="473"/>
  <c r="DX40" i="473"/>
  <c r="DN40" i="473"/>
  <c r="CD40" i="473"/>
  <c r="CN40" i="473"/>
  <c r="DJ40" i="473"/>
  <c r="DB40" i="473"/>
  <c r="DL40" i="473"/>
  <c r="CO40" i="473"/>
  <c r="EE40" i="473"/>
  <c r="BU40" i="473"/>
  <c r="B40" i="473"/>
  <c r="CA40" i="473"/>
  <c r="CY40" i="473"/>
  <c r="CL40" i="473"/>
  <c r="EL40" i="473"/>
  <c r="DZ40" i="473"/>
  <c r="CJ40" i="473"/>
  <c r="BA40" i="473"/>
  <c r="CG40" i="473"/>
  <c r="EK40" i="473"/>
  <c r="DD40" i="473"/>
  <c r="BS40" i="473"/>
  <c r="DO40" i="473"/>
  <c r="DI40" i="473"/>
  <c r="BO40" i="473"/>
  <c r="BQ40" i="473"/>
  <c r="BM40" i="473"/>
  <c r="CR40" i="473"/>
  <c r="AC40" i="473"/>
  <c r="CS40" i="473"/>
  <c r="DV40" i="473"/>
  <c r="DQ40" i="473"/>
  <c r="DW40" i="473"/>
  <c r="EH40" i="473"/>
  <c r="Z40" i="473"/>
  <c r="G40" i="370" s="1"/>
  <c r="AK40" i="370" s="1"/>
  <c r="BB40" i="473"/>
  <c r="BX40" i="473"/>
  <c r="DP40" i="473"/>
  <c r="DY40" i="473"/>
  <c r="DU40" i="473"/>
  <c r="EB40" i="473"/>
  <c r="CM40" i="473"/>
  <c r="DE40" i="473"/>
  <c r="BL40" i="473"/>
  <c r="BK40" i="473"/>
  <c r="AB40" i="473"/>
  <c r="BN40" i="473"/>
  <c r="CT40" i="473"/>
  <c r="DR40" i="473"/>
  <c r="BV40" i="473"/>
  <c r="EJ40" i="473"/>
  <c r="CI40" i="473"/>
  <c r="CB40" i="473"/>
  <c r="U40" i="473"/>
  <c r="U131" i="473" s="1"/>
  <c r="W40" i="473"/>
  <c r="W131" i="473" s="1"/>
  <c r="ER40" i="473"/>
  <c r="CF40" i="473"/>
  <c r="EP40" i="473"/>
  <c r="CV40" i="473"/>
  <c r="EC40" i="473"/>
  <c r="DA40" i="473"/>
  <c r="ED40" i="473"/>
  <c r="CK40" i="473"/>
  <c r="BZ40" i="473"/>
  <c r="EG40" i="473"/>
  <c r="BR40" i="473"/>
  <c r="BW40" i="473"/>
  <c r="EU40" i="473"/>
  <c r="CQ40" i="473"/>
  <c r="CU40" i="473"/>
  <c r="BY40" i="473"/>
  <c r="EV40" i="473"/>
  <c r="EO40" i="473"/>
  <c r="Y40" i="473"/>
  <c r="G40" i="471"/>
  <c r="G131" i="471" s="1"/>
  <c r="W40" i="471"/>
  <c r="W131" i="471" s="1"/>
  <c r="B40" i="471"/>
  <c r="AB40" i="471"/>
  <c r="AC40" i="471"/>
  <c r="Z40" i="471"/>
  <c r="E40" i="370" s="1"/>
  <c r="AI40" i="370" s="1"/>
  <c r="Y40" i="471"/>
  <c r="U40" i="471"/>
  <c r="U131" i="471" s="1"/>
  <c r="U40" i="475"/>
  <c r="U131" i="475" s="1"/>
  <c r="BB40" i="475"/>
  <c r="AB40" i="475"/>
  <c r="AC40" i="475"/>
  <c r="B40" i="475"/>
  <c r="Z40" i="475"/>
  <c r="I40" i="370" s="1"/>
  <c r="AM40" i="370" s="1"/>
  <c r="W40" i="475"/>
  <c r="W131" i="475" s="1"/>
  <c r="BA40" i="475"/>
  <c r="Y40" i="475"/>
  <c r="Z40" i="526"/>
  <c r="D40" i="539" s="1"/>
  <c r="G40" i="526"/>
  <c r="G131" i="526" s="1"/>
  <c r="H40" i="526"/>
  <c r="H131" i="526" s="1"/>
  <c r="AH40" i="526"/>
  <c r="Y40" i="526"/>
  <c r="B40" i="526"/>
  <c r="I40" i="526"/>
  <c r="U40" i="584"/>
  <c r="U131" i="584" s="1"/>
  <c r="W40" i="584"/>
  <c r="W131" i="584" s="1"/>
  <c r="Z40" i="584"/>
  <c r="K40" i="370" s="1"/>
  <c r="AO40" i="370" s="1"/>
  <c r="BD40" i="584"/>
  <c r="AB40" i="584"/>
  <c r="BA40" i="584"/>
  <c r="AC40" i="584"/>
  <c r="BB40" i="584"/>
  <c r="B40" i="584"/>
  <c r="BC40" i="584"/>
  <c r="Y40" i="584"/>
  <c r="AE40" i="370"/>
  <c r="D40" i="526" s="1"/>
  <c r="AE40" i="526" s="1"/>
  <c r="B40" i="370"/>
  <c r="AD40" i="370"/>
  <c r="AF40" i="370"/>
  <c r="W40" i="476"/>
  <c r="W131" i="476" s="1"/>
  <c r="Z40" i="476"/>
  <c r="J40" i="370" s="1"/>
  <c r="AN40" i="370" s="1"/>
  <c r="B40" i="476"/>
  <c r="AC40" i="476"/>
  <c r="U40" i="476"/>
  <c r="U131" i="476" s="1"/>
  <c r="AB40" i="476"/>
  <c r="Y40" i="476"/>
  <c r="J40" i="539"/>
  <c r="AC40" i="539"/>
  <c r="H40" i="539"/>
  <c r="W40" i="539"/>
  <c r="X40" i="539"/>
  <c r="G40" i="539"/>
  <c r="I40" i="539"/>
  <c r="AD40" i="539"/>
  <c r="B40" i="539"/>
  <c r="E40" i="539"/>
  <c r="Z105" i="476" l="1"/>
  <c r="J105" i="370" s="1"/>
  <c r="AN105" i="370" s="1"/>
  <c r="Z103" i="476"/>
  <c r="J103" i="370" s="1"/>
  <c r="AN103" i="370" s="1"/>
  <c r="Z83" i="476"/>
  <c r="J83" i="370" s="1"/>
  <c r="AN83" i="370" s="1"/>
  <c r="Z104" i="476"/>
  <c r="J104" i="370" s="1"/>
  <c r="AN104" i="370" s="1"/>
  <c r="Z102" i="476"/>
  <c r="J102" i="370" s="1"/>
  <c r="AN102" i="370" s="1"/>
  <c r="Z106" i="476"/>
  <c r="J106" i="370" s="1"/>
  <c r="AN106" i="370" s="1"/>
  <c r="Z103" i="584"/>
  <c r="K103" i="370" s="1"/>
  <c r="AO103" i="370" s="1"/>
  <c r="Z102" i="584"/>
  <c r="K102" i="370" s="1"/>
  <c r="AO102" i="370" s="1"/>
  <c r="Z106" i="584"/>
  <c r="K106" i="370" s="1"/>
  <c r="AO106" i="370" s="1"/>
  <c r="Z104" i="584"/>
  <c r="K104" i="370" s="1"/>
  <c r="AO104" i="370" s="1"/>
  <c r="Z83" i="584"/>
  <c r="K83" i="370" s="1"/>
  <c r="AO83" i="370" s="1"/>
  <c r="Z103" i="475"/>
  <c r="I103" i="370" s="1"/>
  <c r="AM103" i="370" s="1"/>
  <c r="Z102" i="475"/>
  <c r="I102" i="370" s="1"/>
  <c r="AM102" i="370" s="1"/>
  <c r="Z106" i="475"/>
  <c r="I106" i="370" s="1"/>
  <c r="AM106" i="370" s="1"/>
  <c r="Z104" i="475"/>
  <c r="I104" i="370" s="1"/>
  <c r="AM104" i="370" s="1"/>
  <c r="Z83" i="475"/>
  <c r="I83" i="370" s="1"/>
  <c r="AM83" i="370" s="1"/>
  <c r="Z105" i="473"/>
  <c r="G105" i="370" s="1"/>
  <c r="AK105" i="370" s="1"/>
  <c r="Z106" i="473"/>
  <c r="G106" i="370" s="1"/>
  <c r="AK106" i="370" s="1"/>
  <c r="Z104" i="473"/>
  <c r="G104" i="370" s="1"/>
  <c r="AK104" i="370" s="1"/>
  <c r="Z103" i="473"/>
  <c r="G103" i="370" s="1"/>
  <c r="AK103" i="370" s="1"/>
  <c r="Z102" i="473"/>
  <c r="G102" i="370" s="1"/>
  <c r="AK102" i="370" s="1"/>
  <c r="Z83" i="473"/>
  <c r="G83" i="370" s="1"/>
  <c r="AK83" i="370" s="1"/>
  <c r="Z105" i="469"/>
  <c r="D105" i="370" s="1"/>
  <c r="AH105" i="370" s="1"/>
  <c r="Z106" i="469"/>
  <c r="D106" i="370" s="1"/>
  <c r="AH106" i="370" s="1"/>
  <c r="Z104" i="469"/>
  <c r="D104" i="370" s="1"/>
  <c r="AH104" i="370" s="1"/>
  <c r="Z103" i="469"/>
  <c r="D103" i="370" s="1"/>
  <c r="AH103" i="370" s="1"/>
  <c r="Z102" i="469"/>
  <c r="D102" i="370" s="1"/>
  <c r="AH102" i="370" s="1"/>
  <c r="Z103" i="471"/>
  <c r="E103" i="370" s="1"/>
  <c r="AI103" i="370" s="1"/>
  <c r="Z106" i="471"/>
  <c r="E106" i="370" s="1"/>
  <c r="AI106" i="370" s="1"/>
  <c r="Z102" i="471"/>
  <c r="E102" i="370" s="1"/>
  <c r="AI102" i="370" s="1"/>
  <c r="Z104" i="471"/>
  <c r="E104" i="370" s="1"/>
  <c r="AI104" i="370" s="1"/>
  <c r="Z105" i="471"/>
  <c r="E105" i="370" s="1"/>
  <c r="AI105" i="370" s="1"/>
  <c r="Z83" i="471"/>
  <c r="E83" i="370" s="1"/>
  <c r="AI83" i="370" s="1"/>
  <c r="Z73" i="584"/>
  <c r="K73" i="370" s="1"/>
  <c r="AO73" i="370" s="1"/>
  <c r="Z105" i="584"/>
  <c r="K105" i="370" s="1"/>
  <c r="AO105" i="370" s="1"/>
  <c r="Z73" i="475"/>
  <c r="I73" i="370" s="1"/>
  <c r="AM73" i="370" s="1"/>
  <c r="Z105" i="475"/>
  <c r="I105" i="370" s="1"/>
  <c r="AM105" i="370" s="1"/>
  <c r="Z44" i="473"/>
  <c r="G44" i="370" s="1"/>
  <c r="AK44" i="370" s="1"/>
  <c r="Z73" i="473"/>
  <c r="G73" i="370" s="1"/>
  <c r="AK73" i="370" s="1"/>
  <c r="Z44" i="584"/>
  <c r="K44" i="370" s="1"/>
  <c r="AO44" i="370" s="1"/>
  <c r="Z95" i="584"/>
  <c r="K95" i="370" s="1"/>
  <c r="AO95" i="370" s="1"/>
  <c r="Z96" i="584"/>
  <c r="K96" i="370" s="1"/>
  <c r="AO96" i="370" s="1"/>
  <c r="Z97" i="584"/>
  <c r="K97" i="370" s="1"/>
  <c r="AO97" i="370" s="1"/>
  <c r="Z94" i="584"/>
  <c r="K94" i="370" s="1"/>
  <c r="AO94" i="370" s="1"/>
  <c r="Z44" i="475"/>
  <c r="I44" i="370" s="1"/>
  <c r="AM44" i="370" s="1"/>
  <c r="Z97" i="475"/>
  <c r="I97" i="370" s="1"/>
  <c r="AM97" i="370" s="1"/>
  <c r="Z96" i="475"/>
  <c r="I96" i="370" s="1"/>
  <c r="AM96" i="370" s="1"/>
  <c r="Z94" i="475"/>
  <c r="I94" i="370" s="1"/>
  <c r="AM94" i="370" s="1"/>
  <c r="Z95" i="475"/>
  <c r="I95" i="370" s="1"/>
  <c r="AM95" i="370" s="1"/>
  <c r="Z95" i="476"/>
  <c r="J95" i="370" s="1"/>
  <c r="AN95" i="370" s="1"/>
  <c r="Z94" i="476"/>
  <c r="J94" i="370" s="1"/>
  <c r="AN94" i="370" s="1"/>
  <c r="Z96" i="476"/>
  <c r="J96" i="370" s="1"/>
  <c r="AN96" i="370" s="1"/>
  <c r="Z97" i="476"/>
  <c r="J97" i="370" s="1"/>
  <c r="AN97" i="370" s="1"/>
  <c r="Z95" i="473"/>
  <c r="G95" i="370" s="1"/>
  <c r="AK95" i="370" s="1"/>
  <c r="Z96" i="473"/>
  <c r="G96" i="370" s="1"/>
  <c r="AK96" i="370" s="1"/>
  <c r="Z97" i="473"/>
  <c r="G97" i="370" s="1"/>
  <c r="AK97" i="370" s="1"/>
  <c r="Z94" i="473"/>
  <c r="G94" i="370" s="1"/>
  <c r="AK94" i="370" s="1"/>
  <c r="Z97" i="469"/>
  <c r="D97" i="370" s="1"/>
  <c r="AH97" i="370" s="1"/>
  <c r="Z94" i="469"/>
  <c r="D94" i="370" s="1"/>
  <c r="AH94" i="370" s="1"/>
  <c r="Z96" i="469"/>
  <c r="D96" i="370" s="1"/>
  <c r="AH96" i="370" s="1"/>
  <c r="Z95" i="469"/>
  <c r="D95" i="370" s="1"/>
  <c r="AH95" i="370" s="1"/>
  <c r="Z101" i="471"/>
  <c r="E101" i="370" s="1"/>
  <c r="AI101" i="370" s="1"/>
  <c r="AG101" i="370" s="1"/>
  <c r="Z98" i="471"/>
  <c r="E98" i="370" s="1"/>
  <c r="AI98" i="370" s="1"/>
  <c r="AG98" i="370" s="1"/>
  <c r="Z99" i="471"/>
  <c r="E99" i="370" s="1"/>
  <c r="AI99" i="370" s="1"/>
  <c r="AG99" i="370" s="1"/>
  <c r="Z97" i="471"/>
  <c r="E97" i="370" s="1"/>
  <c r="AI97" i="370" s="1"/>
  <c r="Z96" i="471"/>
  <c r="E96" i="370" s="1"/>
  <c r="AI96" i="370" s="1"/>
  <c r="Z94" i="471"/>
  <c r="E94" i="370" s="1"/>
  <c r="AI94" i="370" s="1"/>
  <c r="Z95" i="471"/>
  <c r="E95" i="370" s="1"/>
  <c r="AI95" i="370" s="1"/>
  <c r="Z44" i="476"/>
  <c r="J44" i="370" s="1"/>
  <c r="AN44" i="370" s="1"/>
  <c r="Z73" i="476"/>
  <c r="J73" i="370" s="1"/>
  <c r="AN73" i="370" s="1"/>
  <c r="Z73" i="469"/>
  <c r="D73" i="370" s="1"/>
  <c r="AH73" i="370" s="1"/>
  <c r="Z44" i="469"/>
  <c r="D44" i="370" s="1"/>
  <c r="AH44" i="370" s="1"/>
  <c r="Z73" i="471"/>
  <c r="E73" i="370" s="1"/>
  <c r="AI73" i="370" s="1"/>
  <c r="Z44" i="471"/>
  <c r="E44" i="370" s="1"/>
  <c r="AI44" i="370" s="1"/>
  <c r="Z46" i="471"/>
  <c r="E46" i="370" s="1"/>
  <c r="AI46" i="370" s="1"/>
  <c r="Z80" i="471"/>
  <c r="E80" i="370" s="1"/>
  <c r="AI80" i="370" s="1"/>
  <c r="Z53" i="471"/>
  <c r="E53" i="370" s="1"/>
  <c r="AI53" i="370" s="1"/>
  <c r="Z45" i="471"/>
  <c r="E45" i="370" s="1"/>
  <c r="AI45" i="370" s="1"/>
  <c r="Z58" i="471"/>
  <c r="E58" i="370" s="1"/>
  <c r="AI58" i="370" s="1"/>
  <c r="Z31" i="471"/>
  <c r="Z56" i="471"/>
  <c r="E56" i="370" s="1"/>
  <c r="AI56" i="370" s="1"/>
  <c r="Z34" i="471"/>
  <c r="E34" i="370" s="1"/>
  <c r="AI34" i="370" s="1"/>
  <c r="Z81" i="471"/>
  <c r="E81" i="370" s="1"/>
  <c r="AI81" i="370" s="1"/>
  <c r="Z52" i="471"/>
  <c r="E52" i="370" s="1"/>
  <c r="AI52" i="370" s="1"/>
  <c r="Z36" i="471"/>
  <c r="E36" i="370" s="1"/>
  <c r="AI36" i="370" s="1"/>
  <c r="Z33" i="471"/>
  <c r="E33" i="370" s="1"/>
  <c r="AI33" i="370" s="1"/>
  <c r="Z41" i="471"/>
  <c r="E41" i="370" s="1"/>
  <c r="AI41" i="370" s="1"/>
  <c r="Z38" i="471"/>
  <c r="E38" i="370" s="1"/>
  <c r="AI38" i="370" s="1"/>
  <c r="Z60" i="471"/>
  <c r="E60" i="370" s="1"/>
  <c r="AI60" i="370" s="1"/>
  <c r="Z62" i="471"/>
  <c r="E62" i="370" s="1"/>
  <c r="AI62" i="370" s="1"/>
  <c r="Z63" i="471"/>
  <c r="E63" i="370" s="1"/>
  <c r="AI63" i="370" s="1"/>
  <c r="Z32" i="471"/>
  <c r="E32" i="370" s="1"/>
  <c r="AI32" i="370" s="1"/>
  <c r="Z55" i="471"/>
  <c r="E55" i="370" s="1"/>
  <c r="AI55" i="370" s="1"/>
  <c r="Z72" i="471"/>
  <c r="E72" i="370" s="1"/>
  <c r="AI72" i="370" s="1"/>
  <c r="Z76" i="471"/>
  <c r="E76" i="370" s="1"/>
  <c r="AI76" i="370" s="1"/>
  <c r="Z70" i="471"/>
  <c r="E70" i="370" s="1"/>
  <c r="AI70" i="370" s="1"/>
  <c r="Z50" i="471"/>
  <c r="E50" i="370" s="1"/>
  <c r="AI50" i="370" s="1"/>
  <c r="Z54" i="471"/>
  <c r="E54" i="370" s="1"/>
  <c r="AI54" i="370" s="1"/>
  <c r="Z47" i="471"/>
  <c r="E47" i="370" s="1"/>
  <c r="AI47" i="370" s="1"/>
  <c r="Z39" i="471"/>
  <c r="E39" i="370" s="1"/>
  <c r="AI39" i="370" s="1"/>
  <c r="Z66" i="471"/>
  <c r="E66" i="370" s="1"/>
  <c r="AI66" i="370" s="1"/>
  <c r="Z42" i="471"/>
  <c r="E42" i="370" s="1"/>
  <c r="AI42" i="370" s="1"/>
  <c r="Z65" i="471"/>
  <c r="E65" i="370" s="1"/>
  <c r="AI65" i="370" s="1"/>
  <c r="Z67" i="471"/>
  <c r="E67" i="370" s="1"/>
  <c r="AI67" i="370" s="1"/>
  <c r="Z35" i="471"/>
  <c r="E35" i="370" s="1"/>
  <c r="AI35" i="370" s="1"/>
  <c r="Z49" i="471"/>
  <c r="E49" i="370" s="1"/>
  <c r="AI49" i="370" s="1"/>
  <c r="Z51" i="471"/>
  <c r="E51" i="370" s="1"/>
  <c r="AI51" i="370" s="1"/>
  <c r="Z48" i="471"/>
  <c r="E48" i="370" s="1"/>
  <c r="AI48" i="370" s="1"/>
  <c r="Y131" i="471"/>
  <c r="Z57" i="471"/>
  <c r="E57" i="370" s="1"/>
  <c r="AI57" i="370" s="1"/>
  <c r="Z37" i="471"/>
  <c r="E37" i="370" s="1"/>
  <c r="AI37" i="370" s="1"/>
  <c r="AG40" i="370"/>
  <c r="Z60" i="475"/>
  <c r="I60" i="370" s="1"/>
  <c r="AM60" i="370" s="1"/>
  <c r="Z81" i="475"/>
  <c r="I81" i="370" s="1"/>
  <c r="AM81" i="370" s="1"/>
  <c r="Z48" i="475"/>
  <c r="I48" i="370" s="1"/>
  <c r="AM48" i="370" s="1"/>
  <c r="Z51" i="475"/>
  <c r="I51" i="370" s="1"/>
  <c r="AM51" i="370" s="1"/>
  <c r="Z53" i="475"/>
  <c r="I53" i="370" s="1"/>
  <c r="AM53" i="370" s="1"/>
  <c r="Z32" i="475"/>
  <c r="I32" i="370" s="1"/>
  <c r="AM32" i="370" s="1"/>
  <c r="Z66" i="475"/>
  <c r="I66" i="370" s="1"/>
  <c r="AM66" i="370" s="1"/>
  <c r="Z55" i="475"/>
  <c r="I55" i="370" s="1"/>
  <c r="AM55" i="370" s="1"/>
  <c r="Z31" i="475"/>
  <c r="Z33" i="475"/>
  <c r="I33" i="370" s="1"/>
  <c r="AM33" i="370" s="1"/>
  <c r="Z49" i="475"/>
  <c r="I49" i="370" s="1"/>
  <c r="AM49" i="370" s="1"/>
  <c r="Z70" i="475"/>
  <c r="I70" i="370" s="1"/>
  <c r="AM70" i="370" s="1"/>
  <c r="Z52" i="475"/>
  <c r="I52" i="370" s="1"/>
  <c r="AM52" i="370" s="1"/>
  <c r="Z45" i="475"/>
  <c r="I45" i="370" s="1"/>
  <c r="AM45" i="370" s="1"/>
  <c r="Z34" i="475"/>
  <c r="I34" i="370" s="1"/>
  <c r="AM34" i="370" s="1"/>
  <c r="Z57" i="475"/>
  <c r="I57" i="370" s="1"/>
  <c r="AM57" i="370" s="1"/>
  <c r="Z50" i="475"/>
  <c r="I50" i="370" s="1"/>
  <c r="AM50" i="370" s="1"/>
  <c r="Z62" i="475"/>
  <c r="I62" i="370" s="1"/>
  <c r="AM62" i="370" s="1"/>
  <c r="Z46" i="475"/>
  <c r="I46" i="370" s="1"/>
  <c r="AM46" i="370" s="1"/>
  <c r="Z42" i="475"/>
  <c r="I42" i="370" s="1"/>
  <c r="AM42" i="370" s="1"/>
  <c r="Z47" i="475"/>
  <c r="I47" i="370" s="1"/>
  <c r="AM47" i="370" s="1"/>
  <c r="Z58" i="475"/>
  <c r="I58" i="370" s="1"/>
  <c r="AM58" i="370" s="1"/>
  <c r="Z76" i="475"/>
  <c r="I76" i="370" s="1"/>
  <c r="AM76" i="370" s="1"/>
  <c r="Z37" i="475"/>
  <c r="I37" i="370" s="1"/>
  <c r="AM37" i="370" s="1"/>
  <c r="Z41" i="475"/>
  <c r="I41" i="370" s="1"/>
  <c r="AM41" i="370" s="1"/>
  <c r="Z54" i="475"/>
  <c r="I54" i="370" s="1"/>
  <c r="AM54" i="370" s="1"/>
  <c r="Z38" i="475"/>
  <c r="I38" i="370" s="1"/>
  <c r="AM38" i="370" s="1"/>
  <c r="Z72" i="475"/>
  <c r="I72" i="370" s="1"/>
  <c r="AM72" i="370" s="1"/>
  <c r="Z63" i="475"/>
  <c r="I63" i="370" s="1"/>
  <c r="AM63" i="370" s="1"/>
  <c r="Z36" i="475"/>
  <c r="I36" i="370" s="1"/>
  <c r="AM36" i="370" s="1"/>
  <c r="Z39" i="475"/>
  <c r="I39" i="370" s="1"/>
  <c r="AM39" i="370" s="1"/>
  <c r="Z56" i="475"/>
  <c r="I56" i="370" s="1"/>
  <c r="AM56" i="370" s="1"/>
  <c r="Z65" i="475"/>
  <c r="I65" i="370" s="1"/>
  <c r="AM65" i="370" s="1"/>
  <c r="Y131" i="475"/>
  <c r="Z35" i="475"/>
  <c r="I35" i="370" s="1"/>
  <c r="AM35" i="370" s="1"/>
  <c r="Z80" i="475"/>
  <c r="I80" i="370" s="1"/>
  <c r="AM80" i="370" s="1"/>
  <c r="Z67" i="475"/>
  <c r="I67" i="370" s="1"/>
  <c r="AM67" i="370" s="1"/>
  <c r="Z80" i="584"/>
  <c r="K80" i="370" s="1"/>
  <c r="AO80" i="370" s="1"/>
  <c r="Z48" i="584"/>
  <c r="K48" i="370" s="1"/>
  <c r="AO48" i="370" s="1"/>
  <c r="Z76" i="584"/>
  <c r="K76" i="370" s="1"/>
  <c r="AO76" i="370" s="1"/>
  <c r="Z60" i="584"/>
  <c r="K60" i="370" s="1"/>
  <c r="AO60" i="370" s="1"/>
  <c r="Z38" i="584"/>
  <c r="K38" i="370" s="1"/>
  <c r="AO38" i="370" s="1"/>
  <c r="Z70" i="584"/>
  <c r="K70" i="370" s="1"/>
  <c r="AO70" i="370" s="1"/>
  <c r="Z72" i="584"/>
  <c r="K72" i="370" s="1"/>
  <c r="AO72" i="370" s="1"/>
  <c r="Z31" i="584"/>
  <c r="Z45" i="584"/>
  <c r="K45" i="370" s="1"/>
  <c r="AO45" i="370" s="1"/>
  <c r="Z39" i="584"/>
  <c r="K39" i="370" s="1"/>
  <c r="AO39" i="370" s="1"/>
  <c r="Z32" i="584"/>
  <c r="K32" i="370" s="1"/>
  <c r="AO32" i="370" s="1"/>
  <c r="Z53" i="584"/>
  <c r="K53" i="370" s="1"/>
  <c r="AO53" i="370" s="1"/>
  <c r="Z49" i="584"/>
  <c r="K49" i="370" s="1"/>
  <c r="AO49" i="370" s="1"/>
  <c r="Z52" i="584"/>
  <c r="K52" i="370" s="1"/>
  <c r="AO52" i="370" s="1"/>
  <c r="Z37" i="584"/>
  <c r="K37" i="370" s="1"/>
  <c r="AO37" i="370" s="1"/>
  <c r="Z36" i="584"/>
  <c r="K36" i="370" s="1"/>
  <c r="AO36" i="370" s="1"/>
  <c r="Z54" i="584"/>
  <c r="K54" i="370" s="1"/>
  <c r="AO54" i="370" s="1"/>
  <c r="Z42" i="584"/>
  <c r="K42" i="370" s="1"/>
  <c r="AO42" i="370" s="1"/>
  <c r="Z55" i="584"/>
  <c r="K55" i="370" s="1"/>
  <c r="AO55" i="370" s="1"/>
  <c r="Z50" i="584"/>
  <c r="K50" i="370" s="1"/>
  <c r="AO50" i="370" s="1"/>
  <c r="Z35" i="584"/>
  <c r="K35" i="370" s="1"/>
  <c r="AO35" i="370" s="1"/>
  <c r="Z34" i="584"/>
  <c r="K34" i="370" s="1"/>
  <c r="AO34" i="370" s="1"/>
  <c r="Z41" i="584"/>
  <c r="K41" i="370" s="1"/>
  <c r="AO41" i="370" s="1"/>
  <c r="Z46" i="584"/>
  <c r="K46" i="370" s="1"/>
  <c r="AO46" i="370" s="1"/>
  <c r="Z63" i="584"/>
  <c r="K63" i="370" s="1"/>
  <c r="AO63" i="370" s="1"/>
  <c r="Z56" i="584"/>
  <c r="K56" i="370" s="1"/>
  <c r="AO56" i="370" s="1"/>
  <c r="Z65" i="584"/>
  <c r="K65" i="370" s="1"/>
  <c r="AO65" i="370" s="1"/>
  <c r="Z66" i="584"/>
  <c r="K66" i="370" s="1"/>
  <c r="AO66" i="370" s="1"/>
  <c r="Z47" i="584"/>
  <c r="K47" i="370" s="1"/>
  <c r="AO47" i="370" s="1"/>
  <c r="Y131" i="584"/>
  <c r="Z57" i="584"/>
  <c r="K57" i="370" s="1"/>
  <c r="AO57" i="370" s="1"/>
  <c r="Z33" i="584"/>
  <c r="K33" i="370" s="1"/>
  <c r="AO33" i="370" s="1"/>
  <c r="Z51" i="584"/>
  <c r="K51" i="370" s="1"/>
  <c r="AO51" i="370" s="1"/>
  <c r="Z62" i="584"/>
  <c r="K62" i="370" s="1"/>
  <c r="AO62" i="370" s="1"/>
  <c r="Z58" i="584"/>
  <c r="K58" i="370" s="1"/>
  <c r="AO58" i="370" s="1"/>
  <c r="Z67" i="584"/>
  <c r="K67" i="370" s="1"/>
  <c r="AO67" i="370" s="1"/>
  <c r="Z81" i="584"/>
  <c r="K81" i="370" s="1"/>
  <c r="AO81" i="370" s="1"/>
  <c r="Z62" i="473"/>
  <c r="G62" i="370" s="1"/>
  <c r="AK62" i="370" s="1"/>
  <c r="Z72" i="473"/>
  <c r="G72" i="370" s="1"/>
  <c r="AK72" i="370" s="1"/>
  <c r="Z70" i="473"/>
  <c r="G70" i="370" s="1"/>
  <c r="AK70" i="370" s="1"/>
  <c r="Z67" i="473"/>
  <c r="G67" i="370" s="1"/>
  <c r="AK67" i="370" s="1"/>
  <c r="Z65" i="473"/>
  <c r="G65" i="370" s="1"/>
  <c r="AK65" i="370" s="1"/>
  <c r="Z80" i="473"/>
  <c r="G80" i="370" s="1"/>
  <c r="AK80" i="370" s="1"/>
  <c r="Z50" i="473"/>
  <c r="G50" i="370" s="1"/>
  <c r="AK50" i="370" s="1"/>
  <c r="Z76" i="473"/>
  <c r="G76" i="370" s="1"/>
  <c r="AK76" i="370" s="1"/>
  <c r="Z39" i="473"/>
  <c r="G39" i="370" s="1"/>
  <c r="AK39" i="370" s="1"/>
  <c r="Z53" i="473"/>
  <c r="G53" i="370" s="1"/>
  <c r="AK53" i="370" s="1"/>
  <c r="Z41" i="473"/>
  <c r="G41" i="370" s="1"/>
  <c r="AK41" i="370" s="1"/>
  <c r="Z37" i="473"/>
  <c r="G37" i="370" s="1"/>
  <c r="AK37" i="370" s="1"/>
  <c r="Z36" i="473"/>
  <c r="G36" i="370" s="1"/>
  <c r="AK36" i="370" s="1"/>
  <c r="Z46" i="473"/>
  <c r="G46" i="370" s="1"/>
  <c r="AK46" i="370" s="1"/>
  <c r="Z54" i="473"/>
  <c r="G54" i="370" s="1"/>
  <c r="AK54" i="370" s="1"/>
  <c r="Z49" i="473"/>
  <c r="G49" i="370" s="1"/>
  <c r="AK49" i="370" s="1"/>
  <c r="Z58" i="473"/>
  <c r="G58" i="370" s="1"/>
  <c r="AK58" i="370" s="1"/>
  <c r="Z34" i="473"/>
  <c r="G34" i="370" s="1"/>
  <c r="AK34" i="370" s="1"/>
  <c r="Z42" i="473"/>
  <c r="G42" i="370" s="1"/>
  <c r="AK42" i="370" s="1"/>
  <c r="Z47" i="473"/>
  <c r="G47" i="370" s="1"/>
  <c r="AK47" i="370" s="1"/>
  <c r="Z56" i="473"/>
  <c r="G56" i="370" s="1"/>
  <c r="AK56" i="370" s="1"/>
  <c r="Z60" i="473"/>
  <c r="G60" i="370" s="1"/>
  <c r="AK60" i="370" s="1"/>
  <c r="Z57" i="473"/>
  <c r="G57" i="370" s="1"/>
  <c r="AK57" i="370" s="1"/>
  <c r="Z51" i="473"/>
  <c r="G51" i="370" s="1"/>
  <c r="AK51" i="370" s="1"/>
  <c r="Z52" i="473"/>
  <c r="G52" i="370" s="1"/>
  <c r="AK52" i="370" s="1"/>
  <c r="Z35" i="473"/>
  <c r="G35" i="370" s="1"/>
  <c r="AK35" i="370" s="1"/>
  <c r="Z31" i="473"/>
  <c r="Z66" i="473"/>
  <c r="G66" i="370" s="1"/>
  <c r="AK66" i="370" s="1"/>
  <c r="Z55" i="473"/>
  <c r="G55" i="370" s="1"/>
  <c r="AK55" i="370" s="1"/>
  <c r="Z45" i="473"/>
  <c r="G45" i="370" s="1"/>
  <c r="AK45" i="370" s="1"/>
  <c r="Z33" i="473"/>
  <c r="G33" i="370" s="1"/>
  <c r="AK33" i="370" s="1"/>
  <c r="Z32" i="473"/>
  <c r="G32" i="370" s="1"/>
  <c r="AK32" i="370" s="1"/>
  <c r="Z48" i="473"/>
  <c r="G48" i="370" s="1"/>
  <c r="AK48" i="370" s="1"/>
  <c r="Z81" i="473"/>
  <c r="G81" i="370" s="1"/>
  <c r="AK81" i="370" s="1"/>
  <c r="Y131" i="473"/>
  <c r="Z38" i="473"/>
  <c r="G38" i="370" s="1"/>
  <c r="AK38" i="370" s="1"/>
  <c r="Z63" i="473"/>
  <c r="G63" i="370" s="1"/>
  <c r="AK63" i="370" s="1"/>
  <c r="Q40" i="528"/>
  <c r="H40" i="528"/>
  <c r="U40" i="528"/>
  <c r="D40" i="529" s="1"/>
  <c r="C40" i="529"/>
  <c r="J40" i="528"/>
  <c r="M40" i="528"/>
  <c r="AC40" i="528"/>
  <c r="P40" i="528"/>
  <c r="S40" i="528"/>
  <c r="N40" i="528"/>
  <c r="F40" i="528"/>
  <c r="T40" i="528"/>
  <c r="K40" i="528"/>
  <c r="G40" i="528"/>
  <c r="Z40" i="528"/>
  <c r="B40" i="528"/>
  <c r="Z57" i="476"/>
  <c r="J57" i="370" s="1"/>
  <c r="AN57" i="370" s="1"/>
  <c r="Z58" i="476"/>
  <c r="J58" i="370" s="1"/>
  <c r="AN58" i="370" s="1"/>
  <c r="Z32" i="476"/>
  <c r="J32" i="370" s="1"/>
  <c r="AN32" i="370" s="1"/>
  <c r="Z81" i="476"/>
  <c r="J81" i="370" s="1"/>
  <c r="AN81" i="370" s="1"/>
  <c r="Z67" i="476"/>
  <c r="J67" i="370" s="1"/>
  <c r="AN67" i="370" s="1"/>
  <c r="Z54" i="476"/>
  <c r="J54" i="370" s="1"/>
  <c r="AN54" i="370" s="1"/>
  <c r="Z39" i="476"/>
  <c r="J39" i="370" s="1"/>
  <c r="AN39" i="370" s="1"/>
  <c r="Z52" i="476"/>
  <c r="J52" i="370" s="1"/>
  <c r="AN52" i="370" s="1"/>
  <c r="Z80" i="476"/>
  <c r="J80" i="370" s="1"/>
  <c r="AN80" i="370" s="1"/>
  <c r="Z55" i="476"/>
  <c r="J55" i="370" s="1"/>
  <c r="AN55" i="370" s="1"/>
  <c r="Z36" i="476"/>
  <c r="J36" i="370" s="1"/>
  <c r="AN36" i="370" s="1"/>
  <c r="Z46" i="476"/>
  <c r="J46" i="370" s="1"/>
  <c r="AN46" i="370" s="1"/>
  <c r="Z47" i="476"/>
  <c r="J47" i="370" s="1"/>
  <c r="AN47" i="370" s="1"/>
  <c r="Z38" i="476"/>
  <c r="J38" i="370" s="1"/>
  <c r="AN38" i="370" s="1"/>
  <c r="Z60" i="476"/>
  <c r="J60" i="370" s="1"/>
  <c r="AN60" i="370" s="1"/>
  <c r="Z70" i="476"/>
  <c r="J70" i="370" s="1"/>
  <c r="AN70" i="370" s="1"/>
  <c r="Z42" i="476"/>
  <c r="J42" i="370" s="1"/>
  <c r="AN42" i="370" s="1"/>
  <c r="Z63" i="476"/>
  <c r="J63" i="370" s="1"/>
  <c r="AN63" i="370" s="1"/>
  <c r="Z65" i="476"/>
  <c r="J65" i="370" s="1"/>
  <c r="AN65" i="370" s="1"/>
  <c r="Z66" i="476"/>
  <c r="J66" i="370" s="1"/>
  <c r="AN66" i="370" s="1"/>
  <c r="Z48" i="476"/>
  <c r="J48" i="370" s="1"/>
  <c r="AN48" i="370" s="1"/>
  <c r="Z51" i="476"/>
  <c r="J51" i="370" s="1"/>
  <c r="AN51" i="370" s="1"/>
  <c r="Z53" i="476"/>
  <c r="J53" i="370" s="1"/>
  <c r="AN53" i="370" s="1"/>
  <c r="Z45" i="476"/>
  <c r="J45" i="370" s="1"/>
  <c r="AN45" i="370" s="1"/>
  <c r="Z50" i="476"/>
  <c r="J50" i="370" s="1"/>
  <c r="AN50" i="370" s="1"/>
  <c r="Z33" i="476"/>
  <c r="J33" i="370" s="1"/>
  <c r="AN33" i="370" s="1"/>
  <c r="Z76" i="476"/>
  <c r="J76" i="370" s="1"/>
  <c r="AN76" i="370" s="1"/>
  <c r="Z56" i="476"/>
  <c r="J56" i="370" s="1"/>
  <c r="AN56" i="370" s="1"/>
  <c r="Z72" i="476"/>
  <c r="J72" i="370" s="1"/>
  <c r="AN72" i="370" s="1"/>
  <c r="Z37" i="476"/>
  <c r="J37" i="370" s="1"/>
  <c r="AN37" i="370" s="1"/>
  <c r="Z49" i="476"/>
  <c r="J49" i="370" s="1"/>
  <c r="AN49" i="370" s="1"/>
  <c r="Z41" i="476"/>
  <c r="J41" i="370" s="1"/>
  <c r="AN41" i="370" s="1"/>
  <c r="Z35" i="476"/>
  <c r="J35" i="370" s="1"/>
  <c r="AN35" i="370" s="1"/>
  <c r="Z62" i="476"/>
  <c r="J62" i="370" s="1"/>
  <c r="AN62" i="370" s="1"/>
  <c r="Z31" i="476"/>
  <c r="Z34" i="476"/>
  <c r="J34" i="370" s="1"/>
  <c r="AN34" i="370" s="1"/>
  <c r="Y131" i="476"/>
  <c r="Z46" i="469"/>
  <c r="D46" i="370" s="1"/>
  <c r="AH46" i="370" s="1"/>
  <c r="Z67" i="469"/>
  <c r="D67" i="370" s="1"/>
  <c r="AH67" i="370" s="1"/>
  <c r="Z65" i="469"/>
  <c r="D65" i="370" s="1"/>
  <c r="AH65" i="370" s="1"/>
  <c r="Z52" i="469"/>
  <c r="D52" i="370" s="1"/>
  <c r="AH52" i="370" s="1"/>
  <c r="Z33" i="469"/>
  <c r="D33" i="370" s="1"/>
  <c r="AH33" i="370" s="1"/>
  <c r="Z62" i="469"/>
  <c r="D62" i="370" s="1"/>
  <c r="AH62" i="370" s="1"/>
  <c r="Z76" i="469"/>
  <c r="D76" i="370" s="1"/>
  <c r="AH76" i="370" s="1"/>
  <c r="Z57" i="469"/>
  <c r="D57" i="370" s="1"/>
  <c r="AH57" i="370" s="1"/>
  <c r="Z49" i="469"/>
  <c r="D49" i="370" s="1"/>
  <c r="AH49" i="370" s="1"/>
  <c r="Z54" i="469"/>
  <c r="D54" i="370" s="1"/>
  <c r="AH54" i="370" s="1"/>
  <c r="Z63" i="469"/>
  <c r="D63" i="370" s="1"/>
  <c r="AH63" i="370" s="1"/>
  <c r="Z42" i="469"/>
  <c r="D42" i="370" s="1"/>
  <c r="AH42" i="370" s="1"/>
  <c r="Z80" i="469"/>
  <c r="D80" i="370" s="1"/>
  <c r="AH80" i="370" s="1"/>
  <c r="Z60" i="469"/>
  <c r="D60" i="370" s="1"/>
  <c r="AH60" i="370" s="1"/>
  <c r="Z56" i="469"/>
  <c r="D56" i="370" s="1"/>
  <c r="AH56" i="370" s="1"/>
  <c r="Z70" i="469"/>
  <c r="D70" i="370" s="1"/>
  <c r="AH70" i="370" s="1"/>
  <c r="Z81" i="469"/>
  <c r="D81" i="370" s="1"/>
  <c r="AH81" i="370" s="1"/>
  <c r="Z58" i="469"/>
  <c r="D58" i="370" s="1"/>
  <c r="AH58" i="370" s="1"/>
  <c r="Z50" i="469"/>
  <c r="D50" i="370" s="1"/>
  <c r="AH50" i="370" s="1"/>
  <c r="Z53" i="469"/>
  <c r="D53" i="370" s="1"/>
  <c r="AH53" i="370" s="1"/>
  <c r="Z32" i="469"/>
  <c r="D32" i="370" s="1"/>
  <c r="AH32" i="370" s="1"/>
  <c r="Z51" i="469"/>
  <c r="D51" i="370" s="1"/>
  <c r="AH51" i="370" s="1"/>
  <c r="Z45" i="469"/>
  <c r="D45" i="370" s="1"/>
  <c r="AH45" i="370" s="1"/>
  <c r="Z66" i="469"/>
  <c r="D66" i="370" s="1"/>
  <c r="AH66" i="370" s="1"/>
  <c r="Z55" i="469"/>
  <c r="D55" i="370" s="1"/>
  <c r="AH55" i="370" s="1"/>
  <c r="Z72" i="469"/>
  <c r="D72" i="370" s="1"/>
  <c r="AH72" i="370" s="1"/>
  <c r="Z38" i="469"/>
  <c r="D38" i="370" s="1"/>
  <c r="AH38" i="370" s="1"/>
  <c r="Z48" i="469"/>
  <c r="D48" i="370" s="1"/>
  <c r="AH48" i="370" s="1"/>
  <c r="Z31" i="469"/>
  <c r="Z35" i="469"/>
  <c r="D35" i="370" s="1"/>
  <c r="AH35" i="370" s="1"/>
  <c r="Z37" i="469"/>
  <c r="D37" i="370" s="1"/>
  <c r="AH37" i="370" s="1"/>
  <c r="Z34" i="469"/>
  <c r="D34" i="370" s="1"/>
  <c r="AH34" i="370" s="1"/>
  <c r="Y131" i="469"/>
  <c r="Z41" i="469"/>
  <c r="D41" i="370" s="1"/>
  <c r="AH41" i="370" s="1"/>
  <c r="Z39" i="469"/>
  <c r="D39" i="370" s="1"/>
  <c r="AH39" i="370" s="1"/>
  <c r="Z36" i="469"/>
  <c r="D36" i="370" s="1"/>
  <c r="AH36" i="370" s="1"/>
  <c r="Z47" i="469"/>
  <c r="D47" i="370" s="1"/>
  <c r="AH47" i="370" s="1"/>
  <c r="E40" i="528"/>
  <c r="AG83" i="370" l="1"/>
  <c r="AD83" i="370" s="1"/>
  <c r="AG102" i="370"/>
  <c r="AG103" i="370"/>
  <c r="AD103" i="370" s="1"/>
  <c r="AG106" i="370"/>
  <c r="AD106" i="370" s="1"/>
  <c r="AG104" i="370"/>
  <c r="AD102" i="370"/>
  <c r="AG105" i="370"/>
  <c r="AD105" i="370" s="1"/>
  <c r="AG94" i="370"/>
  <c r="AD94" i="370" s="1"/>
  <c r="AG96" i="370"/>
  <c r="AD96" i="370" s="1"/>
  <c r="AG97" i="370"/>
  <c r="AD97" i="370" s="1"/>
  <c r="AG95" i="370"/>
  <c r="AD95" i="370" s="1"/>
  <c r="AF99" i="370"/>
  <c r="F99" i="527" s="1"/>
  <c r="AD99" i="370"/>
  <c r="AE99" i="370"/>
  <c r="D99" i="526" s="1"/>
  <c r="AE99" i="526" s="1"/>
  <c r="AH99" i="526" s="1"/>
  <c r="I99" i="526" s="1"/>
  <c r="AD98" i="370"/>
  <c r="AE98" i="370"/>
  <c r="D98" i="526" s="1"/>
  <c r="AE98" i="526" s="1"/>
  <c r="AH98" i="526" s="1"/>
  <c r="I98" i="526" s="1"/>
  <c r="AF98" i="370"/>
  <c r="F98" i="527" s="1"/>
  <c r="AD101" i="370"/>
  <c r="AF101" i="370"/>
  <c r="F101" i="527" s="1"/>
  <c r="AE101" i="370"/>
  <c r="D101" i="526" s="1"/>
  <c r="AE101" i="526" s="1"/>
  <c r="AH101" i="526" s="1"/>
  <c r="I101" i="526" s="1"/>
  <c r="AG44" i="370"/>
  <c r="AG73" i="370"/>
  <c r="AD73" i="370" s="1"/>
  <c r="AG54" i="370"/>
  <c r="AD54" i="370" s="1"/>
  <c r="AG35" i="370"/>
  <c r="AD35" i="370" s="1"/>
  <c r="AG51" i="370"/>
  <c r="AD51" i="370" s="1"/>
  <c r="AG58" i="370"/>
  <c r="AD58" i="370" s="1"/>
  <c r="AG60" i="370"/>
  <c r="AD60" i="370" s="1"/>
  <c r="AG72" i="370"/>
  <c r="AD72" i="370" s="1"/>
  <c r="AG41" i="370"/>
  <c r="AG55" i="370"/>
  <c r="AG46" i="370"/>
  <c r="AD46" i="370" s="1"/>
  <c r="AG48" i="370"/>
  <c r="AD48" i="370" s="1"/>
  <c r="AG62" i="370"/>
  <c r="AG34" i="370"/>
  <c r="AD34" i="370" s="1"/>
  <c r="AG56" i="370"/>
  <c r="AD56" i="370" s="1"/>
  <c r="AG80" i="370"/>
  <c r="AD80" i="370" s="1"/>
  <c r="AG39" i="370"/>
  <c r="AG53" i="370"/>
  <c r="AD53" i="370" s="1"/>
  <c r="AG52" i="370"/>
  <c r="AD52" i="370" s="1"/>
  <c r="AG33" i="370"/>
  <c r="AD33" i="370" s="1"/>
  <c r="AG81" i="370"/>
  <c r="AD81" i="370" s="1"/>
  <c r="AG36" i="370"/>
  <c r="AD36" i="370" s="1"/>
  <c r="AG45" i="370"/>
  <c r="AD45" i="370" s="1"/>
  <c r="AG67" i="370"/>
  <c r="AD67" i="370" s="1"/>
  <c r="AG63" i="370"/>
  <c r="AD63" i="370" s="1"/>
  <c r="AG65" i="370"/>
  <c r="AD65" i="370" s="1"/>
  <c r="AG66" i="370"/>
  <c r="AD66" i="370" s="1"/>
  <c r="AG70" i="370"/>
  <c r="AD70" i="370" s="1"/>
  <c r="AG42" i="370"/>
  <c r="AD42" i="370" s="1"/>
  <c r="AG57" i="370"/>
  <c r="AD57" i="370" s="1"/>
  <c r="AG47" i="370"/>
  <c r="AD47" i="370" s="1"/>
  <c r="AG32" i="370"/>
  <c r="AD32" i="370" s="1"/>
  <c r="AG49" i="370"/>
  <c r="AD49" i="370" s="1"/>
  <c r="AG37" i="370"/>
  <c r="AD37" i="370" s="1"/>
  <c r="AG38" i="370"/>
  <c r="AD38" i="370" s="1"/>
  <c r="AG50" i="370"/>
  <c r="AD50" i="370" s="1"/>
  <c r="AG76" i="370"/>
  <c r="AD76" i="370" s="1"/>
  <c r="AD62" i="370"/>
  <c r="Z131" i="475"/>
  <c r="I31" i="370"/>
  <c r="Z131" i="473"/>
  <c r="G31" i="370"/>
  <c r="H40" i="529"/>
  <c r="D40" i="530" s="1"/>
  <c r="F40" i="529"/>
  <c r="Q40" i="532" s="1"/>
  <c r="Q40" i="535" s="1"/>
  <c r="K40" i="529"/>
  <c r="B40" i="529"/>
  <c r="L40" i="529"/>
  <c r="M40" i="529"/>
  <c r="J40" i="529"/>
  <c r="G40" i="529"/>
  <c r="C40" i="530"/>
  <c r="Z131" i="476"/>
  <c r="J31" i="370"/>
  <c r="AD39" i="370"/>
  <c r="Z131" i="469"/>
  <c r="D31" i="370"/>
  <c r="I40" i="528"/>
  <c r="L40" i="528" s="1"/>
  <c r="Z131" i="471"/>
  <c r="E31" i="370"/>
  <c r="AD41" i="370"/>
  <c r="AD55" i="370"/>
  <c r="Z131" i="584"/>
  <c r="K31" i="370"/>
  <c r="AD104" i="370" l="1"/>
  <c r="AD44" i="370"/>
  <c r="O40" i="528"/>
  <c r="R40" i="528" s="1"/>
  <c r="AM31" i="370"/>
  <c r="I131" i="370"/>
  <c r="AI31" i="370"/>
  <c r="E131" i="370"/>
  <c r="AN31" i="370"/>
  <c r="J131" i="370"/>
  <c r="AK31" i="370"/>
  <c r="G131" i="370"/>
  <c r="K131" i="370"/>
  <c r="AO31" i="370"/>
  <c r="G40" i="530"/>
  <c r="L40" i="530"/>
  <c r="B40" i="530"/>
  <c r="J40" i="530"/>
  <c r="K40" i="530"/>
  <c r="I40" i="530"/>
  <c r="F40" i="530"/>
  <c r="C40" i="531"/>
  <c r="D131" i="370"/>
  <c r="AH31" i="370"/>
  <c r="G40" i="531" l="1"/>
  <c r="AG31" i="370"/>
  <c r="S40" i="531"/>
  <c r="J40" i="531"/>
  <c r="F40" i="531"/>
  <c r="X40" i="531" s="1"/>
  <c r="M40" i="531"/>
  <c r="P40" i="531"/>
  <c r="D40" i="531"/>
  <c r="D131" i="531" s="1"/>
  <c r="V40" i="531"/>
  <c r="W40" i="531" s="1"/>
  <c r="S40" i="532" s="1"/>
  <c r="L40" i="531"/>
  <c r="E40" i="531"/>
  <c r="R40" i="531"/>
  <c r="B40" i="531"/>
  <c r="H40" i="531"/>
  <c r="I40" i="531"/>
  <c r="O40" i="531"/>
  <c r="U40" i="531"/>
  <c r="P40" i="532" l="1"/>
  <c r="P40" i="535" s="1"/>
  <c r="S40" i="535"/>
  <c r="K40" i="531"/>
  <c r="N40" i="531" s="1"/>
  <c r="Q40" i="531" s="1"/>
  <c r="AD31" i="370"/>
  <c r="AD131" i="370" s="1"/>
  <c r="J40" i="527"/>
  <c r="AE83" i="370" l="1"/>
  <c r="D83" i="526" s="1"/>
  <c r="AE83" i="526" s="1"/>
  <c r="AH83" i="526" s="1"/>
  <c r="I83" i="526" s="1"/>
  <c r="AE104" i="370"/>
  <c r="AE106" i="370"/>
  <c r="D106" i="526" s="1"/>
  <c r="AE106" i="526" s="1"/>
  <c r="AH106" i="526" s="1"/>
  <c r="I106" i="526" s="1"/>
  <c r="AE102" i="370"/>
  <c r="AE105" i="370"/>
  <c r="D105" i="526" s="1"/>
  <c r="AE105" i="526" s="1"/>
  <c r="AH105" i="526" s="1"/>
  <c r="I105" i="526" s="1"/>
  <c r="AE103" i="370"/>
  <c r="AE44" i="370"/>
  <c r="D44" i="526" s="1"/>
  <c r="AE44" i="526" s="1"/>
  <c r="AH44" i="526" s="1"/>
  <c r="I44" i="526" s="1"/>
  <c r="AE73" i="370"/>
  <c r="AE96" i="370"/>
  <c r="AF96" i="370" s="1"/>
  <c r="F96" i="527" s="1"/>
  <c r="AE97" i="370"/>
  <c r="AE94" i="370"/>
  <c r="D94" i="526" s="1"/>
  <c r="AE94" i="526" s="1"/>
  <c r="AH94" i="526" s="1"/>
  <c r="I94" i="526" s="1"/>
  <c r="AE95" i="370"/>
  <c r="T40" i="531"/>
  <c r="AE31" i="370"/>
  <c r="AE49" i="370"/>
  <c r="AE38" i="370"/>
  <c r="AE60" i="370"/>
  <c r="AE54" i="370"/>
  <c r="AE35" i="370"/>
  <c r="AE51" i="370"/>
  <c r="AE47" i="370"/>
  <c r="AE76" i="370"/>
  <c r="AE67" i="370"/>
  <c r="AE66" i="370"/>
  <c r="AE34" i="370"/>
  <c r="AE58" i="370"/>
  <c r="AE57" i="370"/>
  <c r="AE42" i="370"/>
  <c r="AE52" i="370"/>
  <c r="AE45" i="370"/>
  <c r="AE33" i="370"/>
  <c r="AE36" i="370"/>
  <c r="AE70" i="370"/>
  <c r="AE53" i="370"/>
  <c r="AE32" i="370"/>
  <c r="AE62" i="370"/>
  <c r="AE63" i="370"/>
  <c r="AE81" i="370"/>
  <c r="AE55" i="370"/>
  <c r="AE65" i="370"/>
  <c r="AE41" i="370"/>
  <c r="AE56" i="370"/>
  <c r="AE48" i="370"/>
  <c r="AE72" i="370"/>
  <c r="AE50" i="370"/>
  <c r="AE39" i="370"/>
  <c r="AE37" i="370"/>
  <c r="AE80" i="370"/>
  <c r="AE46" i="370"/>
  <c r="AF83" i="370" l="1"/>
  <c r="F83" i="527" s="1"/>
  <c r="D104" i="526"/>
  <c r="AE104" i="526" s="1"/>
  <c r="AH104" i="526" s="1"/>
  <c r="I104" i="526" s="1"/>
  <c r="AF104" i="370"/>
  <c r="F104" i="527" s="1"/>
  <c r="AF106" i="370"/>
  <c r="F106" i="527" s="1"/>
  <c r="D102" i="526"/>
  <c r="AE102" i="526" s="1"/>
  <c r="AH102" i="526" s="1"/>
  <c r="I102" i="526" s="1"/>
  <c r="AF102" i="370"/>
  <c r="F102" i="527" s="1"/>
  <c r="AF105" i="370"/>
  <c r="F105" i="527" s="1"/>
  <c r="D103" i="526"/>
  <c r="AE103" i="526" s="1"/>
  <c r="AH103" i="526" s="1"/>
  <c r="I103" i="526" s="1"/>
  <c r="AF103" i="370"/>
  <c r="F103" i="527" s="1"/>
  <c r="AF44" i="370"/>
  <c r="F44" i="527" s="1"/>
  <c r="D73" i="526"/>
  <c r="AE73" i="526" s="1"/>
  <c r="AH73" i="526" s="1"/>
  <c r="I73" i="526" s="1"/>
  <c r="AF73" i="370"/>
  <c r="F73" i="527" s="1"/>
  <c r="D96" i="526"/>
  <c r="AE96" i="526" s="1"/>
  <c r="AH96" i="526" s="1"/>
  <c r="I96" i="526" s="1"/>
  <c r="D97" i="526"/>
  <c r="AE97" i="526" s="1"/>
  <c r="AH97" i="526" s="1"/>
  <c r="I97" i="526" s="1"/>
  <c r="AF97" i="370"/>
  <c r="F97" i="527" s="1"/>
  <c r="AF94" i="370"/>
  <c r="F94" i="527" s="1"/>
  <c r="D95" i="526"/>
  <c r="AE95" i="526" s="1"/>
  <c r="AH95" i="526" s="1"/>
  <c r="I95" i="526" s="1"/>
  <c r="AF95" i="370"/>
  <c r="F95" i="527" s="1"/>
  <c r="D72" i="526"/>
  <c r="AE72" i="526" s="1"/>
  <c r="AH72" i="526" s="1"/>
  <c r="I72" i="526" s="1"/>
  <c r="AF72" i="370"/>
  <c r="F72" i="527" s="1"/>
  <c r="D41" i="526"/>
  <c r="AE41" i="526" s="1"/>
  <c r="AH41" i="526" s="1"/>
  <c r="I41" i="526" s="1"/>
  <c r="AF41" i="370"/>
  <c r="F41" i="527" s="1"/>
  <c r="D47" i="526"/>
  <c r="AE47" i="526" s="1"/>
  <c r="AH47" i="526" s="1"/>
  <c r="I47" i="526" s="1"/>
  <c r="AF47" i="370"/>
  <c r="F47" i="527" s="1"/>
  <c r="D50" i="526"/>
  <c r="AE50" i="526" s="1"/>
  <c r="AH50" i="526" s="1"/>
  <c r="I50" i="526" s="1"/>
  <c r="AF50" i="370"/>
  <c r="F50" i="527" s="1"/>
  <c r="D56" i="526"/>
  <c r="AE56" i="526" s="1"/>
  <c r="AH56" i="526" s="1"/>
  <c r="I56" i="526" s="1"/>
  <c r="AF56" i="370"/>
  <c r="F56" i="527" s="1"/>
  <c r="D51" i="526"/>
  <c r="AE51" i="526" s="1"/>
  <c r="AH51" i="526" s="1"/>
  <c r="I51" i="526" s="1"/>
  <c r="AF51" i="370"/>
  <c r="F51" i="527" s="1"/>
  <c r="D42" i="526"/>
  <c r="AE42" i="526" s="1"/>
  <c r="AH42" i="526" s="1"/>
  <c r="I42" i="526" s="1"/>
  <c r="AF42" i="370"/>
  <c r="F42" i="527" s="1"/>
  <c r="D66" i="526"/>
  <c r="AE66" i="526" s="1"/>
  <c r="AH66" i="526" s="1"/>
  <c r="I66" i="526" s="1"/>
  <c r="AF66" i="370"/>
  <c r="F66" i="527" s="1"/>
  <c r="D35" i="526"/>
  <c r="AE35" i="526" s="1"/>
  <c r="AH35" i="526" s="1"/>
  <c r="I35" i="526" s="1"/>
  <c r="AF35" i="370"/>
  <c r="F35" i="527" s="1"/>
  <c r="D34" i="526"/>
  <c r="AE34" i="526" s="1"/>
  <c r="AH34" i="526" s="1"/>
  <c r="I34" i="526" s="1"/>
  <c r="AF34" i="370"/>
  <c r="F34" i="527" s="1"/>
  <c r="D76" i="526"/>
  <c r="AE76" i="526" s="1"/>
  <c r="AH76" i="526" s="1"/>
  <c r="I76" i="526" s="1"/>
  <c r="AF76" i="370"/>
  <c r="F76" i="527" s="1"/>
  <c r="D54" i="526"/>
  <c r="AE54" i="526" s="1"/>
  <c r="AH54" i="526" s="1"/>
  <c r="I54" i="526" s="1"/>
  <c r="AF54" i="370"/>
  <c r="F54" i="527" s="1"/>
  <c r="D48" i="526"/>
  <c r="AE48" i="526" s="1"/>
  <c r="AH48" i="526" s="1"/>
  <c r="I48" i="526" s="1"/>
  <c r="AF48" i="370"/>
  <c r="F48" i="527" s="1"/>
  <c r="D67" i="526"/>
  <c r="AE67" i="526" s="1"/>
  <c r="AH67" i="526" s="1"/>
  <c r="I67" i="526" s="1"/>
  <c r="AF67" i="370"/>
  <c r="F67" i="527" s="1"/>
  <c r="D32" i="526"/>
  <c r="AE32" i="526" s="1"/>
  <c r="AH32" i="526" s="1"/>
  <c r="I32" i="526" s="1"/>
  <c r="AF32" i="370"/>
  <c r="F32" i="527" s="1"/>
  <c r="D70" i="526"/>
  <c r="AE70" i="526" s="1"/>
  <c r="AH70" i="526" s="1"/>
  <c r="I70" i="526" s="1"/>
  <c r="AF70" i="370"/>
  <c r="F70" i="527" s="1"/>
  <c r="D60" i="526"/>
  <c r="AE60" i="526" s="1"/>
  <c r="AH60" i="526" s="1"/>
  <c r="I60" i="526" s="1"/>
  <c r="AF60" i="370"/>
  <c r="F60" i="527" s="1"/>
  <c r="D58" i="526"/>
  <c r="AE58" i="526" s="1"/>
  <c r="AH58" i="526" s="1"/>
  <c r="I58" i="526" s="1"/>
  <c r="AF58" i="370"/>
  <c r="F58" i="527" s="1"/>
  <c r="D81" i="526"/>
  <c r="AE81" i="526" s="1"/>
  <c r="AH81" i="526" s="1"/>
  <c r="I81" i="526" s="1"/>
  <c r="AF81" i="370"/>
  <c r="F81" i="527" s="1"/>
  <c r="D53" i="526"/>
  <c r="AE53" i="526" s="1"/>
  <c r="AH53" i="526" s="1"/>
  <c r="I53" i="526" s="1"/>
  <c r="AF53" i="370"/>
  <c r="F53" i="527" s="1"/>
  <c r="D36" i="526"/>
  <c r="AE36" i="526" s="1"/>
  <c r="AH36" i="526" s="1"/>
  <c r="I36" i="526" s="1"/>
  <c r="AF36" i="370"/>
  <c r="F36" i="527" s="1"/>
  <c r="D38" i="526"/>
  <c r="AE38" i="526" s="1"/>
  <c r="AH38" i="526" s="1"/>
  <c r="I38" i="526" s="1"/>
  <c r="AF38" i="370"/>
  <c r="F38" i="527" s="1"/>
  <c r="D52" i="526"/>
  <c r="AE52" i="526" s="1"/>
  <c r="AH52" i="526" s="1"/>
  <c r="I52" i="526" s="1"/>
  <c r="AF52" i="370"/>
  <c r="F52" i="527" s="1"/>
  <c r="D65" i="526"/>
  <c r="AE65" i="526" s="1"/>
  <c r="AH65" i="526" s="1"/>
  <c r="I65" i="526" s="1"/>
  <c r="AF65" i="370"/>
  <c r="F65" i="527" s="1"/>
  <c r="D63" i="526"/>
  <c r="AE63" i="526" s="1"/>
  <c r="AH63" i="526" s="1"/>
  <c r="I63" i="526" s="1"/>
  <c r="AF63" i="370"/>
  <c r="F63" i="527" s="1"/>
  <c r="D46" i="526"/>
  <c r="AE46" i="526" s="1"/>
  <c r="AH46" i="526" s="1"/>
  <c r="I46" i="526" s="1"/>
  <c r="AF46" i="370"/>
  <c r="F46" i="527" s="1"/>
  <c r="D37" i="526"/>
  <c r="AE37" i="526" s="1"/>
  <c r="AH37" i="526" s="1"/>
  <c r="I37" i="526" s="1"/>
  <c r="AF37" i="370"/>
  <c r="F37" i="527" s="1"/>
  <c r="D33" i="526"/>
  <c r="AE33" i="526" s="1"/>
  <c r="AH33" i="526" s="1"/>
  <c r="I33" i="526" s="1"/>
  <c r="AF33" i="370"/>
  <c r="F33" i="527" s="1"/>
  <c r="D49" i="526"/>
  <c r="AE49" i="526" s="1"/>
  <c r="AH49" i="526" s="1"/>
  <c r="I49" i="526" s="1"/>
  <c r="AF49" i="370"/>
  <c r="F49" i="527" s="1"/>
  <c r="D57" i="526"/>
  <c r="AE57" i="526" s="1"/>
  <c r="AH57" i="526" s="1"/>
  <c r="I57" i="526" s="1"/>
  <c r="AF57" i="370"/>
  <c r="F57" i="527" s="1"/>
  <c r="D55" i="526"/>
  <c r="AE55" i="526" s="1"/>
  <c r="AH55" i="526" s="1"/>
  <c r="I55" i="526" s="1"/>
  <c r="AF55" i="370"/>
  <c r="F55" i="527" s="1"/>
  <c r="D62" i="526"/>
  <c r="AE62" i="526" s="1"/>
  <c r="AH62" i="526" s="1"/>
  <c r="I62" i="526" s="1"/>
  <c r="AF62" i="370"/>
  <c r="F62" i="527" s="1"/>
  <c r="D80" i="526"/>
  <c r="AE80" i="526" s="1"/>
  <c r="AH80" i="526" s="1"/>
  <c r="I80" i="526" s="1"/>
  <c r="AF80" i="370"/>
  <c r="F80" i="527" s="1"/>
  <c r="D39" i="526"/>
  <c r="AE39" i="526" s="1"/>
  <c r="AH39" i="526" s="1"/>
  <c r="I39" i="526" s="1"/>
  <c r="AF39" i="370"/>
  <c r="F39" i="527" s="1"/>
  <c r="D45" i="526"/>
  <c r="AE45" i="526" s="1"/>
  <c r="AH45" i="526" s="1"/>
  <c r="I45" i="526" s="1"/>
  <c r="AF45" i="370"/>
  <c r="F45" i="527" s="1"/>
  <c r="AE131" i="370"/>
  <c r="D31" i="526"/>
  <c r="AF31" i="370"/>
  <c r="D131" i="526" l="1"/>
  <c r="AE31" i="526"/>
  <c r="AH31" i="526" s="1"/>
  <c r="F31" i="527"/>
  <c r="F131" i="527" s="1"/>
  <c r="AF131" i="370"/>
  <c r="AH27" i="526" l="1"/>
  <c r="I31" i="526"/>
  <c r="I131" i="526" s="1"/>
  <c r="Y103" i="526" l="1"/>
  <c r="Z103" i="526" s="1"/>
  <c r="D103" i="539" s="1"/>
  <c r="E103" i="539" s="1"/>
  <c r="Y104" i="526"/>
  <c r="Z104" i="526" s="1"/>
  <c r="D104" i="539" s="1"/>
  <c r="E104" i="539" s="1"/>
  <c r="Y106" i="526"/>
  <c r="Z106" i="526" s="1"/>
  <c r="D106" i="539" s="1"/>
  <c r="E106" i="539" s="1"/>
  <c r="Y102" i="526"/>
  <c r="Z102" i="526" s="1"/>
  <c r="D102" i="539" s="1"/>
  <c r="E102" i="539" s="1"/>
  <c r="Y83" i="526"/>
  <c r="Z83" i="526" s="1"/>
  <c r="D83" i="539" s="1"/>
  <c r="E83" i="539" s="1"/>
  <c r="Y105" i="526"/>
  <c r="Z105" i="526" s="1"/>
  <c r="D105" i="539" s="1"/>
  <c r="E105" i="539" s="1"/>
  <c r="Z101" i="526"/>
  <c r="D101" i="539" s="1"/>
  <c r="E101" i="539" s="1"/>
  <c r="Y98" i="526"/>
  <c r="Z99" i="526"/>
  <c r="D99" i="539" s="1"/>
  <c r="E99" i="539" s="1"/>
  <c r="Y101" i="526"/>
  <c r="Y99" i="526"/>
  <c r="Z98" i="526"/>
  <c r="D98" i="539" s="1"/>
  <c r="E98" i="539" s="1"/>
  <c r="Y97" i="526"/>
  <c r="Z97" i="526" s="1"/>
  <c r="D97" i="539" s="1"/>
  <c r="E97" i="539" s="1"/>
  <c r="Y96" i="526"/>
  <c r="Z96" i="526" s="1"/>
  <c r="D96" i="539" s="1"/>
  <c r="E96" i="539" s="1"/>
  <c r="Y95" i="526"/>
  <c r="Z95" i="526" s="1"/>
  <c r="D95" i="539" s="1"/>
  <c r="E95" i="539" s="1"/>
  <c r="Y94" i="526"/>
  <c r="Z94" i="526" s="1"/>
  <c r="D94" i="539" s="1"/>
  <c r="E94" i="539" s="1"/>
  <c r="Y44" i="526"/>
  <c r="Z44" i="526" s="1"/>
  <c r="D44" i="539" s="1"/>
  <c r="E44" i="539" s="1"/>
  <c r="Y73" i="526"/>
  <c r="Z73" i="526" s="1"/>
  <c r="D73" i="539" s="1"/>
  <c r="E73" i="539" s="1"/>
  <c r="Y31" i="526"/>
  <c r="Z31" i="526" s="1"/>
  <c r="Y67" i="526"/>
  <c r="Z67" i="526" s="1"/>
  <c r="D67" i="539" s="1"/>
  <c r="E67" i="539" s="1"/>
  <c r="Y32" i="526"/>
  <c r="Z32" i="526" s="1"/>
  <c r="D32" i="539" s="1"/>
  <c r="E32" i="539" s="1"/>
  <c r="Y34" i="526"/>
  <c r="Z34" i="526" s="1"/>
  <c r="D34" i="539" s="1"/>
  <c r="E34" i="539" s="1"/>
  <c r="Y42" i="526"/>
  <c r="Z42" i="526" s="1"/>
  <c r="D42" i="539" s="1"/>
  <c r="E42" i="539" s="1"/>
  <c r="Y45" i="526"/>
  <c r="Z45" i="526" s="1"/>
  <c r="D45" i="539" s="1"/>
  <c r="E45" i="539" s="1"/>
  <c r="Y33" i="526"/>
  <c r="Z33" i="526" s="1"/>
  <c r="D33" i="539" s="1"/>
  <c r="E33" i="539" s="1"/>
  <c r="Y37" i="526"/>
  <c r="Z37" i="526" s="1"/>
  <c r="D37" i="539" s="1"/>
  <c r="E37" i="539" s="1"/>
  <c r="Y52" i="526"/>
  <c r="Z52" i="526" s="1"/>
  <c r="D52" i="539" s="1"/>
  <c r="E52" i="539" s="1"/>
  <c r="Y72" i="526"/>
  <c r="Z72" i="526" s="1"/>
  <c r="D72" i="539" s="1"/>
  <c r="E72" i="539" s="1"/>
  <c r="Y62" i="526"/>
  <c r="Z62" i="526" s="1"/>
  <c r="D62" i="539" s="1"/>
  <c r="E62" i="539" s="1"/>
  <c r="Y53" i="526"/>
  <c r="Z53" i="526" s="1"/>
  <c r="D53" i="539" s="1"/>
  <c r="E53" i="539" s="1"/>
  <c r="Y54" i="526"/>
  <c r="Z54" i="526" s="1"/>
  <c r="D54" i="539" s="1"/>
  <c r="E54" i="539" s="1"/>
  <c r="Y48" i="526"/>
  <c r="Z48" i="526" s="1"/>
  <c r="D48" i="539" s="1"/>
  <c r="E48" i="539" s="1"/>
  <c r="Y49" i="526"/>
  <c r="Z49" i="526" s="1"/>
  <c r="D49" i="539" s="1"/>
  <c r="E49" i="539" s="1"/>
  <c r="Y36" i="526"/>
  <c r="Z36" i="526" s="1"/>
  <c r="D36" i="539" s="1"/>
  <c r="E36" i="539" s="1"/>
  <c r="Y39" i="526"/>
  <c r="Z39" i="526" s="1"/>
  <c r="D39" i="539" s="1"/>
  <c r="E39" i="539" s="1"/>
  <c r="Y57" i="526"/>
  <c r="Z57" i="526" s="1"/>
  <c r="D57" i="539" s="1"/>
  <c r="E57" i="539" s="1"/>
  <c r="Y56" i="526"/>
  <c r="Z56" i="526" s="1"/>
  <c r="D56" i="539" s="1"/>
  <c r="E56" i="539" s="1"/>
  <c r="Y58" i="526"/>
  <c r="Z58" i="526" s="1"/>
  <c r="D58" i="539" s="1"/>
  <c r="E58" i="539" s="1"/>
  <c r="Y55" i="526"/>
  <c r="Z55" i="526" s="1"/>
  <c r="D55" i="539" s="1"/>
  <c r="E55" i="539" s="1"/>
  <c r="Y41" i="526"/>
  <c r="Z41" i="526" s="1"/>
  <c r="D41" i="539" s="1"/>
  <c r="E41" i="539" s="1"/>
  <c r="Y46" i="526"/>
  <c r="Z46" i="526" s="1"/>
  <c r="D46" i="539" s="1"/>
  <c r="E46" i="539" s="1"/>
  <c r="Y63" i="526"/>
  <c r="Z63" i="526" s="1"/>
  <c r="D63" i="539" s="1"/>
  <c r="E63" i="539" s="1"/>
  <c r="Y70" i="526"/>
  <c r="Z70" i="526" s="1"/>
  <c r="D70" i="539" s="1"/>
  <c r="E70" i="539" s="1"/>
  <c r="Y35" i="526"/>
  <c r="Z35" i="526" s="1"/>
  <c r="D35" i="539" s="1"/>
  <c r="E35" i="539" s="1"/>
  <c r="Y76" i="526"/>
  <c r="Z76" i="526" s="1"/>
  <c r="D76" i="539" s="1"/>
  <c r="E76" i="539" s="1"/>
  <c r="Y80" i="526"/>
  <c r="Z80" i="526" s="1"/>
  <c r="D80" i="539" s="1"/>
  <c r="E80" i="539" s="1"/>
  <c r="Y66" i="526"/>
  <c r="Z66" i="526" s="1"/>
  <c r="D66" i="539" s="1"/>
  <c r="E66" i="539" s="1"/>
  <c r="Y81" i="526"/>
  <c r="Z81" i="526" s="1"/>
  <c r="D81" i="539" s="1"/>
  <c r="E81" i="539" s="1"/>
  <c r="Y38" i="526"/>
  <c r="Z38" i="526" s="1"/>
  <c r="D38" i="539" s="1"/>
  <c r="E38" i="539" s="1"/>
  <c r="Y51" i="526"/>
  <c r="Z51" i="526" s="1"/>
  <c r="D51" i="539" s="1"/>
  <c r="E51" i="539" s="1"/>
  <c r="Y47" i="526"/>
  <c r="Z47" i="526" s="1"/>
  <c r="D47" i="539" s="1"/>
  <c r="E47" i="539" s="1"/>
  <c r="Y65" i="526"/>
  <c r="Z65" i="526" s="1"/>
  <c r="D65" i="539" s="1"/>
  <c r="E65" i="539" s="1"/>
  <c r="Y50" i="526"/>
  <c r="Z50" i="526" s="1"/>
  <c r="D50" i="539" s="1"/>
  <c r="E50" i="539" s="1"/>
  <c r="Y60" i="526"/>
  <c r="Z60" i="526" s="1"/>
  <c r="D60" i="539" s="1"/>
  <c r="E60" i="539" s="1"/>
  <c r="G103" i="539" l="1"/>
  <c r="H103" i="539"/>
  <c r="H104" i="539"/>
  <c r="G104" i="539"/>
  <c r="H106" i="539"/>
  <c r="G106" i="539"/>
  <c r="G102" i="539"/>
  <c r="H102" i="539"/>
  <c r="H83" i="539"/>
  <c r="G83" i="539"/>
  <c r="H105" i="539"/>
  <c r="G105" i="539"/>
  <c r="G99" i="539"/>
  <c r="H99" i="539"/>
  <c r="G98" i="539"/>
  <c r="H98" i="539"/>
  <c r="G101" i="539"/>
  <c r="H101" i="539"/>
  <c r="H97" i="539"/>
  <c r="G97" i="539"/>
  <c r="G96" i="539"/>
  <c r="H96" i="539"/>
  <c r="H95" i="539"/>
  <c r="G95" i="539"/>
  <c r="H94" i="539"/>
  <c r="G94" i="539"/>
  <c r="G44" i="539"/>
  <c r="H44" i="539"/>
  <c r="G73" i="539"/>
  <c r="H73" i="539"/>
  <c r="G54" i="539"/>
  <c r="H54" i="539"/>
  <c r="G35" i="539"/>
  <c r="H35" i="539"/>
  <c r="G62" i="539"/>
  <c r="H62" i="539"/>
  <c r="G63" i="539"/>
  <c r="H63" i="539"/>
  <c r="G50" i="539"/>
  <c r="H50" i="539"/>
  <c r="G37" i="539"/>
  <c r="H37" i="539"/>
  <c r="H41" i="539"/>
  <c r="G41" i="539"/>
  <c r="H33" i="539"/>
  <c r="G33" i="539"/>
  <c r="G49" i="539"/>
  <c r="H49" i="539"/>
  <c r="H55" i="539"/>
  <c r="G55" i="539"/>
  <c r="I55" i="539"/>
  <c r="J55" i="539"/>
  <c r="H45" i="539"/>
  <c r="G45" i="539"/>
  <c r="H60" i="539"/>
  <c r="G60" i="539"/>
  <c r="G58" i="539"/>
  <c r="H58" i="539"/>
  <c r="H42" i="539"/>
  <c r="G42" i="539"/>
  <c r="G76" i="539"/>
  <c r="H76" i="539"/>
  <c r="G51" i="539"/>
  <c r="H51" i="539"/>
  <c r="H56" i="539"/>
  <c r="G56" i="539"/>
  <c r="H34" i="539"/>
  <c r="G34" i="539"/>
  <c r="G46" i="539"/>
  <c r="H46" i="539"/>
  <c r="G38" i="539"/>
  <c r="H38" i="539"/>
  <c r="G57" i="539"/>
  <c r="H57" i="539"/>
  <c r="H70" i="539"/>
  <c r="G70" i="539"/>
  <c r="H81" i="539"/>
  <c r="G81" i="539"/>
  <c r="H39" i="539"/>
  <c r="G39" i="539"/>
  <c r="H67" i="539"/>
  <c r="G67" i="539"/>
  <c r="H48" i="539"/>
  <c r="G48" i="539"/>
  <c r="H65" i="539"/>
  <c r="G65" i="539"/>
  <c r="H66" i="539"/>
  <c r="G66" i="539"/>
  <c r="H36" i="539"/>
  <c r="G36" i="539"/>
  <c r="H47" i="539"/>
  <c r="G47" i="539"/>
  <c r="G72" i="539"/>
  <c r="H72" i="539"/>
  <c r="H32" i="539"/>
  <c r="G32" i="539"/>
  <c r="Z131" i="526"/>
  <c r="D31" i="539"/>
  <c r="G52" i="539"/>
  <c r="H52" i="539"/>
  <c r="G53" i="539"/>
  <c r="H53" i="539"/>
  <c r="H80" i="539"/>
  <c r="G80" i="539"/>
  <c r="Y131" i="526"/>
  <c r="D131" i="539" l="1"/>
  <c r="E31" i="539"/>
  <c r="H31" i="539" l="1"/>
  <c r="H131" i="539" s="1"/>
  <c r="I6" i="539" s="1"/>
  <c r="G31" i="539"/>
  <c r="G131" i="539" s="1"/>
  <c r="E131" i="539"/>
  <c r="I103" i="539" l="1"/>
  <c r="J103" i="539" s="1"/>
  <c r="I104" i="539"/>
  <c r="J104" i="539" s="1"/>
  <c r="I106" i="539"/>
  <c r="J106" i="539" s="1"/>
  <c r="I102" i="539"/>
  <c r="J102" i="539" s="1"/>
  <c r="I83" i="539"/>
  <c r="J83" i="539" s="1"/>
  <c r="I105" i="539"/>
  <c r="J105" i="539" s="1"/>
  <c r="I98" i="539"/>
  <c r="J98" i="539" s="1"/>
  <c r="I101" i="539"/>
  <c r="J101" i="539" s="1"/>
  <c r="I99" i="539"/>
  <c r="J99" i="539" s="1"/>
  <c r="I94" i="539"/>
  <c r="J94" i="539" s="1"/>
  <c r="I95" i="539"/>
  <c r="J95" i="539" s="1"/>
  <c r="I97" i="539"/>
  <c r="J97" i="539" s="1"/>
  <c r="I96" i="539"/>
  <c r="J96" i="539" s="1"/>
  <c r="I73" i="539"/>
  <c r="J73" i="539" s="1"/>
  <c r="I44" i="539"/>
  <c r="J44" i="539" s="1"/>
  <c r="I31" i="539"/>
  <c r="J31" i="539" s="1"/>
  <c r="I36" i="539"/>
  <c r="J36" i="539" s="1"/>
  <c r="I50" i="539"/>
  <c r="J50" i="539" s="1"/>
  <c r="I58" i="539"/>
  <c r="J58" i="539" s="1"/>
  <c r="I57" i="539"/>
  <c r="J57" i="539" s="1"/>
  <c r="I47" i="539"/>
  <c r="J47" i="539" s="1"/>
  <c r="I54" i="539"/>
  <c r="J54" i="539" s="1"/>
  <c r="I49" i="539"/>
  <c r="J49" i="539" s="1"/>
  <c r="I67" i="539"/>
  <c r="J67" i="539" s="1"/>
  <c r="I52" i="539"/>
  <c r="J52" i="539" s="1"/>
  <c r="I65" i="539"/>
  <c r="J65" i="539" s="1"/>
  <c r="I56" i="539"/>
  <c r="J56" i="539" s="1"/>
  <c r="I37" i="539"/>
  <c r="J37" i="539" s="1"/>
  <c r="I42" i="539"/>
  <c r="J42" i="539" s="1"/>
  <c r="I34" i="539"/>
  <c r="J34" i="539" s="1"/>
  <c r="I46" i="539"/>
  <c r="J46" i="539" s="1"/>
  <c r="I51" i="539"/>
  <c r="J51" i="539" s="1"/>
  <c r="I72" i="539"/>
  <c r="J72" i="539" s="1"/>
  <c r="I35" i="539"/>
  <c r="J35" i="539" s="1"/>
  <c r="I70" i="539"/>
  <c r="J70" i="539" s="1"/>
  <c r="I48" i="539"/>
  <c r="J48" i="539" s="1"/>
  <c r="I53" i="539"/>
  <c r="J53" i="539" s="1"/>
  <c r="I81" i="539"/>
  <c r="J81" i="539" s="1"/>
  <c r="I80" i="539"/>
  <c r="J80" i="539" s="1"/>
  <c r="I66" i="539"/>
  <c r="J66" i="539" s="1"/>
  <c r="I45" i="539"/>
  <c r="J45" i="539" s="1"/>
  <c r="I76" i="539"/>
  <c r="J76" i="539" s="1"/>
  <c r="I38" i="539"/>
  <c r="J38" i="539" s="1"/>
  <c r="I32" i="539"/>
  <c r="J32" i="539" s="1"/>
  <c r="I62" i="539"/>
  <c r="J62" i="539" s="1"/>
  <c r="I41" i="539"/>
  <c r="J41" i="539" s="1"/>
  <c r="I39" i="539"/>
  <c r="J39" i="539" s="1"/>
  <c r="I33" i="539"/>
  <c r="J33" i="539" s="1"/>
  <c r="I63" i="539"/>
  <c r="J63" i="539" s="1"/>
  <c r="I60" i="539"/>
  <c r="J60" i="539" s="1"/>
  <c r="J131" i="539" l="1"/>
  <c r="W104" i="539" s="1"/>
  <c r="I131" i="539"/>
  <c r="W103" i="539" l="1"/>
  <c r="X104" i="539"/>
  <c r="H104" i="527" s="1"/>
  <c r="E104" i="528" s="1"/>
  <c r="G104" i="527"/>
  <c r="W83" i="539"/>
  <c r="G83" i="527" s="1"/>
  <c r="W106" i="539"/>
  <c r="W102" i="539"/>
  <c r="W97" i="539"/>
  <c r="G97" i="527" s="1"/>
  <c r="W105" i="539"/>
  <c r="W98" i="539"/>
  <c r="W101" i="539"/>
  <c r="W99" i="539"/>
  <c r="W95" i="539"/>
  <c r="X95" i="539" s="1"/>
  <c r="H95" i="527" s="1"/>
  <c r="W96" i="539"/>
  <c r="W55" i="539"/>
  <c r="W94" i="539"/>
  <c r="W73" i="539"/>
  <c r="W44" i="539"/>
  <c r="W31" i="539"/>
  <c r="W51" i="539"/>
  <c r="W50" i="539"/>
  <c r="W48" i="539"/>
  <c r="W66" i="539"/>
  <c r="W67" i="539"/>
  <c r="W45" i="539"/>
  <c r="W81" i="539"/>
  <c r="W54" i="539"/>
  <c r="W37" i="539"/>
  <c r="W52" i="539"/>
  <c r="G55" i="527"/>
  <c r="X55" i="539"/>
  <c r="H55" i="527" s="1"/>
  <c r="W47" i="539"/>
  <c r="W53" i="539"/>
  <c r="W42" i="539"/>
  <c r="W65" i="539"/>
  <c r="W56" i="539"/>
  <c r="W39" i="539"/>
  <c r="W34" i="539"/>
  <c r="W38" i="539"/>
  <c r="W33" i="539"/>
  <c r="W72" i="539"/>
  <c r="W49" i="539"/>
  <c r="W60" i="539"/>
  <c r="W46" i="539"/>
  <c r="W63" i="539"/>
  <c r="W58" i="539"/>
  <c r="W32" i="539"/>
  <c r="W57" i="539"/>
  <c r="W36" i="539"/>
  <c r="W62" i="539"/>
  <c r="W35" i="539"/>
  <c r="W80" i="539"/>
  <c r="W76" i="539"/>
  <c r="W70" i="539"/>
  <c r="W41" i="539"/>
  <c r="X103" i="539" l="1"/>
  <c r="H103" i="527" s="1"/>
  <c r="E103" i="528" s="1"/>
  <c r="G103" i="527"/>
  <c r="X83" i="539"/>
  <c r="H83" i="527" s="1"/>
  <c r="E83" i="528" s="1"/>
  <c r="F83" i="528" s="1"/>
  <c r="F104" i="528"/>
  <c r="G104" i="528"/>
  <c r="X106" i="539"/>
  <c r="H106" i="527" s="1"/>
  <c r="E106" i="528" s="1"/>
  <c r="G106" i="527"/>
  <c r="X102" i="539"/>
  <c r="H102" i="527" s="1"/>
  <c r="E102" i="528" s="1"/>
  <c r="G102" i="527"/>
  <c r="X97" i="539"/>
  <c r="H97" i="527" s="1"/>
  <c r="E97" i="528" s="1"/>
  <c r="G105" i="527"/>
  <c r="X105" i="539"/>
  <c r="H105" i="527" s="1"/>
  <c r="E105" i="528" s="1"/>
  <c r="G99" i="527"/>
  <c r="X99" i="539"/>
  <c r="H99" i="527" s="1"/>
  <c r="X101" i="539"/>
  <c r="H101" i="527" s="1"/>
  <c r="G101" i="527"/>
  <c r="G98" i="527"/>
  <c r="X98" i="539"/>
  <c r="H98" i="527" s="1"/>
  <c r="G95" i="527"/>
  <c r="G96" i="527"/>
  <c r="X96" i="539"/>
  <c r="H96" i="527" s="1"/>
  <c r="E95" i="528"/>
  <c r="X94" i="539"/>
  <c r="H94" i="527" s="1"/>
  <c r="G94" i="527"/>
  <c r="G44" i="527"/>
  <c r="X44" i="539"/>
  <c r="H44" i="527" s="1"/>
  <c r="G73" i="527"/>
  <c r="X73" i="539"/>
  <c r="H73" i="527" s="1"/>
  <c r="G53" i="527"/>
  <c r="X53" i="539"/>
  <c r="H53" i="527" s="1"/>
  <c r="E55" i="528"/>
  <c r="G45" i="527"/>
  <c r="X45" i="539"/>
  <c r="H45" i="527" s="1"/>
  <c r="G42" i="527"/>
  <c r="X42" i="539"/>
  <c r="H42" i="527" s="1"/>
  <c r="X32" i="539"/>
  <c r="H32" i="527" s="1"/>
  <c r="G32" i="527"/>
  <c r="X46" i="539"/>
  <c r="H46" i="527" s="1"/>
  <c r="G46" i="527"/>
  <c r="G67" i="527"/>
  <c r="X67" i="539"/>
  <c r="H67" i="527" s="1"/>
  <c r="G36" i="527"/>
  <c r="X36" i="539"/>
  <c r="H36" i="527" s="1"/>
  <c r="G58" i="527"/>
  <c r="X58" i="539"/>
  <c r="H58" i="527" s="1"/>
  <c r="G60" i="527"/>
  <c r="X60" i="539"/>
  <c r="H60" i="527" s="1"/>
  <c r="G38" i="527"/>
  <c r="X38" i="539"/>
  <c r="H38" i="527" s="1"/>
  <c r="G66" i="527"/>
  <c r="X66" i="539"/>
  <c r="H66" i="527" s="1"/>
  <c r="G62" i="527"/>
  <c r="X62" i="539"/>
  <c r="H62" i="527" s="1"/>
  <c r="G63" i="527"/>
  <c r="X63" i="539"/>
  <c r="H63" i="527" s="1"/>
  <c r="G81" i="527"/>
  <c r="X81" i="539"/>
  <c r="H81" i="527" s="1"/>
  <c r="G34" i="527"/>
  <c r="X34" i="539"/>
  <c r="H34" i="527" s="1"/>
  <c r="G48" i="527"/>
  <c r="X48" i="539"/>
  <c r="H48" i="527" s="1"/>
  <c r="G52" i="527"/>
  <c r="X52" i="539"/>
  <c r="H52" i="527" s="1"/>
  <c r="G49" i="527"/>
  <c r="X49" i="539"/>
  <c r="H49" i="527" s="1"/>
  <c r="G33" i="527"/>
  <c r="X33" i="539"/>
  <c r="H33" i="527" s="1"/>
  <c r="G39" i="527"/>
  <c r="X39" i="539"/>
  <c r="H39" i="527" s="1"/>
  <c r="G50" i="527"/>
  <c r="X50" i="539"/>
  <c r="H50" i="527" s="1"/>
  <c r="X47" i="539"/>
  <c r="H47" i="527" s="1"/>
  <c r="G47" i="527"/>
  <c r="G54" i="527"/>
  <c r="X54" i="539"/>
  <c r="H54" i="527" s="1"/>
  <c r="G41" i="527"/>
  <c r="X41" i="539"/>
  <c r="H41" i="527" s="1"/>
  <c r="G70" i="527"/>
  <c r="X70" i="539"/>
  <c r="H70" i="527" s="1"/>
  <c r="X80" i="539"/>
  <c r="H80" i="527" s="1"/>
  <c r="G80" i="527"/>
  <c r="G56" i="527"/>
  <c r="X56" i="539"/>
  <c r="H56" i="527" s="1"/>
  <c r="G51" i="527"/>
  <c r="X51" i="539"/>
  <c r="H51" i="527" s="1"/>
  <c r="G57" i="527"/>
  <c r="X57" i="539"/>
  <c r="H57" i="527" s="1"/>
  <c r="G37" i="527"/>
  <c r="X37" i="539"/>
  <c r="H37" i="527" s="1"/>
  <c r="G72" i="527"/>
  <c r="X72" i="539"/>
  <c r="H72" i="527" s="1"/>
  <c r="G76" i="527"/>
  <c r="X76" i="539"/>
  <c r="H76" i="527" s="1"/>
  <c r="X35" i="539"/>
  <c r="H35" i="527" s="1"/>
  <c r="G35" i="527"/>
  <c r="G65" i="527"/>
  <c r="X65" i="539"/>
  <c r="H65" i="527" s="1"/>
  <c r="G31" i="527"/>
  <c r="X31" i="539"/>
  <c r="W131" i="539"/>
  <c r="G83" i="528" l="1"/>
  <c r="F103" i="528"/>
  <c r="G103" i="528"/>
  <c r="G106" i="528"/>
  <c r="F106" i="528"/>
  <c r="G102" i="528"/>
  <c r="F102" i="528"/>
  <c r="G105" i="528"/>
  <c r="F105" i="528"/>
  <c r="E101" i="528"/>
  <c r="E98" i="528"/>
  <c r="E99" i="528"/>
  <c r="F97" i="528"/>
  <c r="G97" i="528"/>
  <c r="E96" i="528"/>
  <c r="F95" i="528"/>
  <c r="G95" i="528"/>
  <c r="E94" i="528"/>
  <c r="E73" i="528"/>
  <c r="E44" i="528"/>
  <c r="E36" i="528"/>
  <c r="E54" i="528"/>
  <c r="E67" i="528"/>
  <c r="E47" i="528"/>
  <c r="E63" i="528"/>
  <c r="E34" i="528"/>
  <c r="E46" i="528"/>
  <c r="E57" i="528"/>
  <c r="E39" i="528"/>
  <c r="E62" i="528"/>
  <c r="E32" i="528"/>
  <c r="E66" i="528"/>
  <c r="E42" i="528"/>
  <c r="E51" i="528"/>
  <c r="G131" i="527"/>
  <c r="E50" i="528"/>
  <c r="E49" i="528"/>
  <c r="E38" i="528"/>
  <c r="E45" i="528"/>
  <c r="E72" i="528"/>
  <c r="E56" i="528"/>
  <c r="E80" i="528"/>
  <c r="E37" i="528"/>
  <c r="E70" i="528"/>
  <c r="E52" i="528"/>
  <c r="E60" i="528"/>
  <c r="G55" i="528"/>
  <c r="F55" i="528"/>
  <c r="E81" i="528"/>
  <c r="E33" i="528"/>
  <c r="E35" i="528"/>
  <c r="E65" i="528"/>
  <c r="E41" i="528"/>
  <c r="E48" i="528"/>
  <c r="E58" i="528"/>
  <c r="E53" i="528"/>
  <c r="H31" i="527"/>
  <c r="X131" i="539"/>
  <c r="E76" i="528"/>
  <c r="F101" i="528" l="1"/>
  <c r="G101" i="528"/>
  <c r="F98" i="528"/>
  <c r="G98" i="528"/>
  <c r="F99" i="528"/>
  <c r="G99" i="528"/>
  <c r="G96" i="528"/>
  <c r="F96" i="528"/>
  <c r="G94" i="528"/>
  <c r="F94" i="528"/>
  <c r="G44" i="528"/>
  <c r="F44" i="528"/>
  <c r="G73" i="528"/>
  <c r="F73" i="528"/>
  <c r="G34" i="528"/>
  <c r="F34" i="528"/>
  <c r="G50" i="528"/>
  <c r="F50" i="528"/>
  <c r="F63" i="528"/>
  <c r="G63" i="528"/>
  <c r="G57" i="528"/>
  <c r="F57" i="528"/>
  <c r="F76" i="528"/>
  <c r="G76" i="528"/>
  <c r="G66" i="528"/>
  <c r="F66" i="528"/>
  <c r="G47" i="528"/>
  <c r="F47" i="528"/>
  <c r="G65" i="528"/>
  <c r="F65" i="528"/>
  <c r="G51" i="528"/>
  <c r="F51" i="528"/>
  <c r="G33" i="528"/>
  <c r="F33" i="528"/>
  <c r="G72" i="528"/>
  <c r="F72" i="528"/>
  <c r="G45" i="528"/>
  <c r="F45" i="528"/>
  <c r="G32" i="528"/>
  <c r="F32" i="528"/>
  <c r="F67" i="528"/>
  <c r="G67" i="528"/>
  <c r="G46" i="528"/>
  <c r="F46" i="528"/>
  <c r="H131" i="527"/>
  <c r="E31" i="528"/>
  <c r="G62" i="528"/>
  <c r="F62" i="528"/>
  <c r="G54" i="528"/>
  <c r="F54" i="528"/>
  <c r="F35" i="528"/>
  <c r="G35" i="528"/>
  <c r="F48" i="528"/>
  <c r="G48" i="528"/>
  <c r="G60" i="528"/>
  <c r="F60" i="528"/>
  <c r="G38" i="528"/>
  <c r="F38" i="528"/>
  <c r="F42" i="528"/>
  <c r="G42" i="528"/>
  <c r="G81" i="528"/>
  <c r="F81" i="528"/>
  <c r="G39" i="528"/>
  <c r="F39" i="528"/>
  <c r="G36" i="528"/>
  <c r="F36" i="528"/>
  <c r="G70" i="528"/>
  <c r="F70" i="528"/>
  <c r="G37" i="528"/>
  <c r="F37" i="528"/>
  <c r="F80" i="528"/>
  <c r="G80" i="528"/>
  <c r="F56" i="528"/>
  <c r="G56" i="528"/>
  <c r="G53" i="528"/>
  <c r="F53" i="528"/>
  <c r="G58" i="528"/>
  <c r="F58" i="528"/>
  <c r="G41" i="528"/>
  <c r="F41" i="528"/>
  <c r="G52" i="528"/>
  <c r="F52" i="528"/>
  <c r="G49" i="528"/>
  <c r="F49" i="528"/>
  <c r="H99" i="528" l="1"/>
  <c r="I99" i="528" s="1"/>
  <c r="H101" i="528"/>
  <c r="I101" i="528" s="1"/>
  <c r="H98" i="528"/>
  <c r="J99" i="528"/>
  <c r="J101" i="528"/>
  <c r="G31" i="528"/>
  <c r="G131" i="528" s="1"/>
  <c r="E131" i="528"/>
  <c r="F31" i="528"/>
  <c r="H106" i="528" l="1"/>
  <c r="H49" i="528"/>
  <c r="J49" i="528" s="1"/>
  <c r="H103" i="528"/>
  <c r="I103" i="528" s="1"/>
  <c r="H104" i="528"/>
  <c r="H83" i="528"/>
  <c r="H105" i="528"/>
  <c r="H102" i="528"/>
  <c r="H80" i="528"/>
  <c r="I80" i="528" s="1"/>
  <c r="H96" i="528"/>
  <c r="J96" i="528" s="1"/>
  <c r="H94" i="528"/>
  <c r="I94" i="528" s="1"/>
  <c r="H97" i="528"/>
  <c r="H95" i="528"/>
  <c r="H57" i="528"/>
  <c r="I57" i="528" s="1"/>
  <c r="H44" i="528"/>
  <c r="I44" i="528" s="1"/>
  <c r="H73" i="528"/>
  <c r="J73" i="528" s="1"/>
  <c r="K99" i="528"/>
  <c r="M99" i="528" s="1"/>
  <c r="K101" i="528"/>
  <c r="M101" i="528" s="1"/>
  <c r="J98" i="528"/>
  <c r="I98" i="528"/>
  <c r="H63" i="528"/>
  <c r="I63" i="528" s="1"/>
  <c r="H46" i="528"/>
  <c r="I46" i="528" s="1"/>
  <c r="H58" i="528"/>
  <c r="I58" i="528" s="1"/>
  <c r="H56" i="528"/>
  <c r="J56" i="528" s="1"/>
  <c r="H65" i="528"/>
  <c r="I65" i="528" s="1"/>
  <c r="H42" i="528"/>
  <c r="I42" i="528" s="1"/>
  <c r="H48" i="528"/>
  <c r="I48" i="528" s="1"/>
  <c r="H72" i="528"/>
  <c r="J72" i="528" s="1"/>
  <c r="H37" i="528"/>
  <c r="I37" i="528" s="1"/>
  <c r="H66" i="528"/>
  <c r="I66" i="528" s="1"/>
  <c r="H60" i="528"/>
  <c r="J60" i="528" s="1"/>
  <c r="H70" i="528"/>
  <c r="I70" i="528" s="1"/>
  <c r="H50" i="528"/>
  <c r="J50" i="528" s="1"/>
  <c r="H62" i="528"/>
  <c r="J62" i="528" s="1"/>
  <c r="H51" i="528"/>
  <c r="J51" i="528" s="1"/>
  <c r="H38" i="528"/>
  <c r="I38" i="528" s="1"/>
  <c r="H54" i="528"/>
  <c r="J54" i="528" s="1"/>
  <c r="H76" i="528"/>
  <c r="H32" i="528"/>
  <c r="H35" i="528"/>
  <c r="H67" i="528"/>
  <c r="H45" i="528"/>
  <c r="H31" i="528"/>
  <c r="H55" i="528"/>
  <c r="H33" i="528"/>
  <c r="H36" i="528"/>
  <c r="H52" i="528"/>
  <c r="H39" i="528"/>
  <c r="H47" i="528"/>
  <c r="H81" i="528"/>
  <c r="H41" i="528"/>
  <c r="H34" i="528"/>
  <c r="H53" i="528"/>
  <c r="I49" i="528" l="1"/>
  <c r="J103" i="528"/>
  <c r="J106" i="528"/>
  <c r="I106" i="528"/>
  <c r="J104" i="528"/>
  <c r="I104" i="528"/>
  <c r="I83" i="528"/>
  <c r="J83" i="528"/>
  <c r="I105" i="528"/>
  <c r="J105" i="528"/>
  <c r="J102" i="528"/>
  <c r="I102" i="528"/>
  <c r="I96" i="528"/>
  <c r="J80" i="528"/>
  <c r="J94" i="528"/>
  <c r="J95" i="528"/>
  <c r="I95" i="528"/>
  <c r="J97" i="528"/>
  <c r="I97" i="528"/>
  <c r="J57" i="528"/>
  <c r="J44" i="528"/>
  <c r="I73" i="528"/>
  <c r="L101" i="528"/>
  <c r="K98" i="528"/>
  <c r="M98" i="528" s="1"/>
  <c r="L99" i="528"/>
  <c r="N99" i="528" s="1"/>
  <c r="J66" i="528"/>
  <c r="J46" i="528"/>
  <c r="J37" i="528"/>
  <c r="J42" i="528"/>
  <c r="J63" i="528"/>
  <c r="J48" i="528"/>
  <c r="J58" i="528"/>
  <c r="J65" i="528"/>
  <c r="I50" i="528"/>
  <c r="I72" i="528"/>
  <c r="I56" i="528"/>
  <c r="I62" i="528"/>
  <c r="I60" i="528"/>
  <c r="J38" i="528"/>
  <c r="J70" i="528"/>
  <c r="I54" i="528"/>
  <c r="I51" i="528"/>
  <c r="I35" i="528"/>
  <c r="J35" i="528"/>
  <c r="J52" i="528"/>
  <c r="I52" i="528"/>
  <c r="I36" i="528"/>
  <c r="J36" i="528"/>
  <c r="J32" i="528"/>
  <c r="I32" i="528"/>
  <c r="J55" i="528"/>
  <c r="I55" i="528"/>
  <c r="J33" i="528"/>
  <c r="I33" i="528"/>
  <c r="H131" i="528"/>
  <c r="J31" i="528"/>
  <c r="I31" i="528"/>
  <c r="J76" i="528"/>
  <c r="I76" i="528"/>
  <c r="J39" i="528"/>
  <c r="I39" i="528"/>
  <c r="I45" i="528"/>
  <c r="J45" i="528"/>
  <c r="J53" i="528"/>
  <c r="I53" i="528"/>
  <c r="J41" i="528"/>
  <c r="I41" i="528"/>
  <c r="I67" i="528"/>
  <c r="J67" i="528"/>
  <c r="J34" i="528"/>
  <c r="I34" i="528"/>
  <c r="J81" i="528"/>
  <c r="I81" i="528"/>
  <c r="J47" i="528"/>
  <c r="I47" i="528"/>
  <c r="K106" i="528" l="1"/>
  <c r="K104" i="528"/>
  <c r="K83" i="528"/>
  <c r="K103" i="528"/>
  <c r="M103" i="528" s="1"/>
  <c r="K105" i="528"/>
  <c r="K102" i="528"/>
  <c r="K49" i="528"/>
  <c r="L49" i="528" s="1"/>
  <c r="K96" i="528"/>
  <c r="M96" i="528" s="1"/>
  <c r="K97" i="528"/>
  <c r="K95" i="528"/>
  <c r="K73" i="528"/>
  <c r="M73" i="528" s="1"/>
  <c r="K44" i="528"/>
  <c r="K57" i="528"/>
  <c r="K94" i="528"/>
  <c r="P99" i="528"/>
  <c r="O99" i="528"/>
  <c r="L98" i="528"/>
  <c r="N98" i="528" s="1"/>
  <c r="N101" i="528"/>
  <c r="P101" i="528" s="1"/>
  <c r="K56" i="528"/>
  <c r="M56" i="528" s="1"/>
  <c r="K80" i="528"/>
  <c r="K55" i="528"/>
  <c r="K38" i="528"/>
  <c r="K32" i="528"/>
  <c r="K65" i="528"/>
  <c r="K42" i="528"/>
  <c r="K39" i="528"/>
  <c r="K45" i="528"/>
  <c r="K36" i="528"/>
  <c r="K37" i="528"/>
  <c r="K76" i="528"/>
  <c r="K72" i="528"/>
  <c r="K62" i="528"/>
  <c r="K58" i="528"/>
  <c r="K52" i="528"/>
  <c r="K70" i="528"/>
  <c r="K67" i="528"/>
  <c r="K41" i="528"/>
  <c r="K50" i="528"/>
  <c r="K63" i="528"/>
  <c r="K48" i="528"/>
  <c r="K47" i="528"/>
  <c r="I131" i="528"/>
  <c r="K31" i="528"/>
  <c r="K51" i="528"/>
  <c r="K60" i="528"/>
  <c r="J131" i="528"/>
  <c r="K35" i="528"/>
  <c r="K34" i="528"/>
  <c r="K54" i="528"/>
  <c r="K46" i="528"/>
  <c r="K66" i="528"/>
  <c r="K81" i="528"/>
  <c r="K53" i="528"/>
  <c r="K33" i="528"/>
  <c r="M106" i="528" l="1"/>
  <c r="L106" i="528"/>
  <c r="M104" i="528"/>
  <c r="L104" i="528"/>
  <c r="L83" i="528"/>
  <c r="M83" i="528"/>
  <c r="L103" i="528"/>
  <c r="M105" i="528"/>
  <c r="L105" i="528"/>
  <c r="M102" i="528"/>
  <c r="L102" i="528"/>
  <c r="M49" i="528"/>
  <c r="L96" i="528"/>
  <c r="M97" i="528"/>
  <c r="L97" i="528"/>
  <c r="M95" i="528"/>
  <c r="L95" i="528"/>
  <c r="L73" i="528"/>
  <c r="M57" i="528"/>
  <c r="L57" i="528"/>
  <c r="M44" i="528"/>
  <c r="L44" i="528"/>
  <c r="M94" i="528"/>
  <c r="L94" i="528"/>
  <c r="O101" i="528"/>
  <c r="P98" i="528"/>
  <c r="O98" i="528"/>
  <c r="Q101" i="528"/>
  <c r="S101" i="528" s="1"/>
  <c r="Q99" i="528"/>
  <c r="S99" i="528" s="1"/>
  <c r="L56" i="528"/>
  <c r="L66" i="528"/>
  <c r="M66" i="528"/>
  <c r="M72" i="528"/>
  <c r="L72" i="528"/>
  <c r="M33" i="528"/>
  <c r="L33" i="528"/>
  <c r="M76" i="528"/>
  <c r="L76" i="528"/>
  <c r="M35" i="528"/>
  <c r="L35" i="528"/>
  <c r="M37" i="528"/>
  <c r="L37" i="528"/>
  <c r="M60" i="528"/>
  <c r="L60" i="528"/>
  <c r="M51" i="528"/>
  <c r="L51" i="528"/>
  <c r="K131" i="528"/>
  <c r="M31" i="528"/>
  <c r="L31" i="528"/>
  <c r="M53" i="528"/>
  <c r="L53" i="528"/>
  <c r="M36" i="528"/>
  <c r="L36" i="528"/>
  <c r="M47" i="528"/>
  <c r="L47" i="528"/>
  <c r="M45" i="528"/>
  <c r="L45" i="528"/>
  <c r="L48" i="528"/>
  <c r="M48" i="528"/>
  <c r="M39" i="528"/>
  <c r="L39" i="528"/>
  <c r="M63" i="528"/>
  <c r="L63" i="528"/>
  <c r="M42" i="528"/>
  <c r="L42" i="528"/>
  <c r="L50" i="528"/>
  <c r="M50" i="528"/>
  <c r="M65" i="528"/>
  <c r="L65" i="528"/>
  <c r="M41" i="528"/>
  <c r="L41" i="528"/>
  <c r="M32" i="528"/>
  <c r="L32" i="528"/>
  <c r="M67" i="528"/>
  <c r="L67" i="528"/>
  <c r="M38" i="528"/>
  <c r="L38" i="528"/>
  <c r="M81" i="528"/>
  <c r="L81" i="528"/>
  <c r="M70" i="528"/>
  <c r="L70" i="528"/>
  <c r="M55" i="528"/>
  <c r="L55" i="528"/>
  <c r="M52" i="528"/>
  <c r="L52" i="528"/>
  <c r="M80" i="528"/>
  <c r="L80" i="528"/>
  <c r="M54" i="528"/>
  <c r="L54" i="528"/>
  <c r="M58" i="528"/>
  <c r="L58" i="528"/>
  <c r="M46" i="528"/>
  <c r="L46" i="528"/>
  <c r="L34" i="528"/>
  <c r="M34" i="528"/>
  <c r="L62" i="528"/>
  <c r="M62" i="528"/>
  <c r="N106" i="528" l="1"/>
  <c r="N104" i="528"/>
  <c r="N83" i="528"/>
  <c r="P83" i="528" s="1"/>
  <c r="N103" i="528"/>
  <c r="P103" i="528" s="1"/>
  <c r="N105" i="528"/>
  <c r="N102" i="528"/>
  <c r="N49" i="528"/>
  <c r="O49" i="528" s="1"/>
  <c r="N97" i="528"/>
  <c r="N96" i="528"/>
  <c r="O96" i="528" s="1"/>
  <c r="N95" i="528"/>
  <c r="N73" i="528"/>
  <c r="O73" i="528" s="1"/>
  <c r="N44" i="528"/>
  <c r="N94" i="528"/>
  <c r="N57" i="528"/>
  <c r="R101" i="528"/>
  <c r="T101" i="528" s="1"/>
  <c r="U101" i="528" s="1"/>
  <c r="Q98" i="528"/>
  <c r="S98" i="528" s="1"/>
  <c r="R99" i="528"/>
  <c r="T99" i="528" s="1"/>
  <c r="U99" i="528" s="1"/>
  <c r="N67" i="528"/>
  <c r="O67" i="528" s="1"/>
  <c r="N54" i="528"/>
  <c r="O54" i="528" s="1"/>
  <c r="N60" i="528"/>
  <c r="N45" i="528"/>
  <c r="N37" i="528"/>
  <c r="N47" i="528"/>
  <c r="N35" i="528"/>
  <c r="N65" i="528"/>
  <c r="N36" i="528"/>
  <c r="N48" i="528"/>
  <c r="N76" i="528"/>
  <c r="N80" i="528"/>
  <c r="N55" i="528"/>
  <c r="N53" i="528"/>
  <c r="N32" i="528"/>
  <c r="N50" i="528"/>
  <c r="N33" i="528"/>
  <c r="N34" i="528"/>
  <c r="N70" i="528"/>
  <c r="N42" i="528"/>
  <c r="L131" i="528"/>
  <c r="N31" i="528"/>
  <c r="M131" i="528"/>
  <c r="N72" i="528"/>
  <c r="N41" i="528"/>
  <c r="N81" i="528"/>
  <c r="N63" i="528"/>
  <c r="N46" i="528"/>
  <c r="N56" i="528"/>
  <c r="N51" i="528"/>
  <c r="N52" i="528"/>
  <c r="N62" i="528"/>
  <c r="N58" i="528"/>
  <c r="N38" i="528"/>
  <c r="N39" i="528"/>
  <c r="N66" i="528"/>
  <c r="P106" i="528" l="1"/>
  <c r="O106" i="528"/>
  <c r="P104" i="528"/>
  <c r="O104" i="528"/>
  <c r="O83" i="528"/>
  <c r="O103" i="528"/>
  <c r="P105" i="528"/>
  <c r="O105" i="528"/>
  <c r="P102" i="528"/>
  <c r="O102" i="528"/>
  <c r="P49" i="528"/>
  <c r="P96" i="528"/>
  <c r="P97" i="528"/>
  <c r="O97" i="528"/>
  <c r="P95" i="528"/>
  <c r="O95" i="528"/>
  <c r="P73" i="528"/>
  <c r="P94" i="528"/>
  <c r="O94" i="528"/>
  <c r="P44" i="528"/>
  <c r="O44" i="528"/>
  <c r="P57" i="528"/>
  <c r="O57" i="528"/>
  <c r="R98" i="528"/>
  <c r="T98" i="528" s="1"/>
  <c r="U98" i="528" s="1"/>
  <c r="D99" i="529"/>
  <c r="D101" i="529"/>
  <c r="P67" i="528"/>
  <c r="P54" i="528"/>
  <c r="P80" i="528"/>
  <c r="O80" i="528"/>
  <c r="P76" i="528"/>
  <c r="O76" i="528"/>
  <c r="P38" i="528"/>
  <c r="O38" i="528"/>
  <c r="P48" i="528"/>
  <c r="O48" i="528"/>
  <c r="P72" i="528"/>
  <c r="O72" i="528"/>
  <c r="P36" i="528"/>
  <c r="O36" i="528"/>
  <c r="P58" i="528"/>
  <c r="O58" i="528"/>
  <c r="P65" i="528"/>
  <c r="O65" i="528"/>
  <c r="P81" i="528"/>
  <c r="O81" i="528"/>
  <c r="O35" i="528"/>
  <c r="P35" i="528"/>
  <c r="P66" i="528"/>
  <c r="O66" i="528"/>
  <c r="P31" i="528"/>
  <c r="N131" i="528"/>
  <c r="O31" i="528"/>
  <c r="P41" i="528"/>
  <c r="O41" i="528"/>
  <c r="P39" i="528"/>
  <c r="O39" i="528"/>
  <c r="P42" i="528"/>
  <c r="O42" i="528"/>
  <c r="P47" i="528"/>
  <c r="O47" i="528"/>
  <c r="P70" i="528"/>
  <c r="O70" i="528"/>
  <c r="P37" i="528"/>
  <c r="O37" i="528"/>
  <c r="P62" i="528"/>
  <c r="O62" i="528"/>
  <c r="P34" i="528"/>
  <c r="O34" i="528"/>
  <c r="P52" i="528"/>
  <c r="O52" i="528"/>
  <c r="P33" i="528"/>
  <c r="O33" i="528"/>
  <c r="P51" i="528"/>
  <c r="O51" i="528"/>
  <c r="P50" i="528"/>
  <c r="O50" i="528"/>
  <c r="P45" i="528"/>
  <c r="O45" i="528"/>
  <c r="P56" i="528"/>
  <c r="O56" i="528"/>
  <c r="P32" i="528"/>
  <c r="O32" i="528"/>
  <c r="O60" i="528"/>
  <c r="P60" i="528"/>
  <c r="P46" i="528"/>
  <c r="O46" i="528"/>
  <c r="P53" i="528"/>
  <c r="O53" i="528"/>
  <c r="P63" i="528"/>
  <c r="O63" i="528"/>
  <c r="P55" i="528"/>
  <c r="O55" i="528"/>
  <c r="Q106" i="528" l="1"/>
  <c r="Q104" i="528"/>
  <c r="Q83" i="528"/>
  <c r="R83" i="528" s="1"/>
  <c r="Q103" i="528"/>
  <c r="S103" i="528" s="1"/>
  <c r="Q105" i="528"/>
  <c r="Q102" i="528"/>
  <c r="Q49" i="528"/>
  <c r="R49" i="528" s="1"/>
  <c r="Q97" i="528"/>
  <c r="Q96" i="528"/>
  <c r="Q95" i="528"/>
  <c r="Q73" i="528"/>
  <c r="S73" i="528" s="1"/>
  <c r="Q44" i="528"/>
  <c r="Q57" i="528"/>
  <c r="Q94" i="528"/>
  <c r="F101" i="529"/>
  <c r="Q101" i="532" s="1"/>
  <c r="Q101" i="535" s="1"/>
  <c r="F99" i="529"/>
  <c r="Q99" i="532" s="1"/>
  <c r="Q99" i="535" s="1"/>
  <c r="D98" i="529"/>
  <c r="Q54" i="528"/>
  <c r="R54" i="528" s="1"/>
  <c r="Q60" i="528"/>
  <c r="R60" i="528" s="1"/>
  <c r="Q67" i="528"/>
  <c r="R67" i="528" s="1"/>
  <c r="Q34" i="528"/>
  <c r="S34" i="528" s="1"/>
  <c r="Q41" i="528"/>
  <c r="R41" i="528" s="1"/>
  <c r="Q58" i="528"/>
  <c r="R58" i="528" s="1"/>
  <c r="Q32" i="528"/>
  <c r="R32" i="528" s="1"/>
  <c r="Q36" i="528"/>
  <c r="O131" i="528"/>
  <c r="Q31" i="528"/>
  <c r="Q72" i="528"/>
  <c r="P131" i="528"/>
  <c r="S41" i="528"/>
  <c r="Q66" i="528"/>
  <c r="Q48" i="528"/>
  <c r="Q56" i="528"/>
  <c r="Q45" i="528"/>
  <c r="Q38" i="528"/>
  <c r="Q55" i="528"/>
  <c r="Q50" i="528"/>
  <c r="Q35" i="528"/>
  <c r="Q62" i="528"/>
  <c r="Q76" i="528"/>
  <c r="Q51" i="528"/>
  <c r="Q42" i="528"/>
  <c r="Q81" i="528"/>
  <c r="Q80" i="528"/>
  <c r="Q70" i="528"/>
  <c r="Q53" i="528"/>
  <c r="Q33" i="528"/>
  <c r="Q37" i="528"/>
  <c r="Q47" i="528"/>
  <c r="Q39" i="528"/>
  <c r="Q65" i="528"/>
  <c r="Q63" i="528"/>
  <c r="Q46" i="528"/>
  <c r="Q52" i="528"/>
  <c r="S106" i="528" l="1"/>
  <c r="R106" i="528"/>
  <c r="S104" i="528"/>
  <c r="R104" i="528"/>
  <c r="S83" i="528"/>
  <c r="R103" i="528"/>
  <c r="S105" i="528"/>
  <c r="R105" i="528"/>
  <c r="S102" i="528"/>
  <c r="R102" i="528"/>
  <c r="S49" i="528"/>
  <c r="S97" i="528"/>
  <c r="R97" i="528"/>
  <c r="S96" i="528"/>
  <c r="R96" i="528"/>
  <c r="R95" i="528"/>
  <c r="S95" i="528"/>
  <c r="R73" i="528"/>
  <c r="S57" i="528"/>
  <c r="R57" i="528"/>
  <c r="R44" i="528"/>
  <c r="S44" i="528"/>
  <c r="S94" i="528"/>
  <c r="R94" i="528"/>
  <c r="E99" i="531"/>
  <c r="F99" i="531" s="1"/>
  <c r="G99" i="529"/>
  <c r="E101" i="531"/>
  <c r="F101" i="531" s="1"/>
  <c r="F98" i="529"/>
  <c r="G101" i="529"/>
  <c r="S54" i="528"/>
  <c r="S60" i="528"/>
  <c r="S32" i="528"/>
  <c r="S67" i="528"/>
  <c r="R34" i="528"/>
  <c r="S58" i="528"/>
  <c r="S56" i="528"/>
  <c r="R56" i="528"/>
  <c r="R48" i="528"/>
  <c r="S48" i="528"/>
  <c r="S66" i="528"/>
  <c r="R66" i="528"/>
  <c r="S63" i="528"/>
  <c r="R63" i="528"/>
  <c r="S52" i="528"/>
  <c r="R52" i="528"/>
  <c r="S51" i="528"/>
  <c r="R51" i="528"/>
  <c r="S42" i="528"/>
  <c r="R42" i="528"/>
  <c r="S76" i="528"/>
  <c r="R76" i="528"/>
  <c r="S81" i="528"/>
  <c r="R81" i="528"/>
  <c r="S65" i="528"/>
  <c r="R65" i="528"/>
  <c r="S46" i="528"/>
  <c r="R46" i="528"/>
  <c r="S39" i="528"/>
  <c r="R39" i="528"/>
  <c r="S72" i="528"/>
  <c r="R72" i="528"/>
  <c r="S37" i="528"/>
  <c r="R37" i="528"/>
  <c r="S35" i="528"/>
  <c r="R35" i="528"/>
  <c r="Q131" i="528"/>
  <c r="S31" i="528"/>
  <c r="R31" i="528"/>
  <c r="S62" i="528"/>
  <c r="R62" i="528"/>
  <c r="S50" i="528"/>
  <c r="R50" i="528"/>
  <c r="S47" i="528"/>
  <c r="R47" i="528"/>
  <c r="S55" i="528"/>
  <c r="R55" i="528"/>
  <c r="S33" i="528"/>
  <c r="R33" i="528"/>
  <c r="S38" i="528"/>
  <c r="R38" i="528"/>
  <c r="S53" i="528"/>
  <c r="R53" i="528"/>
  <c r="S36" i="528"/>
  <c r="R36" i="528"/>
  <c r="S70" i="528"/>
  <c r="R70" i="528"/>
  <c r="S80" i="528"/>
  <c r="R80" i="528"/>
  <c r="S45" i="528"/>
  <c r="R45" i="528"/>
  <c r="T106" i="528" l="1"/>
  <c r="U106" i="528" s="1"/>
  <c r="D106" i="529" s="1"/>
  <c r="T104" i="528"/>
  <c r="U104" i="528" s="1"/>
  <c r="D104" i="529" s="1"/>
  <c r="F104" i="529" s="1"/>
  <c r="T83" i="528"/>
  <c r="U83" i="528" s="1"/>
  <c r="D83" i="529" s="1"/>
  <c r="T105" i="528"/>
  <c r="U105" i="528" s="1"/>
  <c r="D105" i="529" s="1"/>
  <c r="T103" i="528"/>
  <c r="U103" i="528" s="1"/>
  <c r="D103" i="529" s="1"/>
  <c r="F103" i="529" s="1"/>
  <c r="E103" i="531" s="1"/>
  <c r="F103" i="531" s="1"/>
  <c r="T102" i="528"/>
  <c r="U102" i="528" s="1"/>
  <c r="D102" i="529" s="1"/>
  <c r="T49" i="528"/>
  <c r="U49" i="528" s="1"/>
  <c r="D49" i="529" s="1"/>
  <c r="F49" i="529" s="1"/>
  <c r="G49" i="529" s="1"/>
  <c r="G98" i="529"/>
  <c r="Q98" i="532"/>
  <c r="Q98" i="535" s="1"/>
  <c r="T97" i="528"/>
  <c r="U97" i="528" s="1"/>
  <c r="D97" i="529" s="1"/>
  <c r="F97" i="529" s="1"/>
  <c r="Q97" i="532" s="1"/>
  <c r="Q97" i="535" s="1"/>
  <c r="T96" i="528"/>
  <c r="U96" i="528" s="1"/>
  <c r="D96" i="529" s="1"/>
  <c r="F96" i="529" s="1"/>
  <c r="T95" i="528"/>
  <c r="U95" i="528" s="1"/>
  <c r="D95" i="529" s="1"/>
  <c r="F95" i="529" s="1"/>
  <c r="Q95" i="532" s="1"/>
  <c r="Q95" i="535" s="1"/>
  <c r="T73" i="528"/>
  <c r="U73" i="528" s="1"/>
  <c r="D73" i="529" s="1"/>
  <c r="F73" i="529" s="1"/>
  <c r="T44" i="528"/>
  <c r="U44" i="528" s="1"/>
  <c r="D44" i="529" s="1"/>
  <c r="T94" i="528"/>
  <c r="U94" i="528" s="1"/>
  <c r="D94" i="529" s="1"/>
  <c r="F94" i="529" s="1"/>
  <c r="T57" i="528"/>
  <c r="U57" i="528" s="1"/>
  <c r="D57" i="529" s="1"/>
  <c r="F57" i="529" s="1"/>
  <c r="Q57" i="532" s="1"/>
  <c r="Q57" i="535" s="1"/>
  <c r="E98" i="531"/>
  <c r="F98" i="531" s="1"/>
  <c r="T33" i="528"/>
  <c r="U33" i="528" s="1"/>
  <c r="D33" i="529" s="1"/>
  <c r="T42" i="528"/>
  <c r="U42" i="528" s="1"/>
  <c r="D42" i="529" s="1"/>
  <c r="T58" i="528"/>
  <c r="U58" i="528" s="1"/>
  <c r="D58" i="529" s="1"/>
  <c r="T37" i="528"/>
  <c r="U37" i="528" s="1"/>
  <c r="D37" i="529" s="1"/>
  <c r="T51" i="528"/>
  <c r="U51" i="528" s="1"/>
  <c r="T52" i="528"/>
  <c r="U52" i="528" s="1"/>
  <c r="T39" i="528"/>
  <c r="U39" i="528" s="1"/>
  <c r="T41" i="528"/>
  <c r="U41" i="528" s="1"/>
  <c r="T63" i="528"/>
  <c r="U63" i="528" s="1"/>
  <c r="T60" i="528"/>
  <c r="U60" i="528" s="1"/>
  <c r="T70" i="528"/>
  <c r="U70" i="528" s="1"/>
  <c r="T72" i="528"/>
  <c r="U72" i="528" s="1"/>
  <c r="T67" i="528"/>
  <c r="U67" i="528" s="1"/>
  <c r="T62" i="528"/>
  <c r="U62" i="528" s="1"/>
  <c r="T54" i="528"/>
  <c r="U54" i="528" s="1"/>
  <c r="T66" i="528"/>
  <c r="U66" i="528" s="1"/>
  <c r="T45" i="528"/>
  <c r="U45" i="528" s="1"/>
  <c r="T50" i="528"/>
  <c r="U50" i="528" s="1"/>
  <c r="T65" i="528"/>
  <c r="U65" i="528" s="1"/>
  <c r="T47" i="528"/>
  <c r="U47" i="528" s="1"/>
  <c r="T36" i="528"/>
  <c r="U36" i="528" s="1"/>
  <c r="R131" i="528"/>
  <c r="T31" i="528"/>
  <c r="T34" i="528"/>
  <c r="U34" i="528" s="1"/>
  <c r="T53" i="528"/>
  <c r="U53" i="528" s="1"/>
  <c r="S131" i="528"/>
  <c r="T81" i="528"/>
  <c r="U81" i="528" s="1"/>
  <c r="T48" i="528"/>
  <c r="U48" i="528" s="1"/>
  <c r="T80" i="528"/>
  <c r="U80" i="528" s="1"/>
  <c r="T32" i="528"/>
  <c r="U32" i="528" s="1"/>
  <c r="T56" i="528"/>
  <c r="U56" i="528" s="1"/>
  <c r="T55" i="528"/>
  <c r="U55" i="528" s="1"/>
  <c r="T46" i="528"/>
  <c r="U46" i="528" s="1"/>
  <c r="T38" i="528"/>
  <c r="U38" i="528" s="1"/>
  <c r="T35" i="528"/>
  <c r="U35" i="528" s="1"/>
  <c r="T76" i="528"/>
  <c r="U76" i="528" s="1"/>
  <c r="F106" i="529" l="1"/>
  <c r="G106" i="529" s="1"/>
  <c r="G104" i="529"/>
  <c r="Q104" i="532"/>
  <c r="Q104" i="535" s="1"/>
  <c r="E104" i="531"/>
  <c r="F104" i="531" s="1"/>
  <c r="F83" i="529"/>
  <c r="G83" i="529" s="1"/>
  <c r="Q103" i="532"/>
  <c r="Q103" i="535" s="1"/>
  <c r="G103" i="529"/>
  <c r="F105" i="529"/>
  <c r="G105" i="529" s="1"/>
  <c r="F102" i="529"/>
  <c r="G102" i="529" s="1"/>
  <c r="E49" i="531"/>
  <c r="F49" i="531" s="1"/>
  <c r="Q49" i="532"/>
  <c r="Q49" i="535" s="1"/>
  <c r="G96" i="529"/>
  <c r="Q96" i="532"/>
  <c r="Q96" i="535" s="1"/>
  <c r="G94" i="529"/>
  <c r="Q94" i="532"/>
  <c r="Q94" i="535" s="1"/>
  <c r="G73" i="529"/>
  <c r="Q73" i="532"/>
  <c r="Q73" i="535" s="1"/>
  <c r="E96" i="531"/>
  <c r="F96" i="531" s="1"/>
  <c r="G97" i="529"/>
  <c r="E97" i="531"/>
  <c r="F97" i="531" s="1"/>
  <c r="G95" i="529"/>
  <c r="E95" i="531"/>
  <c r="F95" i="531" s="1"/>
  <c r="E94" i="531"/>
  <c r="F94" i="531" s="1"/>
  <c r="F44" i="529"/>
  <c r="G57" i="529"/>
  <c r="E57" i="531"/>
  <c r="F57" i="531" s="1"/>
  <c r="E73" i="531"/>
  <c r="F73" i="531" s="1"/>
  <c r="D62" i="529"/>
  <c r="D67" i="529"/>
  <c r="D48" i="529"/>
  <c r="D72" i="529"/>
  <c r="D81" i="529"/>
  <c r="D70" i="529"/>
  <c r="D34" i="529"/>
  <c r="D60" i="529"/>
  <c r="D56" i="529"/>
  <c r="T131" i="528"/>
  <c r="U31" i="528"/>
  <c r="D63" i="529"/>
  <c r="D53" i="529"/>
  <c r="D41" i="529"/>
  <c r="D36" i="529"/>
  <c r="D39" i="529"/>
  <c r="D47" i="529"/>
  <c r="D76" i="529"/>
  <c r="D35" i="529"/>
  <c r="F37" i="529"/>
  <c r="F33" i="529"/>
  <c r="D38" i="529"/>
  <c r="D52" i="529"/>
  <c r="D46" i="529"/>
  <c r="D65" i="529"/>
  <c r="F58" i="529"/>
  <c r="Q58" i="532" s="1"/>
  <c r="Q58" i="535" s="1"/>
  <c r="D55" i="529"/>
  <c r="D50" i="529"/>
  <c r="D45" i="529"/>
  <c r="D51" i="529"/>
  <c r="D32" i="529"/>
  <c r="D66" i="529"/>
  <c r="F42" i="529"/>
  <c r="D80" i="529"/>
  <c r="D54" i="529"/>
  <c r="Q106" i="532" l="1"/>
  <c r="Q106" i="535" s="1"/>
  <c r="E106" i="531"/>
  <c r="F106" i="531" s="1"/>
  <c r="E83" i="531"/>
  <c r="F83" i="531" s="1"/>
  <c r="Q83" i="532"/>
  <c r="Q83" i="535" s="1"/>
  <c r="E105" i="531"/>
  <c r="F105" i="531" s="1"/>
  <c r="Q105" i="532"/>
  <c r="Q105" i="535" s="1"/>
  <c r="Q102" i="532"/>
  <c r="Q102" i="535" s="1"/>
  <c r="E102" i="531"/>
  <c r="F102" i="531" s="1"/>
  <c r="Z104" i="528"/>
  <c r="Z103" i="528"/>
  <c r="Z54" i="528"/>
  <c r="Z102" i="528"/>
  <c r="Z106" i="528"/>
  <c r="Z105" i="528"/>
  <c r="Z83" i="528"/>
  <c r="G37" i="529"/>
  <c r="Q37" i="532"/>
  <c r="Q37" i="535" s="1"/>
  <c r="G42" i="529"/>
  <c r="Q42" i="532"/>
  <c r="Q42" i="535" s="1"/>
  <c r="G33" i="529"/>
  <c r="Q33" i="532"/>
  <c r="Q33" i="535" s="1"/>
  <c r="G44" i="529"/>
  <c r="Q44" i="532"/>
  <c r="Q44" i="535" s="1"/>
  <c r="E44" i="531"/>
  <c r="F44" i="531" s="1"/>
  <c r="Z97" i="528"/>
  <c r="Z101" i="528"/>
  <c r="Z99" i="528"/>
  <c r="Z98" i="528"/>
  <c r="Z95" i="528"/>
  <c r="Z96" i="528"/>
  <c r="Z46" i="528"/>
  <c r="Z94" i="528"/>
  <c r="Z38" i="528"/>
  <c r="Z72" i="528"/>
  <c r="Z44" i="528"/>
  <c r="Z73" i="528"/>
  <c r="Z76" i="528"/>
  <c r="Z39" i="528"/>
  <c r="Z34" i="528"/>
  <c r="Z51" i="528"/>
  <c r="Z52" i="528"/>
  <c r="Z36" i="528"/>
  <c r="Z53" i="528"/>
  <c r="Z66" i="528"/>
  <c r="Z50" i="528"/>
  <c r="Z80" i="528"/>
  <c r="Z65" i="528"/>
  <c r="Z32" i="528"/>
  <c r="Z45" i="528"/>
  <c r="Z55" i="528"/>
  <c r="Z35" i="528"/>
  <c r="Z47" i="528"/>
  <c r="Z41" i="528"/>
  <c r="Z63" i="528"/>
  <c r="Z81" i="528"/>
  <c r="Z48" i="528"/>
  <c r="Z60" i="528"/>
  <c r="Z70" i="528"/>
  <c r="F60" i="529"/>
  <c r="Q60" i="532" s="1"/>
  <c r="Q60" i="535" s="1"/>
  <c r="F66" i="529"/>
  <c r="F46" i="529"/>
  <c r="F39" i="529"/>
  <c r="F34" i="529"/>
  <c r="Q34" i="532" s="1"/>
  <c r="Q34" i="535" s="1"/>
  <c r="E42" i="531"/>
  <c r="F42" i="531" s="1"/>
  <c r="F70" i="529"/>
  <c r="Q70" i="532" s="1"/>
  <c r="Q70" i="535" s="1"/>
  <c r="F65" i="529"/>
  <c r="F47" i="529"/>
  <c r="F36" i="529"/>
  <c r="F51" i="529"/>
  <c r="F38" i="529"/>
  <c r="Q38" i="532" s="1"/>
  <c r="Q38" i="535" s="1"/>
  <c r="F41" i="529"/>
  <c r="F81" i="529"/>
  <c r="Q81" i="532" s="1"/>
  <c r="Q81" i="535" s="1"/>
  <c r="F45" i="529"/>
  <c r="E33" i="531"/>
  <c r="F33" i="531" s="1"/>
  <c r="F53" i="529"/>
  <c r="F72" i="529"/>
  <c r="F52" i="529"/>
  <c r="F50" i="529"/>
  <c r="F63" i="529"/>
  <c r="F48" i="529"/>
  <c r="Q48" i="532" s="1"/>
  <c r="Q48" i="535" s="1"/>
  <c r="E37" i="531"/>
  <c r="F37" i="531" s="1"/>
  <c r="F54" i="529"/>
  <c r="F55" i="529"/>
  <c r="Z31" i="528"/>
  <c r="U131" i="528"/>
  <c r="F2" i="528" s="1"/>
  <c r="D31" i="529"/>
  <c r="Z57" i="528"/>
  <c r="Z49" i="528"/>
  <c r="Z42" i="528"/>
  <c r="Z58" i="528"/>
  <c r="Z37" i="528"/>
  <c r="Z33" i="528"/>
  <c r="F67" i="529"/>
  <c r="F32" i="529"/>
  <c r="F35" i="529"/>
  <c r="Z67" i="528"/>
  <c r="E58" i="531"/>
  <c r="F58" i="531" s="1"/>
  <c r="F56" i="529"/>
  <c r="Q56" i="532" s="1"/>
  <c r="Q56" i="535" s="1"/>
  <c r="F62" i="529"/>
  <c r="F80" i="529"/>
  <c r="G58" i="529"/>
  <c r="F76" i="529"/>
  <c r="Q76" i="532" s="1"/>
  <c r="Q76" i="535" s="1"/>
  <c r="Z56" i="528"/>
  <c r="Z62" i="528"/>
  <c r="G62" i="529" l="1"/>
  <c r="Q62" i="532"/>
  <c r="Q62" i="535" s="1"/>
  <c r="G35" i="529"/>
  <c r="Q35" i="532"/>
  <c r="Q35" i="535" s="1"/>
  <c r="G63" i="529"/>
  <c r="Q63" i="532"/>
  <c r="Q63" i="535" s="1"/>
  <c r="G47" i="529"/>
  <c r="Q47" i="532"/>
  <c r="Q47" i="535" s="1"/>
  <c r="G32" i="529"/>
  <c r="Q32" i="532"/>
  <c r="Q32" i="535" s="1"/>
  <c r="G54" i="529"/>
  <c r="Q54" i="532"/>
  <c r="Q54" i="535" s="1"/>
  <c r="G50" i="529"/>
  <c r="Q50" i="532"/>
  <c r="Q50" i="535" s="1"/>
  <c r="G65" i="529"/>
  <c r="Q65" i="532"/>
  <c r="Q65" i="535" s="1"/>
  <c r="G39" i="529"/>
  <c r="Q39" i="532"/>
  <c r="Q39" i="535" s="1"/>
  <c r="G53" i="529"/>
  <c r="Q53" i="532"/>
  <c r="Q53" i="535" s="1"/>
  <c r="G67" i="529"/>
  <c r="Q67" i="532"/>
  <c r="Q67" i="535" s="1"/>
  <c r="G52" i="529"/>
  <c r="Q52" i="532"/>
  <c r="Q52" i="535" s="1"/>
  <c r="G45" i="529"/>
  <c r="Q45" i="532"/>
  <c r="Q45" i="535" s="1"/>
  <c r="G51" i="529"/>
  <c r="Q51" i="532"/>
  <c r="Q51" i="535" s="1"/>
  <c r="G46" i="529"/>
  <c r="Q46" i="532"/>
  <c r="Q46" i="535" s="1"/>
  <c r="G55" i="529"/>
  <c r="Q55" i="532"/>
  <c r="Q55" i="535" s="1"/>
  <c r="G41" i="529"/>
  <c r="Q41" i="532"/>
  <c r="Q41" i="535" s="1"/>
  <c r="G80" i="529"/>
  <c r="Q80" i="532"/>
  <c r="Q80" i="535" s="1"/>
  <c r="G72" i="529"/>
  <c r="Q72" i="532"/>
  <c r="Q72" i="535" s="1"/>
  <c r="G36" i="529"/>
  <c r="Q36" i="532"/>
  <c r="Q36" i="535" s="1"/>
  <c r="G66" i="529"/>
  <c r="Q66" i="532"/>
  <c r="Q66" i="535" s="1"/>
  <c r="E76" i="531"/>
  <c r="F76" i="531" s="1"/>
  <c r="E45" i="531"/>
  <c r="F45" i="531" s="1"/>
  <c r="E70" i="531"/>
  <c r="F70" i="531" s="1"/>
  <c r="E48" i="531"/>
  <c r="F48" i="531" s="1"/>
  <c r="E81" i="531"/>
  <c r="F81" i="531" s="1"/>
  <c r="G70" i="529"/>
  <c r="G81" i="529"/>
  <c r="E67" i="531"/>
  <c r="F67" i="531" s="1"/>
  <c r="G48" i="529"/>
  <c r="E41" i="531"/>
  <c r="F41" i="531" s="1"/>
  <c r="E34" i="531"/>
  <c r="F34" i="531" s="1"/>
  <c r="E50" i="531"/>
  <c r="F50" i="531" s="1"/>
  <c r="E38" i="531"/>
  <c r="F38" i="531" s="1"/>
  <c r="G34" i="529"/>
  <c r="E52" i="531"/>
  <c r="F52" i="531" s="1"/>
  <c r="G38" i="529"/>
  <c r="G76" i="529"/>
  <c r="E80" i="531"/>
  <c r="F80" i="531" s="1"/>
  <c r="E56" i="531"/>
  <c r="F56" i="531" s="1"/>
  <c r="E39" i="531"/>
  <c r="F39" i="531" s="1"/>
  <c r="E63" i="531"/>
  <c r="F63" i="531" s="1"/>
  <c r="E51" i="531"/>
  <c r="F51" i="531" s="1"/>
  <c r="Z131" i="528"/>
  <c r="E46" i="531"/>
  <c r="F46" i="531" s="1"/>
  <c r="E72" i="531"/>
  <c r="F72" i="531" s="1"/>
  <c r="E36" i="531"/>
  <c r="F36" i="531" s="1"/>
  <c r="G56" i="529"/>
  <c r="D131" i="529"/>
  <c r="K27" i="529"/>
  <c r="F31" i="529"/>
  <c r="E55" i="531"/>
  <c r="F55" i="531" s="1"/>
  <c r="E66" i="531"/>
  <c r="F66" i="531" s="1"/>
  <c r="E62" i="531"/>
  <c r="F62" i="531" s="1"/>
  <c r="E35" i="531"/>
  <c r="F35" i="531" s="1"/>
  <c r="E53" i="531"/>
  <c r="F53" i="531" s="1"/>
  <c r="E47" i="531"/>
  <c r="F47" i="531" s="1"/>
  <c r="E60" i="531"/>
  <c r="F60" i="531" s="1"/>
  <c r="E54" i="531"/>
  <c r="F54" i="531" s="1"/>
  <c r="G60" i="529"/>
  <c r="E32" i="531"/>
  <c r="F32" i="531" s="1"/>
  <c r="E65" i="531"/>
  <c r="F65" i="531" s="1"/>
  <c r="G31" i="529" l="1"/>
  <c r="G131" i="529" s="1"/>
  <c r="Q31" i="532"/>
  <c r="Q31" i="535" s="1"/>
  <c r="L27" i="529"/>
  <c r="E31" i="531"/>
  <c r="F131" i="529"/>
  <c r="M104" i="529" l="1"/>
  <c r="H104" i="529" s="1"/>
  <c r="D104" i="530" s="1"/>
  <c r="F104" i="530" s="1"/>
  <c r="M103" i="529"/>
  <c r="H103" i="529" s="1"/>
  <c r="D103" i="530" s="1"/>
  <c r="M102" i="529"/>
  <c r="H102" i="529" s="1"/>
  <c r="D102" i="530" s="1"/>
  <c r="F102" i="530" s="1"/>
  <c r="M106" i="529"/>
  <c r="H106" i="529" s="1"/>
  <c r="D106" i="530" s="1"/>
  <c r="M105" i="529"/>
  <c r="H105" i="529" s="1"/>
  <c r="D105" i="530" s="1"/>
  <c r="F105" i="530" s="1"/>
  <c r="M83" i="529"/>
  <c r="H83" i="529" s="1"/>
  <c r="D83" i="530" s="1"/>
  <c r="M98" i="529"/>
  <c r="H98" i="529" s="1"/>
  <c r="D98" i="530" s="1"/>
  <c r="M101" i="529"/>
  <c r="H101" i="529" s="1"/>
  <c r="D101" i="530" s="1"/>
  <c r="M99" i="529"/>
  <c r="H99" i="529" s="1"/>
  <c r="D99" i="530" s="1"/>
  <c r="M96" i="529"/>
  <c r="H96" i="529" s="1"/>
  <c r="D96" i="530" s="1"/>
  <c r="F96" i="530" s="1"/>
  <c r="M97" i="529"/>
  <c r="H97" i="529" s="1"/>
  <c r="D97" i="530" s="1"/>
  <c r="M94" i="529"/>
  <c r="H94" i="529" s="1"/>
  <c r="D94" i="530" s="1"/>
  <c r="F94" i="530" s="1"/>
  <c r="M95" i="529"/>
  <c r="H95" i="529" s="1"/>
  <c r="D95" i="530" s="1"/>
  <c r="M44" i="529"/>
  <c r="H44" i="529" s="1"/>
  <c r="D44" i="530" s="1"/>
  <c r="M73" i="529"/>
  <c r="H73" i="529" s="1"/>
  <c r="D73" i="530" s="1"/>
  <c r="Q131" i="532"/>
  <c r="N131" i="535"/>
  <c r="M70" i="529"/>
  <c r="H70" i="529" s="1"/>
  <c r="D70" i="530" s="1"/>
  <c r="M39" i="529"/>
  <c r="H39" i="529" s="1"/>
  <c r="D39" i="530" s="1"/>
  <c r="M34" i="529"/>
  <c r="H34" i="529" s="1"/>
  <c r="D34" i="530" s="1"/>
  <c r="M31" i="529"/>
  <c r="H31" i="529" s="1"/>
  <c r="M37" i="529"/>
  <c r="H37" i="529" s="1"/>
  <c r="D37" i="530" s="1"/>
  <c r="M65" i="529"/>
  <c r="H65" i="529" s="1"/>
  <c r="D65" i="530" s="1"/>
  <c r="M50" i="529"/>
  <c r="H50" i="529" s="1"/>
  <c r="D50" i="530" s="1"/>
  <c r="M54" i="529"/>
  <c r="H54" i="529" s="1"/>
  <c r="D54" i="530" s="1"/>
  <c r="M62" i="529"/>
  <c r="H62" i="529" s="1"/>
  <c r="D62" i="530" s="1"/>
  <c r="M38" i="529"/>
  <c r="H38" i="529" s="1"/>
  <c r="D38" i="530" s="1"/>
  <c r="M46" i="529"/>
  <c r="H46" i="529" s="1"/>
  <c r="D46" i="530" s="1"/>
  <c r="M35" i="529"/>
  <c r="H35" i="529" s="1"/>
  <c r="D35" i="530" s="1"/>
  <c r="M76" i="529"/>
  <c r="H76" i="529" s="1"/>
  <c r="D76" i="530" s="1"/>
  <c r="M41" i="529"/>
  <c r="H41" i="529" s="1"/>
  <c r="D41" i="530" s="1"/>
  <c r="M55" i="529"/>
  <c r="H55" i="529" s="1"/>
  <c r="D55" i="530" s="1"/>
  <c r="M66" i="529"/>
  <c r="H66" i="529" s="1"/>
  <c r="D66" i="530" s="1"/>
  <c r="M51" i="529"/>
  <c r="H51" i="529" s="1"/>
  <c r="D51" i="530" s="1"/>
  <c r="M58" i="529"/>
  <c r="H58" i="529" s="1"/>
  <c r="D58" i="530" s="1"/>
  <c r="M53" i="529"/>
  <c r="H53" i="529" s="1"/>
  <c r="D53" i="530" s="1"/>
  <c r="M52" i="529"/>
  <c r="H52" i="529" s="1"/>
  <c r="D52" i="530" s="1"/>
  <c r="M32" i="529"/>
  <c r="H32" i="529" s="1"/>
  <c r="D32" i="530" s="1"/>
  <c r="M42" i="529"/>
  <c r="H42" i="529" s="1"/>
  <c r="D42" i="530" s="1"/>
  <c r="M33" i="529"/>
  <c r="H33" i="529" s="1"/>
  <c r="D33" i="530" s="1"/>
  <c r="M80" i="529"/>
  <c r="H80" i="529" s="1"/>
  <c r="D80" i="530" s="1"/>
  <c r="M60" i="529"/>
  <c r="H60" i="529" s="1"/>
  <c r="D60" i="530" s="1"/>
  <c r="M72" i="529"/>
  <c r="H72" i="529" s="1"/>
  <c r="D72" i="530" s="1"/>
  <c r="M63" i="529"/>
  <c r="H63" i="529" s="1"/>
  <c r="D63" i="530" s="1"/>
  <c r="M45" i="529"/>
  <c r="H45" i="529" s="1"/>
  <c r="D45" i="530" s="1"/>
  <c r="M56" i="529"/>
  <c r="H56" i="529" s="1"/>
  <c r="D56" i="530" s="1"/>
  <c r="M36" i="529"/>
  <c r="H36" i="529" s="1"/>
  <c r="D36" i="530" s="1"/>
  <c r="M57" i="529"/>
  <c r="H57" i="529" s="1"/>
  <c r="D57" i="530" s="1"/>
  <c r="M67" i="529"/>
  <c r="H67" i="529" s="1"/>
  <c r="D67" i="530" s="1"/>
  <c r="M81" i="529"/>
  <c r="H81" i="529" s="1"/>
  <c r="D81" i="530" s="1"/>
  <c r="M47" i="529"/>
  <c r="H47" i="529" s="1"/>
  <c r="D47" i="530" s="1"/>
  <c r="M49" i="529"/>
  <c r="H49" i="529" s="1"/>
  <c r="D49" i="530" s="1"/>
  <c r="M48" i="529"/>
  <c r="H48" i="529" s="1"/>
  <c r="D48" i="530" s="1"/>
  <c r="E131" i="531"/>
  <c r="F31" i="531"/>
  <c r="F103" i="530" l="1"/>
  <c r="F106" i="530"/>
  <c r="F83" i="530"/>
  <c r="F99" i="530"/>
  <c r="F101" i="530"/>
  <c r="F98" i="530"/>
  <c r="F97" i="530"/>
  <c r="F95" i="530"/>
  <c r="F73" i="530"/>
  <c r="F44" i="530"/>
  <c r="F41" i="530"/>
  <c r="F76" i="530"/>
  <c r="F35" i="530"/>
  <c r="F46" i="530"/>
  <c r="F38" i="530"/>
  <c r="F36" i="530"/>
  <c r="F62" i="530"/>
  <c r="F80" i="530"/>
  <c r="F54" i="530"/>
  <c r="F33" i="530"/>
  <c r="F50" i="530"/>
  <c r="F56" i="530"/>
  <c r="F131" i="531"/>
  <c r="F65" i="530"/>
  <c r="F45" i="530"/>
  <c r="F32" i="530"/>
  <c r="F37" i="530"/>
  <c r="F63" i="530"/>
  <c r="F48" i="530"/>
  <c r="F52" i="530"/>
  <c r="H131" i="529"/>
  <c r="D1" i="529" s="1"/>
  <c r="D31" i="530"/>
  <c r="F49" i="530"/>
  <c r="F53" i="530"/>
  <c r="F34" i="530"/>
  <c r="F42" i="530"/>
  <c r="F47" i="530"/>
  <c r="F58" i="530"/>
  <c r="F39" i="530"/>
  <c r="F60" i="530"/>
  <c r="F81" i="530"/>
  <c r="F51" i="530"/>
  <c r="F70" i="530"/>
  <c r="F72" i="530"/>
  <c r="F67" i="530"/>
  <c r="F66" i="530"/>
  <c r="F57" i="530"/>
  <c r="F55" i="530"/>
  <c r="J27" i="530" l="1"/>
  <c r="D131" i="530"/>
  <c r="F31" i="530"/>
  <c r="L104" i="530" l="1"/>
  <c r="G104" i="530" s="1"/>
  <c r="G104" i="531" s="1"/>
  <c r="H104" i="531" s="1"/>
  <c r="L103" i="530"/>
  <c r="G103" i="530" s="1"/>
  <c r="G103" i="531" s="1"/>
  <c r="L102" i="530"/>
  <c r="G102" i="530" s="1"/>
  <c r="G102" i="531" s="1"/>
  <c r="H102" i="531" s="1"/>
  <c r="L106" i="530"/>
  <c r="G106" i="530" s="1"/>
  <c r="G106" i="531" s="1"/>
  <c r="L105" i="530"/>
  <c r="G105" i="530" s="1"/>
  <c r="G105" i="531" s="1"/>
  <c r="H105" i="531" s="1"/>
  <c r="L83" i="530"/>
  <c r="G83" i="530" s="1"/>
  <c r="G83" i="531" s="1"/>
  <c r="L99" i="530"/>
  <c r="G99" i="530" s="1"/>
  <c r="L98" i="530"/>
  <c r="G98" i="530" s="1"/>
  <c r="L101" i="530"/>
  <c r="G101" i="530" s="1"/>
  <c r="L96" i="530"/>
  <c r="G96" i="530" s="1"/>
  <c r="L97" i="530"/>
  <c r="G97" i="530" s="1"/>
  <c r="L94" i="530"/>
  <c r="G94" i="530" s="1"/>
  <c r="L95" i="530"/>
  <c r="G95" i="530" s="1"/>
  <c r="L31" i="530"/>
  <c r="G31" i="530" s="1"/>
  <c r="L73" i="530"/>
  <c r="G73" i="530" s="1"/>
  <c r="L44" i="530"/>
  <c r="G44" i="530" s="1"/>
  <c r="F131" i="530"/>
  <c r="L41" i="530"/>
  <c r="G41" i="530" s="1"/>
  <c r="L54" i="530"/>
  <c r="G54" i="530" s="1"/>
  <c r="L53" i="530"/>
  <c r="G53" i="530" s="1"/>
  <c r="L70" i="530"/>
  <c r="G70" i="530" s="1"/>
  <c r="L37" i="530"/>
  <c r="G37" i="530" s="1"/>
  <c r="L42" i="530"/>
  <c r="G42" i="530" s="1"/>
  <c r="L72" i="530"/>
  <c r="G72" i="530" s="1"/>
  <c r="L81" i="530"/>
  <c r="G81" i="530" s="1"/>
  <c r="L76" i="530"/>
  <c r="G76" i="530" s="1"/>
  <c r="L33" i="530"/>
  <c r="G33" i="530" s="1"/>
  <c r="L39" i="530"/>
  <c r="G39" i="530" s="1"/>
  <c r="L63" i="530"/>
  <c r="G63" i="530" s="1"/>
  <c r="L47" i="530"/>
  <c r="G47" i="530" s="1"/>
  <c r="L67" i="530"/>
  <c r="G67" i="530" s="1"/>
  <c r="L57" i="530"/>
  <c r="G57" i="530" s="1"/>
  <c r="L45" i="530"/>
  <c r="G45" i="530" s="1"/>
  <c r="L35" i="530"/>
  <c r="G35" i="530" s="1"/>
  <c r="L50" i="530"/>
  <c r="G50" i="530" s="1"/>
  <c r="L48" i="530"/>
  <c r="G48" i="530" s="1"/>
  <c r="L58" i="530"/>
  <c r="G58" i="530" s="1"/>
  <c r="L66" i="530"/>
  <c r="G66" i="530" s="1"/>
  <c r="L55" i="530"/>
  <c r="G55" i="530" s="1"/>
  <c r="L46" i="530"/>
  <c r="G46" i="530" s="1"/>
  <c r="L56" i="530"/>
  <c r="G56" i="530" s="1"/>
  <c r="L49" i="530"/>
  <c r="G49" i="530" s="1"/>
  <c r="L52" i="530"/>
  <c r="G52" i="530" s="1"/>
  <c r="L65" i="530"/>
  <c r="G65" i="530" s="1"/>
  <c r="L32" i="530"/>
  <c r="G32" i="530" s="1"/>
  <c r="L60" i="530"/>
  <c r="G60" i="530" s="1"/>
  <c r="L80" i="530"/>
  <c r="G80" i="530" s="1"/>
  <c r="L38" i="530"/>
  <c r="G38" i="530" s="1"/>
  <c r="L34" i="530"/>
  <c r="G34" i="530" s="1"/>
  <c r="L36" i="530"/>
  <c r="G36" i="530" s="1"/>
  <c r="L62" i="530"/>
  <c r="G62" i="530" s="1"/>
  <c r="L51" i="530"/>
  <c r="G51" i="530" s="1"/>
  <c r="I104" i="531" l="1"/>
  <c r="H103" i="531"/>
  <c r="I103" i="531"/>
  <c r="I102" i="531"/>
  <c r="H106" i="531"/>
  <c r="I106" i="531"/>
  <c r="I105" i="531"/>
  <c r="H83" i="531"/>
  <c r="I83" i="531"/>
  <c r="G101" i="531"/>
  <c r="G98" i="531"/>
  <c r="G99" i="531"/>
  <c r="G96" i="531"/>
  <c r="I96" i="531" s="1"/>
  <c r="G94" i="531"/>
  <c r="H94" i="531" s="1"/>
  <c r="G97" i="531"/>
  <c r="G95" i="531"/>
  <c r="G44" i="531"/>
  <c r="G73" i="531"/>
  <c r="G60" i="531"/>
  <c r="G63" i="531"/>
  <c r="G39" i="531"/>
  <c r="G46" i="531"/>
  <c r="G65" i="531"/>
  <c r="G42" i="531"/>
  <c r="G76" i="531"/>
  <c r="G37" i="531"/>
  <c r="G80" i="531"/>
  <c r="G49" i="531"/>
  <c r="G58" i="531"/>
  <c r="G70" i="531"/>
  <c r="G81" i="531"/>
  <c r="G48" i="531"/>
  <c r="G53" i="531"/>
  <c r="G52" i="531"/>
  <c r="G55" i="531"/>
  <c r="G62" i="531"/>
  <c r="G50" i="531"/>
  <c r="G54" i="531"/>
  <c r="G47" i="531"/>
  <c r="G33" i="531"/>
  <c r="G66" i="531"/>
  <c r="G35" i="531"/>
  <c r="G41" i="531"/>
  <c r="G67" i="531"/>
  <c r="G72" i="531"/>
  <c r="G36" i="531"/>
  <c r="G34" i="531"/>
  <c r="G45" i="531"/>
  <c r="G131" i="530"/>
  <c r="D1" i="530" s="1"/>
  <c r="G31" i="531"/>
  <c r="G32" i="531"/>
  <c r="G56" i="531"/>
  <c r="G51" i="531"/>
  <c r="G38" i="531"/>
  <c r="G57" i="531"/>
  <c r="H96" i="531" l="1"/>
  <c r="H98" i="531"/>
  <c r="I98" i="531"/>
  <c r="H99" i="531"/>
  <c r="I99" i="531"/>
  <c r="H101" i="531"/>
  <c r="I101" i="531"/>
  <c r="I94" i="531"/>
  <c r="H97" i="531"/>
  <c r="I97" i="531"/>
  <c r="H95" i="531"/>
  <c r="I95" i="531"/>
  <c r="I73" i="531"/>
  <c r="H73" i="531"/>
  <c r="H44" i="531"/>
  <c r="I44" i="531"/>
  <c r="H35" i="531"/>
  <c r="I35" i="531"/>
  <c r="H52" i="531"/>
  <c r="I52" i="531"/>
  <c r="H37" i="531"/>
  <c r="I37" i="531"/>
  <c r="H76" i="531"/>
  <c r="I76" i="531"/>
  <c r="H42" i="531"/>
  <c r="I42" i="531"/>
  <c r="H48" i="531"/>
  <c r="I48" i="531"/>
  <c r="H65" i="531"/>
  <c r="I65" i="531"/>
  <c r="H81" i="531"/>
  <c r="I81" i="531"/>
  <c r="H36" i="531"/>
  <c r="I36" i="531"/>
  <c r="H54" i="531"/>
  <c r="I54" i="531"/>
  <c r="H70" i="531"/>
  <c r="I70" i="531"/>
  <c r="H46" i="531"/>
  <c r="I46" i="531"/>
  <c r="H53" i="531"/>
  <c r="I53" i="531"/>
  <c r="H33" i="531"/>
  <c r="I33" i="531"/>
  <c r="H57" i="531"/>
  <c r="I57" i="531"/>
  <c r="H38" i="531"/>
  <c r="I38" i="531"/>
  <c r="G131" i="531"/>
  <c r="H31" i="531"/>
  <c r="I31" i="531"/>
  <c r="H66" i="531"/>
  <c r="I66" i="531"/>
  <c r="H34" i="531"/>
  <c r="I34" i="531"/>
  <c r="H51" i="531"/>
  <c r="I51" i="531"/>
  <c r="H72" i="531"/>
  <c r="I72" i="531"/>
  <c r="H50" i="531"/>
  <c r="I50" i="531"/>
  <c r="H58" i="531"/>
  <c r="I58" i="531"/>
  <c r="H39" i="531"/>
  <c r="I39" i="531"/>
  <c r="H45" i="531"/>
  <c r="I45" i="531"/>
  <c r="H47" i="531"/>
  <c r="I47" i="531"/>
  <c r="H67" i="531"/>
  <c r="I67" i="531"/>
  <c r="H62" i="531"/>
  <c r="I62" i="531"/>
  <c r="H49" i="531"/>
  <c r="I49" i="531"/>
  <c r="H63" i="531"/>
  <c r="I63" i="531"/>
  <c r="H56" i="531"/>
  <c r="I56" i="531"/>
  <c r="H41" i="531"/>
  <c r="I41" i="531"/>
  <c r="H55" i="531"/>
  <c r="I55" i="531"/>
  <c r="H80" i="531"/>
  <c r="I80" i="531"/>
  <c r="H60" i="531"/>
  <c r="I60" i="531"/>
  <c r="H32" i="531"/>
  <c r="I32" i="531"/>
  <c r="J103" i="531" l="1"/>
  <c r="K103" i="531" s="1"/>
  <c r="J104" i="531"/>
  <c r="J106" i="531"/>
  <c r="L106" i="531" s="1"/>
  <c r="J102" i="531"/>
  <c r="J83" i="531"/>
  <c r="L83" i="531" s="1"/>
  <c r="J105" i="531"/>
  <c r="J99" i="531"/>
  <c r="J101" i="531"/>
  <c r="J98" i="531"/>
  <c r="J94" i="531"/>
  <c r="L94" i="531" s="1"/>
  <c r="J96" i="531"/>
  <c r="J95" i="531"/>
  <c r="L95" i="531" s="1"/>
  <c r="J97" i="531"/>
  <c r="J44" i="531"/>
  <c r="J73" i="531"/>
  <c r="J56" i="531"/>
  <c r="K56" i="531" s="1"/>
  <c r="J49" i="531"/>
  <c r="L49" i="531" s="1"/>
  <c r="J58" i="531"/>
  <c r="K58" i="531" s="1"/>
  <c r="J57" i="531"/>
  <c r="K57" i="531" s="1"/>
  <c r="J53" i="531"/>
  <c r="L53" i="531" s="1"/>
  <c r="J81" i="531"/>
  <c r="K81" i="531" s="1"/>
  <c r="J33" i="531"/>
  <c r="L33" i="531" s="1"/>
  <c r="J65" i="531"/>
  <c r="J48" i="531"/>
  <c r="J32" i="531"/>
  <c r="J51" i="531"/>
  <c r="J46" i="531"/>
  <c r="J42" i="531"/>
  <c r="J63" i="531"/>
  <c r="J62" i="531"/>
  <c r="J34" i="531"/>
  <c r="J70" i="531"/>
  <c r="J76" i="531"/>
  <c r="J80" i="531"/>
  <c r="J47" i="531"/>
  <c r="J66" i="531"/>
  <c r="J50" i="531"/>
  <c r="I131" i="531"/>
  <c r="J54" i="531"/>
  <c r="J37" i="531"/>
  <c r="J67" i="531"/>
  <c r="J55" i="531"/>
  <c r="J45" i="531"/>
  <c r="H131" i="531"/>
  <c r="J31" i="531"/>
  <c r="J36" i="531"/>
  <c r="J52" i="531"/>
  <c r="J72" i="531"/>
  <c r="J60" i="531"/>
  <c r="J41" i="531"/>
  <c r="J39" i="531"/>
  <c r="J38" i="531"/>
  <c r="J35" i="531"/>
  <c r="L103" i="531" l="1"/>
  <c r="L104" i="531"/>
  <c r="K104" i="531"/>
  <c r="K106" i="531"/>
  <c r="L102" i="531"/>
  <c r="K102" i="531"/>
  <c r="K83" i="531"/>
  <c r="L105" i="531"/>
  <c r="K105" i="531"/>
  <c r="L98" i="531"/>
  <c r="K98" i="531"/>
  <c r="L101" i="531"/>
  <c r="K101" i="531"/>
  <c r="L99" i="531"/>
  <c r="K99" i="531"/>
  <c r="L56" i="531"/>
  <c r="K94" i="531"/>
  <c r="K95" i="531"/>
  <c r="L96" i="531"/>
  <c r="K96" i="531"/>
  <c r="L97" i="531"/>
  <c r="K97" i="531"/>
  <c r="K73" i="531"/>
  <c r="L73" i="531"/>
  <c r="L44" i="531"/>
  <c r="K44" i="531"/>
  <c r="K33" i="531"/>
  <c r="K49" i="531"/>
  <c r="L57" i="531"/>
  <c r="L81" i="531"/>
  <c r="K53" i="531"/>
  <c r="L58" i="531"/>
  <c r="L62" i="531"/>
  <c r="K62" i="531"/>
  <c r="L63" i="531"/>
  <c r="K63" i="531"/>
  <c r="L37" i="531"/>
  <c r="K37" i="531"/>
  <c r="L42" i="531"/>
  <c r="K42" i="531"/>
  <c r="L54" i="531"/>
  <c r="K54" i="531"/>
  <c r="L46" i="531"/>
  <c r="K46" i="531"/>
  <c r="L38" i="531"/>
  <c r="K38" i="531"/>
  <c r="L35" i="531"/>
  <c r="K35" i="531"/>
  <c r="L50" i="531"/>
  <c r="K50" i="531"/>
  <c r="K66" i="531"/>
  <c r="L66" i="531"/>
  <c r="K51" i="531"/>
  <c r="L51" i="531"/>
  <c r="L47" i="531"/>
  <c r="K47" i="531"/>
  <c r="L32" i="531"/>
  <c r="K32" i="531"/>
  <c r="L41" i="531"/>
  <c r="K41" i="531"/>
  <c r="L48" i="531"/>
  <c r="K48" i="531"/>
  <c r="L39" i="531"/>
  <c r="K39" i="531"/>
  <c r="L52" i="531"/>
  <c r="K52" i="531"/>
  <c r="L72" i="531"/>
  <c r="K72" i="531"/>
  <c r="L36" i="531"/>
  <c r="K36" i="531"/>
  <c r="L76" i="531"/>
  <c r="K76" i="531"/>
  <c r="L65" i="531"/>
  <c r="K65" i="531"/>
  <c r="J131" i="531"/>
  <c r="K31" i="531"/>
  <c r="L31" i="531"/>
  <c r="K70" i="531"/>
  <c r="L70" i="531"/>
  <c r="L60" i="531"/>
  <c r="K60" i="531"/>
  <c r="L45" i="531"/>
  <c r="K45" i="531"/>
  <c r="L80" i="531"/>
  <c r="K80" i="531"/>
  <c r="L55" i="531"/>
  <c r="K55" i="531"/>
  <c r="L67" i="531"/>
  <c r="K67" i="531"/>
  <c r="L34" i="531"/>
  <c r="K34" i="531"/>
  <c r="M103" i="531" l="1"/>
  <c r="O103" i="531" s="1"/>
  <c r="M104" i="531"/>
  <c r="O104" i="531" s="1"/>
  <c r="M106" i="531"/>
  <c r="O106" i="531" s="1"/>
  <c r="M102" i="531"/>
  <c r="O102" i="531" s="1"/>
  <c r="M83" i="531"/>
  <c r="N83" i="531" s="1"/>
  <c r="M105" i="531"/>
  <c r="O105" i="531" s="1"/>
  <c r="M99" i="531"/>
  <c r="O99" i="531" s="1"/>
  <c r="M98" i="531"/>
  <c r="O98" i="531" s="1"/>
  <c r="M101" i="531"/>
  <c r="O101" i="531" s="1"/>
  <c r="M95" i="531"/>
  <c r="O95" i="531" s="1"/>
  <c r="M94" i="531"/>
  <c r="O94" i="531" s="1"/>
  <c r="M96" i="531"/>
  <c r="M97" i="531"/>
  <c r="O97" i="531" s="1"/>
  <c r="M44" i="531"/>
  <c r="M73" i="531"/>
  <c r="M33" i="531"/>
  <c r="N33" i="531" s="1"/>
  <c r="M41" i="531"/>
  <c r="N41" i="531" s="1"/>
  <c r="M48" i="531"/>
  <c r="N48" i="531" s="1"/>
  <c r="M38" i="531"/>
  <c r="O38" i="531" s="1"/>
  <c r="M67" i="531"/>
  <c r="N67" i="531" s="1"/>
  <c r="M53" i="531"/>
  <c r="M46" i="531"/>
  <c r="M32" i="531"/>
  <c r="M55" i="531"/>
  <c r="M54" i="531"/>
  <c r="M47" i="531"/>
  <c r="M42" i="531"/>
  <c r="M58" i="531"/>
  <c r="M49" i="531"/>
  <c r="M81" i="531"/>
  <c r="M51" i="531"/>
  <c r="M37" i="531"/>
  <c r="M36" i="531"/>
  <c r="M65" i="531"/>
  <c r="M60" i="531"/>
  <c r="M66" i="531"/>
  <c r="M63" i="531"/>
  <c r="M76" i="531"/>
  <c r="M52" i="531"/>
  <c r="M50" i="531"/>
  <c r="M45" i="531"/>
  <c r="M62" i="531"/>
  <c r="K131" i="531"/>
  <c r="M31" i="531"/>
  <c r="M57" i="531"/>
  <c r="M34" i="531"/>
  <c r="M70" i="531"/>
  <c r="M39" i="531"/>
  <c r="M35" i="531"/>
  <c r="M80" i="531"/>
  <c r="M72" i="531"/>
  <c r="L131" i="531"/>
  <c r="M56" i="531"/>
  <c r="N103" i="531" l="1"/>
  <c r="N104" i="531"/>
  <c r="N106" i="531"/>
  <c r="N102" i="531"/>
  <c r="O83" i="531"/>
  <c r="N105" i="531"/>
  <c r="N98" i="531"/>
  <c r="N101" i="531"/>
  <c r="N99" i="531"/>
  <c r="N94" i="531"/>
  <c r="N95" i="531"/>
  <c r="N97" i="531"/>
  <c r="O96" i="531"/>
  <c r="N96" i="531"/>
  <c r="O48" i="531"/>
  <c r="O67" i="531"/>
  <c r="O73" i="531"/>
  <c r="N73" i="531"/>
  <c r="O44" i="531"/>
  <c r="N44" i="531"/>
  <c r="O33" i="531"/>
  <c r="O41" i="531"/>
  <c r="N38" i="531"/>
  <c r="O62" i="531"/>
  <c r="N62" i="531"/>
  <c r="O49" i="531"/>
  <c r="N49" i="531"/>
  <c r="O50" i="531"/>
  <c r="N50" i="531"/>
  <c r="O58" i="531"/>
  <c r="N58" i="531"/>
  <c r="N52" i="531"/>
  <c r="O52" i="531"/>
  <c r="N42" i="531"/>
  <c r="O42" i="531"/>
  <c r="O76" i="531"/>
  <c r="N76" i="531"/>
  <c r="O47" i="531"/>
  <c r="N47" i="531"/>
  <c r="O56" i="531"/>
  <c r="N56" i="531"/>
  <c r="O63" i="531"/>
  <c r="N63" i="531"/>
  <c r="O45" i="531"/>
  <c r="N45" i="531"/>
  <c r="O66" i="531"/>
  <c r="N66" i="531"/>
  <c r="O60" i="531"/>
  <c r="N60" i="531"/>
  <c r="O54" i="531"/>
  <c r="N54" i="531"/>
  <c r="N80" i="531"/>
  <c r="O80" i="531"/>
  <c r="N55" i="531"/>
  <c r="O55" i="531"/>
  <c r="O36" i="531"/>
  <c r="N36" i="531"/>
  <c r="O32" i="531"/>
  <c r="N32" i="531"/>
  <c r="N39" i="531"/>
  <c r="O39" i="531"/>
  <c r="O46" i="531"/>
  <c r="N46" i="531"/>
  <c r="O65" i="531"/>
  <c r="N65" i="531"/>
  <c r="O70" i="531"/>
  <c r="N70" i="531"/>
  <c r="O34" i="531"/>
  <c r="N34" i="531"/>
  <c r="O37" i="531"/>
  <c r="N37" i="531"/>
  <c r="O72" i="531"/>
  <c r="N72" i="531"/>
  <c r="O51" i="531"/>
  <c r="N51" i="531"/>
  <c r="N53" i="531"/>
  <c r="O53" i="531"/>
  <c r="O57" i="531"/>
  <c r="N57" i="531"/>
  <c r="N81" i="531"/>
  <c r="O81" i="531"/>
  <c r="N35" i="531"/>
  <c r="O35" i="531"/>
  <c r="O31" i="531"/>
  <c r="M131" i="531"/>
  <c r="N31" i="531"/>
  <c r="P103" i="531" l="1"/>
  <c r="R103" i="531" s="1"/>
  <c r="P106" i="531"/>
  <c r="R106" i="531" s="1"/>
  <c r="P104" i="531"/>
  <c r="R104" i="531" s="1"/>
  <c r="P102" i="531"/>
  <c r="R102" i="531" s="1"/>
  <c r="P83" i="531"/>
  <c r="Q83" i="531" s="1"/>
  <c r="P105" i="531"/>
  <c r="R105" i="531" s="1"/>
  <c r="P99" i="531"/>
  <c r="R99" i="531" s="1"/>
  <c r="P101" i="531"/>
  <c r="R101" i="531" s="1"/>
  <c r="P98" i="531"/>
  <c r="P94" i="531"/>
  <c r="Q94" i="531" s="1"/>
  <c r="P95" i="531"/>
  <c r="R95" i="531" s="1"/>
  <c r="P96" i="531"/>
  <c r="P97" i="531"/>
  <c r="R97" i="531" s="1"/>
  <c r="P44" i="531"/>
  <c r="P73" i="531"/>
  <c r="P55" i="531"/>
  <c r="Q55" i="531" s="1"/>
  <c r="O131" i="531"/>
  <c r="P47" i="531"/>
  <c r="P76" i="531"/>
  <c r="P38" i="531"/>
  <c r="P60" i="531"/>
  <c r="P42" i="531"/>
  <c r="P80" i="531"/>
  <c r="P41" i="531"/>
  <c r="P52" i="531"/>
  <c r="P65" i="531"/>
  <c r="P58" i="531"/>
  <c r="R55" i="531"/>
  <c r="P46" i="531"/>
  <c r="P51" i="531"/>
  <c r="P54" i="531"/>
  <c r="P39" i="531"/>
  <c r="P45" i="531"/>
  <c r="P50" i="531"/>
  <c r="P35" i="531"/>
  <c r="P72" i="531"/>
  <c r="P32" i="531"/>
  <c r="P33" i="531"/>
  <c r="P63" i="531"/>
  <c r="P49" i="531"/>
  <c r="P57" i="531"/>
  <c r="P53" i="531"/>
  <c r="P67" i="531"/>
  <c r="P37" i="531"/>
  <c r="P36" i="531"/>
  <c r="P70" i="531"/>
  <c r="P66" i="531"/>
  <c r="N131" i="531"/>
  <c r="P31" i="531"/>
  <c r="P56" i="531"/>
  <c r="P62" i="531"/>
  <c r="P81" i="531"/>
  <c r="P48" i="531"/>
  <c r="P34" i="531"/>
  <c r="Q103" i="531" l="1"/>
  <c r="Q106" i="531"/>
  <c r="Q104" i="531"/>
  <c r="Q102" i="531"/>
  <c r="R83" i="531"/>
  <c r="Q105" i="531"/>
  <c r="Q101" i="531"/>
  <c r="R98" i="531"/>
  <c r="Q98" i="531"/>
  <c r="Q99" i="531"/>
  <c r="R94" i="531"/>
  <c r="Q95" i="531"/>
  <c r="Q97" i="531"/>
  <c r="R96" i="531"/>
  <c r="Q96" i="531"/>
  <c r="R73" i="531"/>
  <c r="Q73" i="531"/>
  <c r="R44" i="531"/>
  <c r="Q44" i="531"/>
  <c r="Q39" i="531"/>
  <c r="R39" i="531"/>
  <c r="R34" i="531"/>
  <c r="Q34" i="531"/>
  <c r="R54" i="531"/>
  <c r="Q54" i="531"/>
  <c r="Q66" i="531"/>
  <c r="R66" i="531"/>
  <c r="R51" i="531"/>
  <c r="Q51" i="531"/>
  <c r="R36" i="531"/>
  <c r="Q36" i="531"/>
  <c r="Q46" i="531"/>
  <c r="R46" i="531"/>
  <c r="R48" i="531"/>
  <c r="Q48" i="531"/>
  <c r="Q37" i="531"/>
  <c r="R37" i="531"/>
  <c r="R70" i="531"/>
  <c r="Q70" i="531"/>
  <c r="R67" i="531"/>
  <c r="Q67" i="531"/>
  <c r="R53" i="531"/>
  <c r="Q53" i="531"/>
  <c r="R58" i="531"/>
  <c r="Q58" i="531"/>
  <c r="R57" i="531"/>
  <c r="Q57" i="531"/>
  <c r="R65" i="531"/>
  <c r="Q65" i="531"/>
  <c r="Q49" i="531"/>
  <c r="R49" i="531"/>
  <c r="Q52" i="531"/>
  <c r="R52" i="531"/>
  <c r="Q63" i="531"/>
  <c r="R63" i="531"/>
  <c r="Q41" i="531"/>
  <c r="R41" i="531"/>
  <c r="R33" i="531"/>
  <c r="Q33" i="531"/>
  <c r="Q80" i="531"/>
  <c r="R80" i="531"/>
  <c r="R32" i="531"/>
  <c r="Q32" i="531"/>
  <c r="R42" i="531"/>
  <c r="Q42" i="531"/>
  <c r="R81" i="531"/>
  <c r="Q81" i="531"/>
  <c r="Q72" i="531"/>
  <c r="R72" i="531"/>
  <c r="Q60" i="531"/>
  <c r="R60" i="531"/>
  <c r="R62" i="531"/>
  <c r="Q62" i="531"/>
  <c r="R35" i="531"/>
  <c r="Q35" i="531"/>
  <c r="R38" i="531"/>
  <c r="Q38" i="531"/>
  <c r="R56" i="531"/>
  <c r="Q56" i="531"/>
  <c r="Q50" i="531"/>
  <c r="R50" i="531"/>
  <c r="Q76" i="531"/>
  <c r="R76" i="531"/>
  <c r="R31" i="531"/>
  <c r="P131" i="531"/>
  <c r="Q31" i="531"/>
  <c r="R45" i="531"/>
  <c r="Q45" i="531"/>
  <c r="R47" i="531"/>
  <c r="Q47" i="531"/>
  <c r="S103" i="531" l="1"/>
  <c r="U103" i="531" s="1"/>
  <c r="S104" i="531"/>
  <c r="U104" i="531" s="1"/>
  <c r="S106" i="531"/>
  <c r="U106" i="531" s="1"/>
  <c r="S102" i="531"/>
  <c r="S83" i="531"/>
  <c r="U83" i="531" s="1"/>
  <c r="S105" i="531"/>
  <c r="U105" i="531" s="1"/>
  <c r="S99" i="531"/>
  <c r="U99" i="531" s="1"/>
  <c r="S98" i="531"/>
  <c r="U98" i="531" s="1"/>
  <c r="S101" i="531"/>
  <c r="U101" i="531" s="1"/>
  <c r="S95" i="531"/>
  <c r="T95" i="531" s="1"/>
  <c r="S96" i="531"/>
  <c r="S97" i="531"/>
  <c r="U97" i="531" s="1"/>
  <c r="S94" i="531"/>
  <c r="S44" i="531"/>
  <c r="S73" i="531"/>
  <c r="S55" i="531"/>
  <c r="T55" i="531" s="1"/>
  <c r="S56" i="531"/>
  <c r="T56" i="531" s="1"/>
  <c r="S32" i="531"/>
  <c r="T32" i="531" s="1"/>
  <c r="S76" i="531"/>
  <c r="T76" i="531" s="1"/>
  <c r="S49" i="531"/>
  <c r="T49" i="531" s="1"/>
  <c r="S42" i="531"/>
  <c r="T42" i="531" s="1"/>
  <c r="S65" i="531"/>
  <c r="T65" i="531" s="1"/>
  <c r="S80" i="531"/>
  <c r="U80" i="531" s="1"/>
  <c r="U55" i="531"/>
  <c r="S48" i="531"/>
  <c r="S57" i="531"/>
  <c r="S46" i="531"/>
  <c r="S36" i="531"/>
  <c r="S58" i="531"/>
  <c r="S51" i="531"/>
  <c r="S53" i="531"/>
  <c r="S62" i="531"/>
  <c r="S67" i="531"/>
  <c r="S66" i="531"/>
  <c r="S38" i="531"/>
  <c r="S41" i="531"/>
  <c r="S54" i="531"/>
  <c r="S33" i="531"/>
  <c r="S70" i="531"/>
  <c r="S60" i="531"/>
  <c r="S63" i="531"/>
  <c r="S34" i="531"/>
  <c r="S47" i="531"/>
  <c r="S45" i="531"/>
  <c r="R131" i="531"/>
  <c r="S72" i="531"/>
  <c r="S52" i="531"/>
  <c r="S50" i="531"/>
  <c r="S35" i="531"/>
  <c r="Q131" i="531"/>
  <c r="S31" i="531"/>
  <c r="S81" i="531"/>
  <c r="S37" i="531"/>
  <c r="S39" i="531"/>
  <c r="T103" i="531" l="1"/>
  <c r="T104" i="531"/>
  <c r="T106" i="531"/>
  <c r="U102" i="531"/>
  <c r="T102" i="531"/>
  <c r="T83" i="531"/>
  <c r="T105" i="531"/>
  <c r="T98" i="531"/>
  <c r="T101" i="531"/>
  <c r="T99" i="531"/>
  <c r="U95" i="531"/>
  <c r="T97" i="531"/>
  <c r="U96" i="531"/>
  <c r="T96" i="531"/>
  <c r="U94" i="531"/>
  <c r="T94" i="531"/>
  <c r="U32" i="531"/>
  <c r="U42" i="531"/>
  <c r="U56" i="531"/>
  <c r="U73" i="531"/>
  <c r="T73" i="531"/>
  <c r="U44" i="531"/>
  <c r="T44" i="531"/>
  <c r="T80" i="531"/>
  <c r="U49" i="531"/>
  <c r="U76" i="531"/>
  <c r="U65" i="531"/>
  <c r="U34" i="531"/>
  <c r="T34" i="531"/>
  <c r="U63" i="531"/>
  <c r="T63" i="531"/>
  <c r="U60" i="531"/>
  <c r="T60" i="531"/>
  <c r="U51" i="531"/>
  <c r="T51" i="531"/>
  <c r="U70" i="531"/>
  <c r="T70" i="531"/>
  <c r="T81" i="531"/>
  <c r="U81" i="531"/>
  <c r="U33" i="531"/>
  <c r="T33" i="531"/>
  <c r="U54" i="531"/>
  <c r="T54" i="531"/>
  <c r="U58" i="531"/>
  <c r="T58" i="531"/>
  <c r="T39" i="531"/>
  <c r="U39" i="531"/>
  <c r="T41" i="531"/>
  <c r="U41" i="531"/>
  <c r="U37" i="531"/>
  <c r="T37" i="531"/>
  <c r="T38" i="531"/>
  <c r="U38" i="531"/>
  <c r="U31" i="531"/>
  <c r="T31" i="531"/>
  <c r="S131" i="531"/>
  <c r="U36" i="531"/>
  <c r="T36" i="531"/>
  <c r="U66" i="531"/>
  <c r="T66" i="531"/>
  <c r="U46" i="531"/>
  <c r="T46" i="531"/>
  <c r="T52" i="531"/>
  <c r="U52" i="531"/>
  <c r="U57" i="531"/>
  <c r="T57" i="531"/>
  <c r="U67" i="531"/>
  <c r="T67" i="531"/>
  <c r="U48" i="531"/>
  <c r="T48" i="531"/>
  <c r="U35" i="531"/>
  <c r="T35" i="531"/>
  <c r="U45" i="531"/>
  <c r="T45" i="531"/>
  <c r="T50" i="531"/>
  <c r="U50" i="531"/>
  <c r="T47" i="531"/>
  <c r="U47" i="531"/>
  <c r="U62" i="531"/>
  <c r="T62" i="531"/>
  <c r="U72" i="531"/>
  <c r="T72" i="531"/>
  <c r="U53" i="531"/>
  <c r="T53" i="531"/>
  <c r="V103" i="531" l="1"/>
  <c r="W103" i="531" s="1"/>
  <c r="S103" i="532" s="1"/>
  <c r="V104" i="531"/>
  <c r="W104" i="531" s="1"/>
  <c r="V106" i="531"/>
  <c r="W106" i="531" s="1"/>
  <c r="J106" i="527" s="1"/>
  <c r="K106" i="527" s="1"/>
  <c r="Z106" i="527" s="1"/>
  <c r="V102" i="531"/>
  <c r="W102" i="531" s="1"/>
  <c r="V83" i="531"/>
  <c r="W83" i="531" s="1"/>
  <c r="S83" i="532" s="1"/>
  <c r="V105" i="531"/>
  <c r="W105" i="531" s="1"/>
  <c r="V99" i="531"/>
  <c r="W99" i="531" s="1"/>
  <c r="S99" i="532" s="1"/>
  <c r="V101" i="531"/>
  <c r="W101" i="531" s="1"/>
  <c r="S101" i="532" s="1"/>
  <c r="V98" i="531"/>
  <c r="W98" i="531" s="1"/>
  <c r="S98" i="532" s="1"/>
  <c r="V95" i="531"/>
  <c r="W95" i="531" s="1"/>
  <c r="V97" i="531"/>
  <c r="W97" i="531" s="1"/>
  <c r="S97" i="532" s="1"/>
  <c r="V94" i="531"/>
  <c r="W94" i="531" s="1"/>
  <c r="S94" i="532" s="1"/>
  <c r="V96" i="531"/>
  <c r="W96" i="531" s="1"/>
  <c r="S96" i="532" s="1"/>
  <c r="V44" i="531"/>
  <c r="W44" i="531" s="1"/>
  <c r="S44" i="532" s="1"/>
  <c r="V73" i="531"/>
  <c r="W73" i="531" s="1"/>
  <c r="S73" i="532" s="1"/>
  <c r="V72" i="531"/>
  <c r="W72" i="531" s="1"/>
  <c r="V65" i="531"/>
  <c r="W65" i="531" s="1"/>
  <c r="V48" i="531"/>
  <c r="W48" i="531" s="1"/>
  <c r="S48" i="532" s="1"/>
  <c r="V35" i="531"/>
  <c r="W35" i="531" s="1"/>
  <c r="S35" i="532" s="1"/>
  <c r="V33" i="531"/>
  <c r="W33" i="531" s="1"/>
  <c r="S33" i="532" s="1"/>
  <c r="V81" i="531"/>
  <c r="W81" i="531" s="1"/>
  <c r="S81" i="532" s="1"/>
  <c r="V80" i="531"/>
  <c r="W80" i="531" s="1"/>
  <c r="S80" i="532" s="1"/>
  <c r="V42" i="531"/>
  <c r="W42" i="531" s="1"/>
  <c r="S42" i="532" s="1"/>
  <c r="V70" i="531"/>
  <c r="W70" i="531" s="1"/>
  <c r="S70" i="532" s="1"/>
  <c r="V32" i="531"/>
  <c r="W32" i="531" s="1"/>
  <c r="S32" i="532" s="1"/>
  <c r="U131" i="531"/>
  <c r="V51" i="531"/>
  <c r="W51" i="531" s="1"/>
  <c r="S51" i="532" s="1"/>
  <c r="V62" i="531"/>
  <c r="W62" i="531" s="1"/>
  <c r="S62" i="532" s="1"/>
  <c r="V41" i="531"/>
  <c r="W41" i="531" s="1"/>
  <c r="S41" i="532" s="1"/>
  <c r="V60" i="531"/>
  <c r="W60" i="531" s="1"/>
  <c r="S60" i="532" s="1"/>
  <c r="V37" i="531"/>
  <c r="W37" i="531" s="1"/>
  <c r="S37" i="532" s="1"/>
  <c r="V47" i="531"/>
  <c r="W47" i="531" s="1"/>
  <c r="S47" i="532" s="1"/>
  <c r="V46" i="531"/>
  <c r="W46" i="531" s="1"/>
  <c r="S46" i="532" s="1"/>
  <c r="V55" i="531"/>
  <c r="W55" i="531" s="1"/>
  <c r="S55" i="532" s="1"/>
  <c r="V52" i="531"/>
  <c r="W52" i="531" s="1"/>
  <c r="S52" i="532" s="1"/>
  <c r="V39" i="531"/>
  <c r="W39" i="531" s="1"/>
  <c r="S39" i="532" s="1"/>
  <c r="V63" i="531"/>
  <c r="W63" i="531" s="1"/>
  <c r="S63" i="532" s="1"/>
  <c r="V38" i="531"/>
  <c r="W38" i="531" s="1"/>
  <c r="S38" i="532" s="1"/>
  <c r="V49" i="531"/>
  <c r="W49" i="531" s="1"/>
  <c r="S49" i="532" s="1"/>
  <c r="V66" i="531"/>
  <c r="W66" i="531" s="1"/>
  <c r="S66" i="532" s="1"/>
  <c r="V58" i="531"/>
  <c r="W58" i="531" s="1"/>
  <c r="S58" i="532" s="1"/>
  <c r="V67" i="531"/>
  <c r="W67" i="531" s="1"/>
  <c r="S67" i="532" s="1"/>
  <c r="V50" i="531"/>
  <c r="W50" i="531" s="1"/>
  <c r="S50" i="532" s="1"/>
  <c r="V76" i="531"/>
  <c r="W76" i="531" s="1"/>
  <c r="S76" i="532" s="1"/>
  <c r="V56" i="531"/>
  <c r="W56" i="531" s="1"/>
  <c r="S56" i="532" s="1"/>
  <c r="V36" i="531"/>
  <c r="W36" i="531" s="1"/>
  <c r="S36" i="532" s="1"/>
  <c r="V54" i="531"/>
  <c r="W54" i="531" s="1"/>
  <c r="S54" i="532" s="1"/>
  <c r="V34" i="531"/>
  <c r="W34" i="531" s="1"/>
  <c r="S34" i="532" s="1"/>
  <c r="T131" i="531"/>
  <c r="V31" i="531"/>
  <c r="V57" i="531"/>
  <c r="W57" i="531" s="1"/>
  <c r="S57" i="532" s="1"/>
  <c r="V45" i="531"/>
  <c r="W45" i="531" s="1"/>
  <c r="S45" i="532" s="1"/>
  <c r="V53" i="531"/>
  <c r="W53" i="531" s="1"/>
  <c r="S53" i="532" s="1"/>
  <c r="J103" i="527" l="1"/>
  <c r="K103" i="527" s="1"/>
  <c r="P103" i="532"/>
  <c r="P103" i="535" s="1"/>
  <c r="S103" i="535"/>
  <c r="J104" i="527"/>
  <c r="K104" i="527" s="1"/>
  <c r="Z104" i="527" s="1"/>
  <c r="S104" i="532"/>
  <c r="S106" i="532"/>
  <c r="P106" i="532" s="1"/>
  <c r="P106" i="535" s="1"/>
  <c r="S102" i="532"/>
  <c r="J102" i="527"/>
  <c r="K102" i="527" s="1"/>
  <c r="J83" i="527"/>
  <c r="K83" i="527" s="1"/>
  <c r="Z83" i="527" s="1"/>
  <c r="S83" i="535"/>
  <c r="P83" i="532"/>
  <c r="P83" i="535" s="1"/>
  <c r="S105" i="532"/>
  <c r="J105" i="527"/>
  <c r="K105" i="527" s="1"/>
  <c r="Z105" i="527" s="1"/>
  <c r="P67" i="532"/>
  <c r="P67" i="535" s="1"/>
  <c r="S67" i="535"/>
  <c r="S55" i="535"/>
  <c r="P55" i="532"/>
  <c r="P55" i="535" s="1"/>
  <c r="P48" i="532"/>
  <c r="P48" i="535" s="1"/>
  <c r="S48" i="535"/>
  <c r="J95" i="527"/>
  <c r="K95" i="527" s="1"/>
  <c r="Z95" i="527" s="1"/>
  <c r="S95" i="532"/>
  <c r="S56" i="535"/>
  <c r="P56" i="532"/>
  <c r="P56" i="535" s="1"/>
  <c r="S58" i="535"/>
  <c r="P58" i="532"/>
  <c r="P58" i="535" s="1"/>
  <c r="S63" i="535"/>
  <c r="P63" i="532"/>
  <c r="P63" i="535" s="1"/>
  <c r="S46" i="535"/>
  <c r="P46" i="532"/>
  <c r="P46" i="535" s="1"/>
  <c r="S41" i="535"/>
  <c r="P41" i="532"/>
  <c r="P41" i="535" s="1"/>
  <c r="P32" i="532"/>
  <c r="P32" i="535" s="1"/>
  <c r="S32" i="535"/>
  <c r="S81" i="535"/>
  <c r="P81" i="532"/>
  <c r="P81" i="535" s="1"/>
  <c r="J65" i="527"/>
  <c r="K65" i="527" s="1"/>
  <c r="Z65" i="527" s="1"/>
  <c r="S65" i="532"/>
  <c r="P96" i="532"/>
  <c r="P96" i="535" s="1"/>
  <c r="S96" i="535"/>
  <c r="S98" i="535"/>
  <c r="P98" i="532"/>
  <c r="P98" i="535" s="1"/>
  <c r="S38" i="535"/>
  <c r="P38" i="532"/>
  <c r="P38" i="535" s="1"/>
  <c r="S80" i="535"/>
  <c r="P80" i="532"/>
  <c r="P80" i="535" s="1"/>
  <c r="S44" i="535"/>
  <c r="P44" i="532"/>
  <c r="P44" i="535" s="1"/>
  <c r="S53" i="535"/>
  <c r="P53" i="532"/>
  <c r="P53" i="535" s="1"/>
  <c r="S45" i="535"/>
  <c r="P45" i="532"/>
  <c r="P45" i="535" s="1"/>
  <c r="S34" i="535"/>
  <c r="P34" i="532"/>
  <c r="P34" i="535" s="1"/>
  <c r="S76" i="535"/>
  <c r="P76" i="532"/>
  <c r="P76" i="535" s="1"/>
  <c r="S66" i="535"/>
  <c r="P66" i="532"/>
  <c r="P66" i="535" s="1"/>
  <c r="S39" i="535"/>
  <c r="P39" i="532"/>
  <c r="P39" i="535" s="1"/>
  <c r="S47" i="535"/>
  <c r="P47" i="532"/>
  <c r="P47" i="535" s="1"/>
  <c r="S62" i="535"/>
  <c r="P62" i="532"/>
  <c r="P62" i="535" s="1"/>
  <c r="S70" i="535"/>
  <c r="P70" i="532"/>
  <c r="P70" i="535" s="1"/>
  <c r="S33" i="535"/>
  <c r="P33" i="532"/>
  <c r="P33" i="535" s="1"/>
  <c r="J72" i="527"/>
  <c r="K72" i="527" s="1"/>
  <c r="Z72" i="527" s="1"/>
  <c r="S72" i="532"/>
  <c r="S94" i="535"/>
  <c r="P94" i="532"/>
  <c r="P94" i="535" s="1"/>
  <c r="S101" i="535"/>
  <c r="P101" i="532"/>
  <c r="P101" i="535" s="1"/>
  <c r="S36" i="535"/>
  <c r="P36" i="532"/>
  <c r="P36" i="535" s="1"/>
  <c r="P60" i="532"/>
  <c r="P60" i="535" s="1"/>
  <c r="S60" i="535"/>
  <c r="S57" i="535"/>
  <c r="P57" i="532"/>
  <c r="P57" i="535" s="1"/>
  <c r="P54" i="532"/>
  <c r="P54" i="535" s="1"/>
  <c r="S54" i="535"/>
  <c r="P50" i="532"/>
  <c r="P50" i="535" s="1"/>
  <c r="S50" i="535"/>
  <c r="P49" i="532"/>
  <c r="P49" i="535" s="1"/>
  <c r="S49" i="535"/>
  <c r="P52" i="532"/>
  <c r="P52" i="535" s="1"/>
  <c r="S52" i="535"/>
  <c r="P37" i="532"/>
  <c r="P37" i="535" s="1"/>
  <c r="S37" i="535"/>
  <c r="S51" i="535"/>
  <c r="P51" i="532"/>
  <c r="P51" i="535" s="1"/>
  <c r="S42" i="535"/>
  <c r="P42" i="532"/>
  <c r="P42" i="535" s="1"/>
  <c r="S35" i="535"/>
  <c r="P35" i="532"/>
  <c r="P35" i="535" s="1"/>
  <c r="S73" i="535"/>
  <c r="P73" i="532"/>
  <c r="P73" i="535" s="1"/>
  <c r="P97" i="532"/>
  <c r="P97" i="535" s="1"/>
  <c r="S97" i="535"/>
  <c r="P99" i="532"/>
  <c r="P99" i="535" s="1"/>
  <c r="S99" i="535"/>
  <c r="J98" i="527"/>
  <c r="K98" i="527" s="1"/>
  <c r="J101" i="527"/>
  <c r="K101" i="527" s="1"/>
  <c r="J99" i="527"/>
  <c r="K99" i="527" s="1"/>
  <c r="J96" i="527"/>
  <c r="K96" i="527" s="1"/>
  <c r="Z96" i="527" s="1"/>
  <c r="J94" i="527"/>
  <c r="K94" i="527" s="1"/>
  <c r="Z94" i="527" s="1"/>
  <c r="J97" i="527"/>
  <c r="K97" i="527" s="1"/>
  <c r="Z97" i="527" s="1"/>
  <c r="J73" i="527"/>
  <c r="K73" i="527" s="1"/>
  <c r="J44" i="527"/>
  <c r="K44" i="527" s="1"/>
  <c r="J48" i="527"/>
  <c r="K48" i="527" s="1"/>
  <c r="Z48" i="527" s="1"/>
  <c r="J35" i="527"/>
  <c r="K35" i="527" s="1"/>
  <c r="Z35" i="527" s="1"/>
  <c r="J53" i="527"/>
  <c r="K53" i="527" s="1"/>
  <c r="Z53" i="527" s="1"/>
  <c r="J49" i="527"/>
  <c r="K49" i="527" s="1"/>
  <c r="Z49" i="527" s="1"/>
  <c r="J38" i="527"/>
  <c r="K38" i="527" s="1"/>
  <c r="Z38" i="527" s="1"/>
  <c r="J32" i="527"/>
  <c r="K32" i="527" s="1"/>
  <c r="Z32" i="527" s="1"/>
  <c r="J63" i="527"/>
  <c r="K63" i="527" s="1"/>
  <c r="Z63" i="527" s="1"/>
  <c r="J70" i="527"/>
  <c r="K70" i="527" s="1"/>
  <c r="Z70" i="527" s="1"/>
  <c r="J39" i="527"/>
  <c r="K39" i="527" s="1"/>
  <c r="Z39" i="527" s="1"/>
  <c r="J42" i="527"/>
  <c r="K42" i="527" s="1"/>
  <c r="Z42" i="527" s="1"/>
  <c r="J52" i="527"/>
  <c r="K52" i="527" s="1"/>
  <c r="Z52" i="527" s="1"/>
  <c r="J80" i="527"/>
  <c r="K80" i="527" s="1"/>
  <c r="Z80" i="527" s="1"/>
  <c r="V131" i="531"/>
  <c r="W31" i="531"/>
  <c r="J55" i="527"/>
  <c r="K55" i="527" s="1"/>
  <c r="Z55" i="527" s="1"/>
  <c r="J57" i="527"/>
  <c r="K57" i="527" s="1"/>
  <c r="Z57" i="527" s="1"/>
  <c r="J46" i="527"/>
  <c r="K46" i="527" s="1"/>
  <c r="Z46" i="527" s="1"/>
  <c r="J34" i="527"/>
  <c r="K34" i="527" s="1"/>
  <c r="Z34" i="527" s="1"/>
  <c r="J47" i="527"/>
  <c r="K47" i="527" s="1"/>
  <c r="Z47" i="527" s="1"/>
  <c r="J37" i="527"/>
  <c r="K37" i="527" s="1"/>
  <c r="Z37" i="527" s="1"/>
  <c r="J81" i="527"/>
  <c r="K81" i="527" s="1"/>
  <c r="Z81" i="527" s="1"/>
  <c r="J36" i="527"/>
  <c r="K36" i="527" s="1"/>
  <c r="Z36" i="527" s="1"/>
  <c r="J60" i="527"/>
  <c r="K60" i="527" s="1"/>
  <c r="Z60" i="527" s="1"/>
  <c r="J56" i="527"/>
  <c r="K56" i="527" s="1"/>
  <c r="Z56" i="527" s="1"/>
  <c r="J41" i="527"/>
  <c r="K41" i="527" s="1"/>
  <c r="Z41" i="527" s="1"/>
  <c r="J45" i="527"/>
  <c r="K45" i="527" s="1"/>
  <c r="Z45" i="527" s="1"/>
  <c r="J76" i="527"/>
  <c r="K76" i="527" s="1"/>
  <c r="Z76" i="527" s="1"/>
  <c r="J50" i="527"/>
  <c r="K50" i="527" s="1"/>
  <c r="Z50" i="527" s="1"/>
  <c r="J33" i="527"/>
  <c r="K33" i="527" s="1"/>
  <c r="Z33" i="527" s="1"/>
  <c r="J54" i="527"/>
  <c r="K54" i="527" s="1"/>
  <c r="Z54" i="527" s="1"/>
  <c r="J67" i="527"/>
  <c r="K67" i="527" s="1"/>
  <c r="Z67" i="527" s="1"/>
  <c r="J58" i="527"/>
  <c r="K58" i="527" s="1"/>
  <c r="Z58" i="527" s="1"/>
  <c r="J62" i="527"/>
  <c r="K62" i="527" s="1"/>
  <c r="Z62" i="527" s="1"/>
  <c r="J66" i="527"/>
  <c r="K66" i="527" s="1"/>
  <c r="Z66" i="527" s="1"/>
  <c r="J51" i="527"/>
  <c r="K51" i="527" s="1"/>
  <c r="Z51" i="527" s="1"/>
  <c r="X104" i="531" l="1"/>
  <c r="X103" i="531"/>
  <c r="S106" i="535"/>
  <c r="S104" i="535"/>
  <c r="P104" i="532"/>
  <c r="P104" i="535" s="1"/>
  <c r="X102" i="531"/>
  <c r="X106" i="531"/>
  <c r="S102" i="535"/>
  <c r="P102" i="532"/>
  <c r="P102" i="535" s="1"/>
  <c r="X97" i="531"/>
  <c r="X83" i="531"/>
  <c r="X105" i="531"/>
  <c r="P105" i="532"/>
  <c r="P105" i="535" s="1"/>
  <c r="S105" i="535"/>
  <c r="P65" i="532"/>
  <c r="P65" i="535" s="1"/>
  <c r="S65" i="535"/>
  <c r="P95" i="532"/>
  <c r="P95" i="535" s="1"/>
  <c r="S95" i="535"/>
  <c r="P72" i="532"/>
  <c r="P72" i="535" s="1"/>
  <c r="S72" i="535"/>
  <c r="X98" i="531"/>
  <c r="X101" i="531"/>
  <c r="X99" i="531"/>
  <c r="X95" i="531"/>
  <c r="X96" i="531"/>
  <c r="X80" i="531"/>
  <c r="X94" i="531"/>
  <c r="X73" i="531"/>
  <c r="X44" i="531"/>
  <c r="X66" i="531"/>
  <c r="X54" i="531"/>
  <c r="X56" i="531"/>
  <c r="X76" i="531"/>
  <c r="X47" i="531"/>
  <c r="X58" i="531"/>
  <c r="X50" i="531"/>
  <c r="X36" i="531"/>
  <c r="X51" i="531"/>
  <c r="X67" i="531"/>
  <c r="X62" i="531"/>
  <c r="X33" i="531"/>
  <c r="X60" i="531"/>
  <c r="X34" i="531"/>
  <c r="S31" i="532"/>
  <c r="J31" i="527"/>
  <c r="W131" i="531"/>
  <c r="X31" i="531"/>
  <c r="X65" i="531"/>
  <c r="X48" i="531"/>
  <c r="X72" i="531"/>
  <c r="X35" i="531"/>
  <c r="X63" i="531"/>
  <c r="X32" i="531"/>
  <c r="X52" i="531"/>
  <c r="X46" i="531"/>
  <c r="X38" i="531"/>
  <c r="X42" i="531"/>
  <c r="X57" i="531"/>
  <c r="X49" i="531"/>
  <c r="X81" i="531"/>
  <c r="X39" i="531"/>
  <c r="X45" i="531"/>
  <c r="X55" i="531"/>
  <c r="X53" i="531"/>
  <c r="X37" i="531"/>
  <c r="X70" i="531"/>
  <c r="X41" i="531"/>
  <c r="S31" i="535" l="1"/>
  <c r="S131" i="535" s="1"/>
  <c r="P31" i="532"/>
  <c r="P31" i="535" s="1"/>
  <c r="X131" i="531"/>
  <c r="J131" i="527"/>
  <c r="K31" i="527"/>
  <c r="Q131" i="535"/>
  <c r="S131" i="532"/>
  <c r="Z31" i="527" l="1"/>
  <c r="K131" i="52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David</author>
  </authors>
  <commentList>
    <comment ref="A29" authorId="0" shapeId="0" xr:uid="{00000000-0006-0000-0400-000001000000}">
      <text>
        <r>
          <rPr>
            <b/>
            <sz val="9"/>
            <color indexed="81"/>
            <rFont val="Tahoma"/>
            <family val="2"/>
          </rPr>
          <t>מספר שורות למוסדות</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David</author>
  </authors>
  <commentList>
    <comment ref="A29" authorId="0" shapeId="0" xr:uid="{00000000-0006-0000-0500-000001000000}">
      <text>
        <r>
          <rPr>
            <b/>
            <sz val="9"/>
            <color indexed="81"/>
            <rFont val="Tahoma"/>
            <family val="2"/>
          </rPr>
          <t>מספר שורות למוסדות</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David</author>
  </authors>
  <commentList>
    <comment ref="A29" authorId="0" shapeId="0" xr:uid="{00000000-0006-0000-0600-000001000000}">
      <text>
        <r>
          <rPr>
            <b/>
            <sz val="9"/>
            <color indexed="81"/>
            <rFont val="Tahoma"/>
            <family val="2"/>
          </rPr>
          <t>מספר שורות למוסדות</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David</author>
  </authors>
  <commentList>
    <comment ref="A29" authorId="0" shapeId="0" xr:uid="{00000000-0006-0000-0700-000001000000}">
      <text>
        <r>
          <rPr>
            <b/>
            <sz val="9"/>
            <color indexed="81"/>
            <rFont val="Tahoma"/>
            <family val="2"/>
          </rPr>
          <t>מספר שורות למוסדות</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David</author>
  </authors>
  <commentList>
    <comment ref="A29" authorId="0" shapeId="0" xr:uid="{00000000-0006-0000-0800-000001000000}">
      <text>
        <r>
          <rPr>
            <b/>
            <sz val="9"/>
            <color indexed="81"/>
            <rFont val="Tahoma"/>
            <family val="2"/>
          </rPr>
          <t>מספר שורות למוסדות</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David</author>
  </authors>
  <commentList>
    <comment ref="A29" authorId="0" shapeId="0" xr:uid="{00000000-0006-0000-0900-000001000000}">
      <text>
        <r>
          <rPr>
            <b/>
            <sz val="9"/>
            <color indexed="81"/>
            <rFont val="Tahoma"/>
            <family val="2"/>
          </rPr>
          <t>מספר שורות למוסדות</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David</author>
  </authors>
  <commentList>
    <comment ref="A29" authorId="0" shapeId="0" xr:uid="{00000000-0006-0000-0A00-000001000000}">
      <text>
        <r>
          <rPr>
            <b/>
            <sz val="9"/>
            <color indexed="81"/>
            <rFont val="Tahoma"/>
            <family val="2"/>
          </rPr>
          <t>מספר שורות למוסדות</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<sst xmlns="http://schemas.openxmlformats.org/spreadsheetml/2006/main" count="2836" uniqueCount="830">
  <si>
    <t>מספר סידורי</t>
  </si>
  <si>
    <t>שם המוסד</t>
  </si>
  <si>
    <t>ניקוד</t>
  </si>
  <si>
    <t>שיעור יחסי</t>
  </si>
  <si>
    <t>משקל</t>
  </si>
  <si>
    <t>שנת תקציב</t>
  </si>
  <si>
    <t>שיעור תמיכה</t>
  </si>
  <si>
    <t>סה"כ ניקוד</t>
  </si>
  <si>
    <t>סה"כ</t>
  </si>
  <si>
    <t>מעבר תנאי סף</t>
  </si>
  <si>
    <t>הערות</t>
  </si>
  <si>
    <t>התחשיב הבסיסי</t>
  </si>
  <si>
    <t>שיעור התמיכה המתוקנן</t>
  </si>
  <si>
    <t>סכום בסיסי</t>
  </si>
  <si>
    <t>מס"ד</t>
  </si>
  <si>
    <t>סעיף</t>
  </si>
  <si>
    <t xml:space="preserve">פרמטרים לבחינת גירעון </t>
  </si>
  <si>
    <t>מוסד לא יהיה זכאי לתמיכה כל עוד לא הציג תוכנית הבראה במידה ו:</t>
  </si>
  <si>
    <t>בונוס עבור עמידה במגבלות חריגה תקציבית</t>
  </si>
  <si>
    <t>שיעור</t>
  </si>
  <si>
    <t>שיעור הבונוס</t>
  </si>
  <si>
    <t xml:space="preserve">פרמטרים לבחינת הרכב חברי הוועדה </t>
  </si>
  <si>
    <t>מנגנון התוספת בגין הרכב חברי הועדה</t>
  </si>
  <si>
    <t>מוסד אשר מספר הנשים החברות בוועד המנהל שלו לעומת כלל חברי הוועד המנהל גדול מ:</t>
  </si>
  <si>
    <t>תגדל התמיכה בו ב:</t>
  </si>
  <si>
    <t>בקרה ראשית</t>
  </si>
  <si>
    <t>0/1</t>
  </si>
  <si>
    <t>בדוק נתוני הזנה</t>
  </si>
  <si>
    <t>משקולות קריטריונים</t>
  </si>
  <si>
    <t>מספר</t>
  </si>
  <si>
    <t>שנה</t>
  </si>
  <si>
    <t>תקציב התמיכה</t>
  </si>
  <si>
    <t>פרמטרים לחישוב הפחתות בגין חריגות שכר</t>
  </si>
  <si>
    <t>חריגות שכר</t>
  </si>
  <si>
    <t>חסר נתון</t>
  </si>
  <si>
    <t>בקרת נתונים</t>
  </si>
  <si>
    <t>ריק</t>
  </si>
  <si>
    <t>שיעור תמיכה לפני הרכב חברי הוועדה</t>
  </si>
  <si>
    <t>מספר הנשים החברות בוועד המנהל</t>
  </si>
  <si>
    <t>מספר כלל חברי הוועד המנהל</t>
  </si>
  <si>
    <t>אחוז הנשים מכלל חברי הועד המנהל</t>
  </si>
  <si>
    <t>המוסד זכאי לתוספת בגין הרכב הועדה (0/1)</t>
  </si>
  <si>
    <t>בקרץ מספר נשים בוועד</t>
  </si>
  <si>
    <t>מספר שאינו שלילי</t>
  </si>
  <si>
    <t>בקרת מספר נשים כולל</t>
  </si>
  <si>
    <t>הדרכה למשתמש</t>
  </si>
  <si>
    <t>הדרכה להזנת נתונים</t>
  </si>
  <si>
    <t>דגש</t>
  </si>
  <si>
    <t>תא שאיננו מיועד להזנה. תא זה מציג מידע עפ"י נוסחה קבועה ואין לשנות אותה.</t>
  </si>
  <si>
    <t>חום</t>
  </si>
  <si>
    <t>צהוב</t>
  </si>
  <si>
    <t>אדום</t>
  </si>
  <si>
    <t>הזנת נתונים</t>
  </si>
  <si>
    <t>מטרת התא</t>
  </si>
  <si>
    <t>הצגת מידע</t>
  </si>
  <si>
    <t>התראת שגיאה</t>
  </si>
  <si>
    <t>צבע התא</t>
  </si>
  <si>
    <t>תאריך בניית המודל</t>
  </si>
  <si>
    <t>קיימת שגיאה בהזנת נתונים באחד מהתאים המיועדים להזנה, נדרש להזין את הנתונים הנדרשים לפני קביעת גובה תמיכה סופי.</t>
  </si>
  <si>
    <t>גרעון שוטף לא גבוה מ:</t>
  </si>
  <si>
    <t>גרעון מצטבר לא גבוה מ:</t>
  </si>
  <si>
    <t>מספר שלם</t>
  </si>
  <si>
    <t>מספר שלם שאינו שלילי</t>
  </si>
  <si>
    <t>טקסט</t>
  </si>
  <si>
    <t>טקסט מרשימה סגורה</t>
  </si>
  <si>
    <t>סוגי בקרות</t>
  </si>
  <si>
    <t>מספר בקרה</t>
  </si>
  <si>
    <t>רשימה סגורה</t>
  </si>
  <si>
    <t>מספר חיובי</t>
  </si>
  <si>
    <t>מספר שלם חיובי</t>
  </si>
  <si>
    <t>נתון למכפיל1</t>
  </si>
  <si>
    <t>ניקוד לאחר מכפיל1</t>
  </si>
  <si>
    <t>טור הזנת מספר</t>
  </si>
  <si>
    <t>טור הזנת מספר שלם</t>
  </si>
  <si>
    <t>טור הזנת מספר שאינו שלילי</t>
  </si>
  <si>
    <t>טור הזנת  מספר שלם שאינו שלילי</t>
  </si>
  <si>
    <t>טור הזנת מספר חיובי</t>
  </si>
  <si>
    <t>טור הזנת מספר שלם חיובי</t>
  </si>
  <si>
    <t>טור הזנת טקסט מרשימה סגורה</t>
  </si>
  <si>
    <t>מעבר תנאי סף-אישור מיוחד</t>
  </si>
  <si>
    <t>עומד בתנאי סף כלליים אחרים</t>
  </si>
  <si>
    <t>בקרת נתון זכאי להגנה</t>
  </si>
  <si>
    <t>בקרת על</t>
  </si>
  <si>
    <t>גובה תמיכה לאחר קיזוזים והגבלה לסכום מבוקש</t>
  </si>
  <si>
    <t>הגבלה לסכום מבוקש</t>
  </si>
  <si>
    <t>שיעור תמיכה לפני הגבלות לסכום מבוקש וקיזוזים</t>
  </si>
  <si>
    <t>גובה תמיכה לפי התחשיב הבסיסי</t>
  </si>
  <si>
    <t>שיעור התמיכה בשנה הקודמת</t>
  </si>
  <si>
    <t>תמיכה 5</t>
  </si>
  <si>
    <t>תמיכה מקסימאלית 5</t>
  </si>
  <si>
    <t>נתון עזר 5</t>
  </si>
  <si>
    <t>תמיכה 4</t>
  </si>
  <si>
    <t>תמיכה מקסימאלית 4</t>
  </si>
  <si>
    <t>נתון עזר 4</t>
  </si>
  <si>
    <t>תמיכה 3</t>
  </si>
  <si>
    <t>תמיכה מקסימאלית 3</t>
  </si>
  <si>
    <t>נתון עזר 3</t>
  </si>
  <si>
    <t>תמיכה 2</t>
  </si>
  <si>
    <t>תמיכה מקסימאלית 2</t>
  </si>
  <si>
    <t>נתון עזר 2</t>
  </si>
  <si>
    <t>שיעור תמיכה יחסי</t>
  </si>
  <si>
    <t>תמיכה יחסית לאחר הגבלה לסכום מבוקש</t>
  </si>
  <si>
    <t>גובה תמיכה לאחר הגבלה לסכום מבוקש</t>
  </si>
  <si>
    <t xml:space="preserve">תמיכה מקסימאלית </t>
  </si>
  <si>
    <t>האם קיימת הגבלה ראשונית?</t>
  </si>
  <si>
    <t>גובה תמיכה מומלצת</t>
  </si>
  <si>
    <t>גובה סכום התמיכה המבוקש</t>
  </si>
  <si>
    <t>גובה תמיכה לאחר קיזוזים</t>
  </si>
  <si>
    <t>סכום תמיכה ראשוני לאחר קיזוז</t>
  </si>
  <si>
    <t>גובה סכום מקוזז</t>
  </si>
  <si>
    <t>ימי איחור</t>
  </si>
  <si>
    <t>גובה התמיכה המומלצת</t>
  </si>
  <si>
    <t>גובה התמיכה המומלץ</t>
  </si>
  <si>
    <t>קיזוזים בגין החלטות ועדה</t>
  </si>
  <si>
    <t>קיזוזים בגין ימי איחור</t>
  </si>
  <si>
    <t>נימוקים</t>
  </si>
  <si>
    <t>סיבות לשינויים ביחס לשנה קודמת</t>
  </si>
  <si>
    <t>מהות הבקשה</t>
  </si>
  <si>
    <t>שם הגוף</t>
  </si>
  <si>
    <t>מספר העמותה</t>
  </si>
  <si>
    <t>מגיש בקשה</t>
  </si>
  <si>
    <t>רלוונטי למבחן עמידה בתנאי סף? 1=רלוונטי. 0= לא רלוונטי אבל נדרשת בקרה על הזנת נתונים. 99= לא רלוונטי ולא נדרשת בקה על הזנת נתונים</t>
  </si>
  <si>
    <t>מעבר תנאי סף- במידה ולא רלוונטי להשאיר ריק</t>
  </si>
  <si>
    <t>ניהול גרסאות</t>
  </si>
  <si>
    <t>מספר גרסה</t>
  </si>
  <si>
    <t>תאריך עדכון גרסה</t>
  </si>
  <si>
    <t>תאריך גרסה של מבחן תמיכה</t>
  </si>
  <si>
    <t>התאמות נוספות של מבחן תמיכה</t>
  </si>
  <si>
    <t>תאריך עדכון מודל</t>
  </si>
  <si>
    <t>תקציב</t>
  </si>
  <si>
    <t>שיעור תמיכה לאחר הרכב חברי הוועדה</t>
  </si>
  <si>
    <t>בקרת שיעור תמיכה לפני הרכב חברי הוועדה</t>
  </si>
  <si>
    <t>שיעור התמיכה וסכום התמיכה לפי המודל</t>
  </si>
  <si>
    <t>תמיכה ע"פ המודל לפני הגבלות לסכום מבוקש וקיזוזים</t>
  </si>
  <si>
    <t>שינוי גובה תמיכה משנה קודמת</t>
  </si>
  <si>
    <t>שיעור השינוי גובה תמיכה משנה קודמת</t>
  </si>
  <si>
    <t>סה"כ קיזוזים</t>
  </si>
  <si>
    <t>גובה סכום התמיכה המבוקש לאחר הפחתת קיזוזים</t>
  </si>
  <si>
    <t>תמיכה ראשונית</t>
  </si>
  <si>
    <t>תמיכה לאחר הגבלה לסכום מבוקש (2)</t>
  </si>
  <si>
    <t>טור הזנת טקסט</t>
  </si>
  <si>
    <t>סיווג</t>
  </si>
  <si>
    <t>מקדם</t>
  </si>
  <si>
    <t/>
  </si>
  <si>
    <t>האם חלה הוראת השעה בשנה הספציפית</t>
  </si>
  <si>
    <t>תוספת לחלוקה</t>
  </si>
  <si>
    <t>סכום תמיכה לפני בדיקת מינימום</t>
  </si>
  <si>
    <t>עובר סכום מינימום</t>
  </si>
  <si>
    <t>סכום לפסטיבלים מעל המינימום</t>
  </si>
  <si>
    <t>סכום שהופחת מאי עמידה במינימום</t>
  </si>
  <si>
    <t>סכום חדש לאחר תוספת</t>
  </si>
  <si>
    <t>שיעור תמיכה לאחר בדיקת מינימום</t>
  </si>
  <si>
    <t>הגדרות</t>
  </si>
  <si>
    <t>הגדרת שנה</t>
  </si>
  <si>
    <t>תאריך התחלה</t>
  </si>
  <si>
    <t>תאריך סיום</t>
  </si>
  <si>
    <t>שנת התמיכה/תקציב</t>
  </si>
  <si>
    <t>שנת ההערכה</t>
  </si>
  <si>
    <t>שנת התקציב המבוקר</t>
  </si>
  <si>
    <t>שנה תקציבית קודמת</t>
  </si>
  <si>
    <t>בקרת סכום התמיכה המבוקש</t>
  </si>
  <si>
    <t>נדרש להזין מידע בהתאם להנחיות מבחן התמיכה, אי הזנה של תא יכולה להביא לידי שגיאה בתוצאות במודל. במקומות שבהם מזינים 0/1, אז המשמעות של 0 הוא "לא" ו-1 "כן"</t>
  </si>
  <si>
    <t>יש לעדכן את שנת התמיכה והתקציב בגיליון פרמטרים לקריטריונים.
את רשימת המוסדות יש להזין בגיליון תנאי סף וכן את כלל הנתונים לגבי תנאי הסף.
יש למלא בכל גיליון של משתנה את הנתונים הרלוונטיים. במידה ויש נתון אשר הוזן בגיליון קודם, נתון זה יועבר באופן אוטומטי לגיליונות הרלוונטיים ללא צורך בהזנה חוזרת.</t>
  </si>
  <si>
    <t>סכום תמיכה לגופים חוץ מהגוף המקוזז</t>
  </si>
  <si>
    <t>סה"כ קיזוזים בגין איחורים</t>
  </si>
  <si>
    <t>הגוף מקוזז בוועדה</t>
  </si>
  <si>
    <t>הגוף מקוזז באיחורים</t>
  </si>
  <si>
    <t>הגוף מקוזז</t>
  </si>
  <si>
    <t>סכום תוספת</t>
  </si>
  <si>
    <r>
      <rPr>
        <b/>
        <sz val="20"/>
        <color theme="1"/>
        <rFont val="Calibri"/>
        <family val="2"/>
        <scheme val="minor"/>
      </rPr>
      <t xml:space="preserve">הערות חשובות:
</t>
    </r>
    <r>
      <rPr>
        <b/>
        <sz val="16"/>
        <color theme="1"/>
        <rFont val="Calibri"/>
        <family val="2"/>
        <scheme val="minor"/>
      </rPr>
      <t xml:space="preserve">בעת עריכת המודל - חל </t>
    </r>
    <r>
      <rPr>
        <b/>
        <u/>
        <sz val="16"/>
        <color theme="1"/>
        <rFont val="Calibri"/>
        <family val="2"/>
        <scheme val="minor"/>
      </rPr>
      <t>איסור מוחלט</t>
    </r>
    <r>
      <rPr>
        <b/>
        <sz val="16"/>
        <color theme="1"/>
        <rFont val="Calibri"/>
        <family val="2"/>
        <scheme val="minor"/>
      </rPr>
      <t xml:space="preserve"> לבצע </t>
    </r>
    <r>
      <rPr>
        <i/>
        <u/>
        <sz val="16"/>
        <color theme="1"/>
        <rFont val="Calibri"/>
        <family val="2"/>
        <scheme val="minor"/>
      </rPr>
      <t>גזירה</t>
    </r>
    <r>
      <rPr>
        <i/>
        <sz val="16"/>
        <color theme="1"/>
        <rFont val="Calibri"/>
        <family val="2"/>
        <scheme val="minor"/>
      </rPr>
      <t xml:space="preserve"> והדבקה</t>
    </r>
    <r>
      <rPr>
        <b/>
        <sz val="16"/>
        <color theme="1"/>
        <rFont val="Calibri"/>
        <family val="2"/>
        <scheme val="minor"/>
      </rPr>
      <t xml:space="preserve"> או </t>
    </r>
    <r>
      <rPr>
        <i/>
        <sz val="16"/>
        <color theme="1"/>
        <rFont val="Calibri"/>
        <family val="2"/>
        <scheme val="minor"/>
      </rPr>
      <t>העברה של תא ממקום למקום על ידי גרירה</t>
    </r>
    <r>
      <rPr>
        <b/>
        <sz val="16"/>
        <color theme="1"/>
        <rFont val="Calibri"/>
        <family val="2"/>
        <scheme val="minor"/>
      </rPr>
      <t xml:space="preserve">.
אסור לבצע "הוספה" או "מחיקה" של שורות או עמודות
יש לפתוח את המודל בגרסת </t>
    </r>
    <r>
      <rPr>
        <b/>
        <u/>
        <sz val="16"/>
        <color theme="1"/>
        <rFont val="Calibri"/>
        <family val="2"/>
        <scheme val="minor"/>
      </rPr>
      <t>אקסל 2010</t>
    </r>
    <r>
      <rPr>
        <b/>
        <sz val="16"/>
        <color theme="1"/>
        <rFont val="Calibri"/>
        <family val="2"/>
        <scheme val="minor"/>
      </rPr>
      <t xml:space="preserve"> לפחות. </t>
    </r>
    <r>
      <rPr>
        <b/>
        <i/>
        <u/>
        <sz val="16"/>
        <color theme="1"/>
        <rFont val="Calibri"/>
        <family val="2"/>
        <scheme val="minor"/>
      </rPr>
      <t>חל איסור</t>
    </r>
    <r>
      <rPr>
        <b/>
        <sz val="16"/>
        <color theme="1"/>
        <rFont val="Calibri"/>
        <family val="2"/>
        <scheme val="minor"/>
      </rPr>
      <t xml:space="preserve"> לשמור את הקובץ בפורמט התואם אקסל 97-2003</t>
    </r>
  </si>
  <si>
    <t>א</t>
  </si>
  <si>
    <t>ב</t>
  </si>
  <si>
    <t>ג</t>
  </si>
  <si>
    <t>ד</t>
  </si>
  <si>
    <t>ה</t>
  </si>
  <si>
    <t>סכום תמיכה לאחר הרכב חברי הוועדה</t>
  </si>
  <si>
    <t>סכום תמיכה לאחר תמיכה מינימלית</t>
  </si>
  <si>
    <t>תוספת לגופים מעל המינימום</t>
  </si>
  <si>
    <t>נדרש לפי הקלה</t>
  </si>
  <si>
    <t>עומד בתנאים להקלות</t>
  </si>
  <si>
    <t>קריטריון הקלה 1</t>
  </si>
  <si>
    <t>קריטריון הקלה 2</t>
  </si>
  <si>
    <t>קריטריון הקלה 3</t>
  </si>
  <si>
    <t>קריטריון הקלה 4</t>
  </si>
  <si>
    <t>קריטריון הקלה 5</t>
  </si>
  <si>
    <t>תקציב גבוהה מ:</t>
  </si>
  <si>
    <t>התקציב מנוהל כמשק סגור ובאופן ישיר</t>
  </si>
  <si>
    <t>מטרות המוסד עולים בקנה אחד עם מטרות התמיכה</t>
  </si>
  <si>
    <t>המוסד מציין בפרסומיו את תמיכת המשרד</t>
  </si>
  <si>
    <t>שיעור הקלה</t>
  </si>
  <si>
    <t>מקום פעילות המרכזי</t>
  </si>
  <si>
    <t>הגנה הוראת שעה</t>
  </si>
  <si>
    <t>מינימום תמיכה</t>
  </si>
  <si>
    <t>הקלות מותרות</t>
  </si>
  <si>
    <t>תנאי ללא הקלה</t>
  </si>
  <si>
    <t>תנאים עם הקלה</t>
  </si>
  <si>
    <t>עומד בתנאים ללא הקלות</t>
  </si>
  <si>
    <t>הרצות</t>
  </si>
  <si>
    <t>קריטריון הקלה 6</t>
  </si>
  <si>
    <t>מספר תנאים</t>
  </si>
  <si>
    <t>אינו חלק ממוסד מוכר להשכלה גבוהה או מבית ספר לאמנות המקבל תמיכה ממינהל התרבות</t>
  </si>
  <si>
    <t>מקיים פרויקט לעידוד וקידום היצירה המוסיקלית האמנותית</t>
  </si>
  <si>
    <t>תקציב הפרויקט</t>
  </si>
  <si>
    <t>הפרויקט בעל חשיבות וברמה מקצועית נאותה</t>
  </si>
  <si>
    <t>הפרויקט מסוג כיתת אומן</t>
  </si>
  <si>
    <t>מקיים כיתות אמן בתחום המוסיקה לפחות אחת לשנה</t>
  </si>
  <si>
    <t>כיתת האמן נערכת תחום מוסיקלי</t>
  </si>
  <si>
    <t>כיתת האמן כוללת שלב של מיון משתתפים</t>
  </si>
  <si>
    <t>משך ימי כיתת האמן</t>
  </si>
  <si>
    <t>היקף השעות של כיתת האמן</t>
  </si>
  <si>
    <t>מספר התלמידים המשתתפים בכיתת האמן</t>
  </si>
  <si>
    <t>המוסד פרסם לציבור הרחב מודעות בדבר קיום כיתת האמן</t>
  </si>
  <si>
    <t>כיתת האמן נערכת במתקן שהולם את הפעילות הנתמכת וכולל אולם מופעים</t>
  </si>
  <si>
    <t>בסיום כיתת האמן נערך מופע סיום פתוח לקהל הרחב</t>
  </si>
  <si>
    <t>עומד בתנאים לכיתת אמן לאור הקלות</t>
  </si>
  <si>
    <t>בעד כל שקל חדש בתקציב המאושר</t>
  </si>
  <si>
    <t>מורכבות הפרויקט</t>
  </si>
  <si>
    <t>רמת מורכבות</t>
  </si>
  <si>
    <t>מעטה</t>
  </si>
  <si>
    <t>רבה - 2 נקודות</t>
  </si>
  <si>
    <t>רבה - 3 נקודות</t>
  </si>
  <si>
    <t>רבה מאוד - 4 נקודות</t>
  </si>
  <si>
    <t>רבה מאוד - 5 נקודות</t>
  </si>
  <si>
    <t>רמת מורכבות הפרויקט</t>
  </si>
  <si>
    <t>מיקום גיאוגרפי</t>
  </si>
  <si>
    <t>מספר אמנים או מנחים</t>
  </si>
  <si>
    <t>תל אביב והסביבה (עד 30 קילומטר מתל-אביב)</t>
  </si>
  <si>
    <t>מעל 60 ועד 100 קילומטר מתל-אביב (ירושלים, חיפה)</t>
  </si>
  <si>
    <t>מעל 100 קילומטר מתל-אביב (עכו, באר שבע, טבריה)</t>
  </si>
  <si>
    <t>בפריפריה</t>
  </si>
  <si>
    <t>מיקום</t>
  </si>
  <si>
    <t>מקום הפעילות המרכזי בפריפריה</t>
  </si>
  <si>
    <t>חשיבות ותרומה לתחום</t>
  </si>
  <si>
    <t>תושב ישראל</t>
  </si>
  <si>
    <t>בעד כל אמן או מנחה</t>
  </si>
  <si>
    <t>מחוץ לישראל</t>
  </si>
  <si>
    <t>בעל תרומה משמעותית ובעלת ערך לקהל היעד או לחינוך המוסיקה</t>
  </si>
  <si>
    <t xml:space="preserve">בעל תרומה משמעותית ובעלת ערך לקהל היעד של הפעילות המדוברת או לחינוך למוסיקה  </t>
  </si>
  <si>
    <t xml:space="preserve">מתקיימת במסגרתו פעילות מתמשכת ומשמעותית לאורך השנה בקרב אותו קהל יעד או שתרומתו לקהילה או לחינוך למוסיקה הינה יוצאת דופן וייחודית </t>
  </si>
  <si>
    <t>מספר אמנים או מנחים תושבי ישראל</t>
  </si>
  <si>
    <t>מספר אמנים או מנחים מחוץ לארץ</t>
  </si>
  <si>
    <t>מודל פרויקטים מוסיקליים</t>
  </si>
  <si>
    <t>ותק</t>
  </si>
  <si>
    <t>מספר שנות ותק</t>
  </si>
  <si>
    <t>5 שנים ועד 10 שנים</t>
  </si>
  <si>
    <t>מעל 10 שנים ועד 15 שנים</t>
  </si>
  <si>
    <t>מעל 15 שנים</t>
  </si>
  <si>
    <t>מספר שנות פעילות ברציפות</t>
  </si>
  <si>
    <t>מעל 30 ועד 60 קילומטר מתל-אביב (נתניה חדרה, יבנה, גדרה)</t>
  </si>
  <si>
    <t>מתקיימת במסגרתו פעילות מתמשכת ומשמעותית לאורך השנה או תרומה יוצאת דופן וייחודית</t>
  </si>
  <si>
    <t>הנחיה מקצועית והדרכה מקצועית בידי אמן מורה עם ניסיון מקצועי ומוניטין</t>
  </si>
  <si>
    <t>כיתת האמן ברמה מקצועית טובה</t>
  </si>
  <si>
    <t>פחות מ-5 שנים</t>
  </si>
  <si>
    <t>הוראת שעה/מעבר: 2019-2020</t>
  </si>
  <si>
    <t>תל-חי - כיתות אמן בינ"ל לפסנתר</t>
  </si>
  <si>
    <t>AllowFilterCheckBox</t>
  </si>
  <si>
    <t>AllowFormattingCheckBox</t>
  </si>
  <si>
    <t>AllowColumnFormattingCheckBox</t>
  </si>
  <si>
    <t>AllowRowFormattingCheckBox</t>
  </si>
  <si>
    <t>עמותת כליזמרים כיתת אמן בצפת</t>
  </si>
  <si>
    <t>נוער מוסיקלי בישראל</t>
  </si>
  <si>
    <t>בר-קיימא לתרבות, אמנות, מוסיקה ושלו</t>
  </si>
  <si>
    <t>כיתות אמן לפסנתר - מארי פרחיה</t>
  </si>
  <si>
    <t>אתו"ס - החברה לאומנות תרבות וספורט</t>
  </si>
  <si>
    <t>שיר לשירה</t>
  </si>
  <si>
    <t>עירית תל-אביב-יפו</t>
  </si>
  <si>
    <t>עירית רעננה</t>
  </si>
  <si>
    <t>כיתות אמן לכינור- מרים פריד</t>
  </si>
  <si>
    <t>שוברטיאדה הישראלית</t>
  </si>
  <si>
    <t>פועם בלב -סדרה למוזיקה קאמרית ישראלית</t>
  </si>
  <si>
    <t>מוסיקה הזירה הבין תחומית</t>
  </si>
  <si>
    <t>הפקת אופרות</t>
  </si>
  <si>
    <t>הוועדה המליצה על קבלת הקלות</t>
  </si>
  <si>
    <t>המוסד קיבל הקלה בשנה קודמת</t>
  </si>
  <si>
    <t xml:space="preserve">האופרה הירושלמית </t>
  </si>
  <si>
    <t xml:space="preserve">הקשר הווקאלי וינה - תל אביב </t>
  </si>
  <si>
    <t>צלילי קסם</t>
  </si>
  <si>
    <t>ליריק-אופרה: כיתות אמן</t>
  </si>
  <si>
    <t>לא תינתן תמיכה למוסד בעד בקשה שהניקוד בעדה מזכה בסכום הנמוך מ:</t>
  </si>
  <si>
    <t>פרמטרים לבחינת תמיכה מינימלית</t>
  </si>
  <si>
    <t>8(1)</t>
  </si>
  <si>
    <t>8(2)</t>
  </si>
  <si>
    <t>מקיים פעילות מוסיקלית מקצועית במשך שנתיים</t>
  </si>
  <si>
    <t>8(3)</t>
  </si>
  <si>
    <t>המוסד עומד בדרישות הנוהל</t>
  </si>
  <si>
    <t>8(4)</t>
  </si>
  <si>
    <t>8(5)</t>
  </si>
  <si>
    <r>
      <t xml:space="preserve">אינו פועל כחלק מגוף שיש לו פעילויות נוספות שאינן נתמכות לפי מבחנים אלה </t>
    </r>
    <r>
      <rPr>
        <b/>
        <u/>
        <sz val="12"/>
        <color theme="1"/>
        <rFont val="Calibri"/>
        <family val="2"/>
        <scheme val="minor"/>
      </rPr>
      <t>או</t>
    </r>
    <r>
      <rPr>
        <b/>
        <sz val="12"/>
        <color theme="1"/>
        <rFont val="Calibri"/>
        <family val="2"/>
        <scheme val="minor"/>
      </rPr>
      <t xml:space="preserve"> הפרויקט מנוהל כמשק סגור</t>
    </r>
  </si>
  <si>
    <t>12(א)(1)</t>
  </si>
  <si>
    <t>12(א)(2)</t>
  </si>
  <si>
    <t>12(א)(3)</t>
  </si>
  <si>
    <t>12(א)(5)</t>
  </si>
  <si>
    <t>12(א)(6)</t>
  </si>
  <si>
    <t>12(א)(7)</t>
  </si>
  <si>
    <t>12(א)(7א)</t>
  </si>
  <si>
    <t>12(א)(7ב)</t>
  </si>
  <si>
    <t>12(א)(7ג1)</t>
  </si>
  <si>
    <t>12(א)(7ג4)</t>
  </si>
  <si>
    <t>12(א)(7ג5)</t>
  </si>
  <si>
    <t>12(א)(7ג6)</t>
  </si>
  <si>
    <t>12(א)(7ג7)</t>
  </si>
  <si>
    <t>12(א)(7ג8)</t>
  </si>
  <si>
    <t>12(א)(7ג2)</t>
  </si>
  <si>
    <t>12(א)(4)</t>
  </si>
  <si>
    <t>12(ב)</t>
  </si>
  <si>
    <t>7(א)(3)</t>
  </si>
  <si>
    <t>7(א)(5)</t>
  </si>
  <si>
    <t>7(א)(6)</t>
  </si>
  <si>
    <t>המוסד נתמך בשנה התקציבית הקודמת בעד הפעילות נשוא בקשתו לתמיכה</t>
  </si>
  <si>
    <t>מוסד שלא נתמך בשנה קודמת הודיע למינהל על כוונתו להגיש בקשה כאמור 8 חודשים לפחות לפני מועד הגשת הבקשה לתמיכה, ונתן לחברי המדור הזדמנות סבירה לצפות בהפקותיו או להתרשם מפעילותו, לפי העניין, לרבות בדרך של יום האזנה שעורך המשרד</t>
  </si>
  <si>
    <t>המוסד עומד בתנאי סעיף 7(א)(6)</t>
  </si>
  <si>
    <t>7(ב)</t>
  </si>
  <si>
    <r>
      <t xml:space="preserve">לפעילות נשוא בקשת המוסד </t>
    </r>
    <r>
      <rPr>
        <b/>
        <u/>
        <sz val="12"/>
        <color theme="1"/>
        <rFont val="Calibri"/>
        <family val="2"/>
        <scheme val="minor"/>
      </rPr>
      <t>לא</t>
    </r>
    <r>
      <rPr>
        <b/>
        <sz val="12"/>
        <color theme="1"/>
        <rFont val="Calibri"/>
        <family val="2"/>
        <scheme val="minor"/>
      </rPr>
      <t xml:space="preserve"> ניתנת תמיכה על פי מבחני תמיכה אחרים של המשרד או שהיא מתוקצבת בדרך אחרת על ידי המשרד או נתמכת או מתוקצבת על ידי משרד ממשלתי אחר או שהממשלה משתתפת במימונה בדרך אחרת</t>
    </r>
  </si>
  <si>
    <t>המוסד אינו גוף כלי המקבל תמיכה לפי המבחנים לחלוקת כספי תמיכות של משרד התרבות והספורט בתחום הגופים הכליים</t>
  </si>
  <si>
    <t>7(ג)</t>
  </si>
  <si>
    <t>מדד בסיס (לפי בסיס ממוצע 2016)</t>
  </si>
  <si>
    <t>מדד ידוע (לפי בסיס ממוצע 2016)</t>
  </si>
  <si>
    <t>8(6)</t>
  </si>
  <si>
    <t>8(7)</t>
  </si>
  <si>
    <t>8(8)</t>
  </si>
  <si>
    <t>המוסד מקיים את הוראות הדין הנוגעות לפעילותו, מחזיק בכל האישורים הדרושים לפי חוק לצורך פעילותו לפי מבחנים אלה, מקפיד על כללי ניהול תקין ושומר על שקיפות מלאה באורחות התנהלותו באופן ההולם את מטרותיה של הפעילות הנתמכת</t>
  </si>
  <si>
    <t>המוסד פועל ביעילות ובתקורה מינימלית, שמאפשרת את פעילותו התקינה והראויה, לרבות בהתאם לנוהל ולהנחיות החשב הכללי שבמשרד האוצר לעניין הוצאות הנהלה וכלליות</t>
  </si>
  <si>
    <t>המוסד משתמש בכספי התמיכה רק למטרות שלשמן ניתנו</t>
  </si>
  <si>
    <t>7(ה)</t>
  </si>
  <si>
    <t>המוסד המבצע את הפעילות נשוא התמיכה הגיש בקשת תמיכה נפרדת לכל תחום תמיכה שבו הוא מבקש להיתמך או לכל סוג של פעילות, לפי העניין; או בקשה לתמיכה עד שתי כיתות אמן</t>
  </si>
  <si>
    <t>7(ד), 7(ה)</t>
  </si>
  <si>
    <r>
      <rPr>
        <b/>
        <u/>
        <sz val="12"/>
        <color theme="1"/>
        <rFont val="Calibri"/>
        <family val="2"/>
        <scheme val="minor"/>
      </rPr>
      <t>ארגון גג</t>
    </r>
    <r>
      <rPr>
        <b/>
        <sz val="12"/>
        <color theme="1"/>
        <rFont val="Calibri"/>
        <family val="2"/>
        <scheme val="minor"/>
      </rPr>
      <t xml:space="preserve">
הבקשה לתמיכה הוגשה בידי ארגון גג שנתמך בהתאם למבחנים לתמיכה של משרד התרבות והספורט במוסדות המשמשים ארגון גג בתחום התרבות</t>
    </r>
  </si>
  <si>
    <r>
      <rPr>
        <b/>
        <u/>
        <sz val="12"/>
        <color theme="1"/>
        <rFont val="Calibri"/>
        <family val="2"/>
        <scheme val="minor"/>
      </rPr>
      <t>ארגון גג</t>
    </r>
    <r>
      <rPr>
        <b/>
        <sz val="12"/>
        <color theme="1"/>
        <rFont val="Calibri"/>
        <family val="2"/>
        <scheme val="minor"/>
      </rPr>
      <t xml:space="preserve">
הבקשה כוללת התייחסות לפעילות נשוא התמיכה בלבד</t>
    </r>
  </si>
  <si>
    <r>
      <rPr>
        <b/>
        <u/>
        <sz val="12"/>
        <color theme="1"/>
        <rFont val="Calibri"/>
        <family val="2"/>
        <scheme val="minor"/>
      </rPr>
      <t>ארגון גג</t>
    </r>
    <r>
      <rPr>
        <b/>
        <sz val="12"/>
        <color theme="1"/>
        <rFont val="Calibri"/>
        <family val="2"/>
        <scheme val="minor"/>
      </rPr>
      <t xml:space="preserve">
הבקשה נחתמה בידי הגורם המקצועי המנהל את הפעילות נשוא הבקשה לתמיכה</t>
    </r>
  </si>
  <si>
    <t>7(ו)</t>
  </si>
  <si>
    <r>
      <rPr>
        <b/>
        <u/>
        <sz val="12"/>
        <color theme="1"/>
        <rFont val="Calibri"/>
        <family val="2"/>
        <scheme val="minor"/>
      </rPr>
      <t>ארגון גג</t>
    </r>
    <r>
      <rPr>
        <b/>
        <sz val="12"/>
        <color theme="1"/>
        <rFont val="Calibri"/>
        <family val="2"/>
        <scheme val="minor"/>
      </rPr>
      <t xml:space="preserve">
בבקשה לא נכלות הוצאות שבעבורן קיבל תמיכה כארגון גג, כמו השכרת חללי חזרות והוצאות תקורה</t>
    </r>
  </si>
  <si>
    <t>7(ה), 7(ו)</t>
  </si>
  <si>
    <t>עומד בתנאי המוסד המבצע את הפעילות נשוא התמיכה או בתנאי ארגון גג</t>
  </si>
  <si>
    <t>המרכז למוסיקה ע"ש פיליציה בלומנטל  - צ'ליל בגליל</t>
  </si>
  <si>
    <t>נוער מוסיקלי בישראל - כיתות אמן</t>
  </si>
  <si>
    <t>בר-קיימא - ליריק אופרה - כיתות אמן</t>
  </si>
  <si>
    <t xml:space="preserve">מרכז למוסיקה ירושלים - כיתות אמן - מארי פרחיה
</t>
  </si>
  <si>
    <t>קשת אילון - קורס קיץ</t>
  </si>
  <si>
    <t>אתו"ס - כיתת אמן ניצוח</t>
  </si>
  <si>
    <t>עמותת מקהלות מורן  - סדנת מנצחים צעירים</t>
  </si>
  <si>
    <t>תמוז - 98  - אופרה זעירה</t>
  </si>
  <si>
    <t>הקם - שיר לשירה</t>
  </si>
  <si>
    <t>המרכז למוסיקה ע"ש פיליציה בלומנטל  - שוברטיאדה</t>
  </si>
  <si>
    <t>המרכז למוסיקה ע"ש פיליציה בלומנטל  - פועם בלב</t>
  </si>
  <si>
    <t>הזירה הבין-תחומית - פרויקט מוזיקלי</t>
  </si>
  <si>
    <t>מוזתיקה - קונצרטים לאוכלוסיות מיוחדות</t>
  </si>
  <si>
    <t>קשת אילון - סמינרים לנגנים ישראליים צעירים</t>
  </si>
  <si>
    <t>בר-קיימא  - ליריק אופרה - פרויקט אוופראי</t>
  </si>
  <si>
    <t>ארגון המקהלות בישראל - ברוב קולות</t>
  </si>
  <si>
    <t>אתו"ס - אופרה חיפה</t>
  </si>
  <si>
    <t>צוותא  - צלילי קסם</t>
  </si>
  <si>
    <t>אוצר המוסיקה היהודית - סדרת קונצרטים לעוגב</t>
  </si>
  <si>
    <t>תו המשווה - מוסיקה בונת שיוויון</t>
  </si>
  <si>
    <t>מיוזיק פורט - קידום אמנים ברשת</t>
  </si>
  <si>
    <t>כביש אחד  - פרויקט מוזיקלי</t>
  </si>
  <si>
    <t xml:space="preserve">מרכז למוסיקה ירושלים - כיתות אמן מרים פריד
</t>
  </si>
  <si>
    <t>אל תוך האור: מוסיקה אבודה מהתקופה הנאצית</t>
  </si>
  <si>
    <t>אירועי שנת מרק לברי</t>
  </si>
  <si>
    <t>אתוס - כיתות אמן אינסטרומנטלי</t>
  </si>
  <si>
    <t>תמיכה בכיתות אמן (מחנות נוער מוסיקלי)</t>
  </si>
  <si>
    <t>תמיכה שוטפת</t>
  </si>
  <si>
    <t>תמיכה בכיתות האמן תל חי לשנת 2024</t>
  </si>
  <si>
    <t>קורס קיץ של קשת אילון במתכונת כיתות אמן</t>
  </si>
  <si>
    <t>כיתות אומן לניצוח</t>
  </si>
  <si>
    <t>כיתת אמן למנצחים ולזמרים</t>
  </si>
  <si>
    <t>פרויקט "אופרה זעירה"</t>
  </si>
  <si>
    <t>פרוייקט סמינרים לנגנים ישראלים צעירים</t>
  </si>
  <si>
    <t>הסמטה ג'אז 2024</t>
  </si>
  <si>
    <t>פרויקטים אופראים לטיפוח זמרים</t>
  </si>
  <si>
    <t>בית הגת - אילומיניישן</t>
  </si>
  <si>
    <t>בית הגת - קולות חבויים</t>
  </si>
  <si>
    <t>בקשה לתמיכה בסדרת הקונצרטים לעוגב</t>
  </si>
  <si>
    <t>אלשיך פרויקט 2024</t>
  </si>
  <si>
    <t>פרויקט מוסיקה בונת שיוויון 24 תוו המשווה</t>
  </si>
  <si>
    <t>תמיכה ביצירה ברשת 2024</t>
  </si>
  <si>
    <t>תמיכה באירועי מוזיקה</t>
  </si>
  <si>
    <t>פרויקט כנס תרבות מונגשת 2024 תו המשו</t>
  </si>
  <si>
    <t>סמה צעיר</t>
  </si>
  <si>
    <t>תמיכה לפרויקט "אל תוך האור"</t>
  </si>
  <si>
    <t>העולם המרהיב של מוסיקה יהודית (ע"ר)</t>
  </si>
  <si>
    <t>תמיכה בפרוייקט שנת מרק לברי</t>
  </si>
  <si>
    <t>העמותה למורשת מרק לברי (ע"ר)</t>
  </si>
  <si>
    <t>כיתות אומן אינסטרומנטליות</t>
  </si>
  <si>
    <t>אופרה בקהילה</t>
  </si>
  <si>
    <t>מרכז קהילתי בטירת כרמל עש פרסט בע"מ</t>
  </si>
  <si>
    <t>ביתן של ישראל ביריד החשיפה WOMEX</t>
  </si>
  <si>
    <t>מיוזיק פורט - מוביליות וקידום מוזיק</t>
  </si>
  <si>
    <t>זרקור ליצירה-מרכז ענב</t>
  </si>
  <si>
    <t>במוסד בו מועסקים עובדים ביחסי עבודה, המוסד קבע תקנון למניעת הטרדה מינית ועומד בדרישות תקנה 8 לתקנות חובות מעסיק. המוסד צירף לבקשתו את התקנון ופרטים על ההתאמות בתקנון, פרסומו למסירתו. (במוסד בו אין מתכונת יחסי עבודה - יש לסמן 1 עבור תנאי זה)</t>
  </si>
  <si>
    <t>תמיכה פרוייקט ברוב קולות</t>
  </si>
  <si>
    <t>זמריית "יחד ננצח"</t>
  </si>
  <si>
    <t>תמיכה בזמיר ישראל</t>
  </si>
  <si>
    <t>מרכז ישראלי למקהלות ולחבורות זמר (ע</t>
  </si>
  <si>
    <t>בר-קיימא  -  iluminations</t>
  </si>
  <si>
    <t>בר-קיימא - קולות חבויים</t>
  </si>
  <si>
    <t>קונצרטים בפריפריה לקהל עם צרכים מיוחדים</t>
  </si>
  <si>
    <t>ארגון המקהלות בישראל (ע"ר) (iscoro</t>
  </si>
  <si>
    <t>הקשר הווקאלי וינה - תל אביב (ע"ר)</t>
  </si>
  <si>
    <t>תו המשווה (ע"ר)</t>
  </si>
  <si>
    <t>כביש אחד (ע"ר)</t>
  </si>
  <si>
    <t>צוותא לתרבות מתקדמת בע"מ (חל"צ)</t>
  </si>
  <si>
    <t>קשת אילון (ע"ר)</t>
  </si>
  <si>
    <t>מרכז למוסיקה ירושלים (חל"צ)</t>
  </si>
  <si>
    <t>האופרה הירושלמית (ע"ר)</t>
  </si>
  <si>
    <t>הזירה הבין-תחומית (ע"ר)</t>
  </si>
  <si>
    <t>מוזתיקה (ע"ר)</t>
  </si>
  <si>
    <t>הקם (חל"צ)</t>
  </si>
  <si>
    <t>סינתיסייזר (ע"ר)</t>
  </si>
  <si>
    <t>תמוז - 98 (ע"ר)</t>
  </si>
  <si>
    <t>עמותת הנבל והזמיר (ע"ר)</t>
  </si>
  <si>
    <t xml:space="preserve">מומלץ לתמיכה עפ"י מבחן התמיכה - תחום ד'. הוגש תקציב עלויות ע"ס 424,000 ₪.עפ"י המלצת המדור אושרו הוצאות התקציב המבוקש. </t>
  </si>
  <si>
    <t xml:space="preserve">מומלץ לתמיכה עפ"י מבחן התמיכה - תחום ד'. הוגש תקציב עלויות ע"ס 182,638 ₪.עפ"י המלצת המדור אושרו הוצאות התקציב המבוקש. </t>
  </si>
  <si>
    <t xml:space="preserve">מומלץ לתמיכה עפ"י מבחן התמיכה - תחום ד'. </t>
  </si>
  <si>
    <t>הניקוד לא זיכה בסכום מעל 25,000 ₪ ועל כן לפי סעיף 6(ח) נדחה.</t>
  </si>
  <si>
    <t>המוסד הגיש את כל הדוחות הנדרשים, מלאים ותקינים</t>
  </si>
  <si>
    <t>המוסד הגיש תקציב לפעילות והודוחת במהלך שנת התמיכה</t>
  </si>
  <si>
    <t>המוסד הגיש תכנית עבודה כללית לשנת התמיכה</t>
  </si>
  <si>
    <t>7(א)(4)</t>
  </si>
  <si>
    <t>מספר בקשה</t>
  </si>
  <si>
    <t>תיאור בקשה קצר</t>
  </si>
  <si>
    <t>סטאטוס</t>
  </si>
  <si>
    <t>מזהה מגיש הבקשה</t>
  </si>
  <si>
    <t>מס' מגיש (ספק)</t>
  </si>
  <si>
    <t>שם מגיש הבקשה</t>
  </si>
  <si>
    <t>שנת בקשה</t>
  </si>
  <si>
    <t>סכום מבוקש</t>
  </si>
  <si>
    <t>סכום מעודכן</t>
  </si>
  <si>
    <t>מס' תקנה</t>
  </si>
  <si>
    <t>תיאור תקנה תקציבית</t>
  </si>
  <si>
    <t>חויב</t>
  </si>
  <si>
    <t>מקשב (ע"ר)</t>
  </si>
  <si>
    <t>19-42-02-16</t>
  </si>
  <si>
    <t>מוסיקה</t>
  </si>
  <si>
    <t>מכון למוסיקה ישראלית (ע"ר)</t>
  </si>
  <si>
    <t>תזמורת חיבה</t>
  </si>
  <si>
    <t>חיבה - התנועה למורשת ישראל )ע"ר(</t>
  </si>
  <si>
    <t>המקהלה הקאמרית הישראלית - טבעון (ע"</t>
  </si>
  <si>
    <t>עמותת כליזמרים - כיתת אומן בצפת (ע"</t>
  </si>
  <si>
    <t>תזמורת סימפונית חיפה</t>
  </si>
  <si>
    <t>אופרה חיפה</t>
  </si>
  <si>
    <t>חבצלת מוסדות תרבות וחנוך של השומר ה</t>
  </si>
  <si>
    <t>בארוקדה - קולקטיב הבארוק הישראלי (ע</t>
  </si>
  <si>
    <t>המקהלה הישראלית ע"ש גארי ברתיני (ע"</t>
  </si>
  <si>
    <t>זמרי קולגיום (ע"ר)</t>
  </si>
  <si>
    <t>מועד</t>
  </si>
  <si>
    <t>טיוט</t>
  </si>
  <si>
    <t>האגודה לטיפוח חברה ותרבות, תיעוד ומ</t>
  </si>
  <si>
    <t>תזמורת המהפכה (ע"ר)</t>
  </si>
  <si>
    <t>חברת התזמורת הפילהרמונית הישראלית (</t>
  </si>
  <si>
    <t>עמותת תזמורת סימפונט רעננה</t>
  </si>
  <si>
    <t>ידידי מקהלת העפרוני (ע"ר)</t>
  </si>
  <si>
    <t>אוצר המוסיקה היהודית (ע"ר)</t>
  </si>
  <si>
    <t>עירית מעלות תרשיחא</t>
  </si>
  <si>
    <t>פרויקט מוסיקה הזירה הבין תחומית</t>
  </si>
  <si>
    <t>התזמורת האנדלוסית הישראלית אשדוד</t>
  </si>
  <si>
    <t>המרכז לתרבות האנדלוסית ולפיוט בישרא</t>
  </si>
  <si>
    <t>עמותת הסינפונייטה הישראלית באר שבע</t>
  </si>
  <si>
    <t>צוללת צהובה - המקום למוסיקה בירושלי</t>
  </si>
  <si>
    <t>קרן התרבות אמריקה -ישראל (ע"ר)</t>
  </si>
  <si>
    <t>פעילות המקהלה הקאמרית מוסיקה אטרנה</t>
  </si>
  <si>
    <t>''קשת אמנויות'' (ע''ר)</t>
  </si>
  <si>
    <t>תל-חי - כיתות אמן בינ"ל לפסנתר (ע"ר</t>
  </si>
  <si>
    <t>עמותת התזמורת הסימפונית ראשון לציון</t>
  </si>
  <si>
    <t>האופרה הישראלית - תל אביב-יפו }ע"ר{</t>
  </si>
  <si>
    <t>כיתות אומן</t>
  </si>
  <si>
    <t>מפעל המוסיקה של צימבליסטה (ע''ר)</t>
  </si>
  <si>
    <t>איגוד הקומפוזיטורים בישראל</t>
  </si>
  <si>
    <t>אופרה קאמרה</t>
  </si>
  <si>
    <t>המרכז למוסיקה ע"ש פיליציה בלומנטל (</t>
  </si>
  <si>
    <t>כיתות אמן צ'ליל בגליל</t>
  </si>
  <si>
    <t>אנסמבל עלמה קול נשי ישראלי</t>
  </si>
  <si>
    <t>מקהלת אודיאנה</t>
  </si>
  <si>
    <t>שלישיית עתר</t>
  </si>
  <si>
    <t>הרכב אקוט</t>
  </si>
  <si>
    <t>לה פלפולה גרוב</t>
  </si>
  <si>
    <t>אנסמבל מצו</t>
  </si>
  <si>
    <t>שורולה</t>
  </si>
  <si>
    <t>רביעיית כרמל</t>
  </si>
  <si>
    <t>מארש דונדורמה</t>
  </si>
  <si>
    <t>להקת מורין נהדר</t>
  </si>
  <si>
    <t>יניב ד'אור ואנסמבל נאיה</t>
  </si>
  <si>
    <t>הרכב עמית פרידמן</t>
  </si>
  <si>
    <t>הפרויקט הקאמרי הישראלי</t>
  </si>
  <si>
    <t>הודנא אורקסטרה</t>
  </si>
  <si>
    <t>אנסמבל הפניקס</t>
  </si>
  <si>
    <t>אנסמבל גלעד אפרת</t>
  </si>
  <si>
    <t>אנסמבל פרץ אליהו</t>
  </si>
  <si>
    <t>מקהלת זמרת י'ה בניצוחו של ד"ר אורי</t>
  </si>
  <si>
    <t>תמיד - תרבות מוסיקלית יהודית (ע"ר)</t>
  </si>
  <si>
    <t>המרכז לפיוט ושירה - מוסיקה קולית מסורתית</t>
  </si>
  <si>
    <t>גליא (ע''ר)</t>
  </si>
  <si>
    <t>האנסמבל הקולי הישראלי (1995) (ע"ר)</t>
  </si>
  <si>
    <t>אנסמבל ארז נטף</t>
  </si>
  <si>
    <t>תזמורת ארמון בזמן</t>
  </si>
  <si>
    <t>כיתות אמן</t>
  </si>
  <si>
    <t>אנסמבל מיתר</t>
  </si>
  <si>
    <t>מורשת אבות - לימוד מקצועות הקודש (ע</t>
  </si>
  <si>
    <t>מקהלת החזנים הירושלמית )ע"ר(</t>
  </si>
  <si>
    <t>מקהלת גיא בן הינום</t>
  </si>
  <si>
    <t>הערת שוליים (ע"ר)</t>
  </si>
  <si>
    <t>החברה העירונית לתרבות הפנאי בכפר סב</t>
  </si>
  <si>
    <t>קבוצת מוסיקה נובה (ע"ר)</t>
  </si>
  <si>
    <t>רננות - המכון למוסיקה יהודית</t>
  </si>
  <si>
    <t>עירית רחובות</t>
  </si>
  <si>
    <t>תזמורת הבארוק ירושלים que orchestra</t>
  </si>
  <si>
    <t>תמיכה שוטפת בתזמורת ירושלים מזרח ומערב</t>
  </si>
  <si>
    <t>תזמורת ירושלים מזרח ומערב (ע"ר)</t>
  </si>
  <si>
    <t>מרכז מוסיקה</t>
  </si>
  <si>
    <t>תיאטרון תנועה "תמו-נע"</t>
  </si>
  <si>
    <t>הקאמרטה הישראלית - ירושלים (ע"ר)</t>
  </si>
  <si>
    <t>המקהלה הפילהרמונית תל אביב (ע"ר)</t>
  </si>
  <si>
    <t>מועדון הג'אז מצפה רמון</t>
  </si>
  <si>
    <t>מעבר - מרכז אומנויות ויצירה (ע"ר)</t>
  </si>
  <si>
    <t>המקהלה הקאמרית תל אביב (ע"ר)</t>
  </si>
  <si>
    <t>האורקסטרה - תזמורת הג'אז הישראלית (</t>
  </si>
  <si>
    <t>תזמורת סימפונית ירושלים (ע"ר) tra</t>
  </si>
  <si>
    <t>החברה העירונית לתרבות, ספורט ומרכזי</t>
  </si>
  <si>
    <t>אלשיך - מרכז למוזיקה מסורתית, תל אב</t>
  </si>
  <si>
    <t>תמיכה בהרכב הא-קפלה ווקאלוסיטי</t>
  </si>
  <si>
    <t>ספקטרום - בית לתרבות ואמנות בירושלי</t>
  </si>
  <si>
    <t>התזמורת הקאמרית הישראלית</t>
  </si>
  <si>
    <t>זמרי המדריגל (ע"ר)</t>
  </si>
  <si>
    <t>עמותת ארתור רובינשטיין הבינלאומית מ</t>
  </si>
  <si>
    <t>תמיכה בתזמורת הלאדינו הישראלית</t>
  </si>
  <si>
    <t>קהילות שרות פיוט וניגון (ע"ר)</t>
  </si>
  <si>
    <t>הרכב יובל כהן</t>
  </si>
  <si>
    <t>עמותה לקידום וטיפוח המוסיקה הערבית</t>
  </si>
  <si>
    <t>אנסמבל סולני תל אביב (ע"ר)</t>
  </si>
  <si>
    <t>מרכז למוזיקה לבונטין 7</t>
  </si>
  <si>
    <t>א.מ.א. - אומנות מקורית אלטרנטיבית (</t>
  </si>
  <si>
    <t>מקהלת אנקור - תמיכה שוטפת</t>
  </si>
  <si>
    <t>האקדמיה למוסיקה ולמחול בירושלים (ע"</t>
  </si>
  <si>
    <t>מרכז עדן תמיר למוסיקה, עין כרם, ירו</t>
  </si>
  <si>
    <t>תחרות האמן הצעיר</t>
  </si>
  <si>
    <t>אנסמבל זמרי מורן</t>
  </si>
  <si>
    <t>עמותת מקהלות מורן והבית לשירה בישרא</t>
  </si>
  <si>
    <t>יובל - האנסמבל הישראלי לחזנות ומוסי</t>
  </si>
  <si>
    <t>הקונסבטוריון הישראלי למוסיקה ת"א (ע</t>
  </si>
  <si>
    <t>מכון תל אביב לחזנות (ע"ר)</t>
  </si>
  <si>
    <t>גיא מינטוס טריו</t>
  </si>
  <si>
    <t>מרכז מוסיקלי תרבותי בירושלים</t>
  </si>
  <si>
    <t>מקהלה ועתודה צעירה</t>
  </si>
  <si>
    <t>מרחבים חברה לחנוך ותרבות (חל"צ)</t>
  </si>
  <si>
    <t>תזמורת האופרה הקאמרית (ע"ר)</t>
  </si>
  <si>
    <t>אנסמבל טרמולו לכלי הקשה, נתניה )ע"ר</t>
  </si>
  <si>
    <t>תמיכה שוטפת בפעילות התזמורת הקאמרית הישר</t>
  </si>
  <si>
    <t>המרכז האלקטרוני "התיבה"</t>
  </si>
  <si>
    <t>אנסמבל המאה ה-21</t>
  </si>
  <si>
    <t>הגשת בקשת תמיכה לשנת 2024</t>
  </si>
  <si>
    <t>תמיכה שוטפת 2024</t>
  </si>
  <si>
    <t>קבוצות ואנסמבלים מוסיקליים</t>
  </si>
  <si>
    <t>תמיכה במרכז המוסיקה שטיינברג חולון</t>
  </si>
  <si>
    <t>נעסף</t>
  </si>
  <si>
    <t>רשת קהילה ופנאי (ע"ר)</t>
  </si>
  <si>
    <t>תמיכה באנסמבלים מוסיקליים מרכז שטיינברג</t>
  </si>
  <si>
    <t>תמיכה בקונסרבטוריון חולון בכיתות אמן</t>
  </si>
  <si>
    <t>תמיכה במקהלות עירוניות</t>
  </si>
  <si>
    <t>מקהלת ברתיני תמיכה שוטפת 2024</t>
  </si>
  <si>
    <t>תמיכה שוטפת לפעילות תרבות של מקהלה מסורת</t>
  </si>
  <si>
    <t>תקוע-קבוצה מוזיקלית - 'דאפה' 2024</t>
  </si>
  <si>
    <t>עמותה לקידום התרבות והאמנות תקוע (ע</t>
  </si>
  <si>
    <t>בקשה לתמיכה שוטפת</t>
  </si>
  <si>
    <t>תמיכה שוטפת מרכזי מוסיקה</t>
  </si>
  <si>
    <t>מקהלת הקיבוץ הארצי 2024</t>
  </si>
  <si>
    <t>תמיכות 2024 מוסיקה קולית</t>
  </si>
  <si>
    <t>תזמורת הביג בנד</t>
  </si>
  <si>
    <t>מקהלת בת - שיר</t>
  </si>
  <si>
    <t>תמיכה שוטפת לשנת 2024</t>
  </si>
  <si>
    <t>תחרויות אביב 2024 שנת תחרות</t>
  </si>
  <si>
    <t>בארוקדה תמיכה 2024 3א גופים כליים</t>
  </si>
  <si>
    <t>תמיכה מש התרבות לשנת 2024 - תקנת המוסיקה</t>
  </si>
  <si>
    <t>תמיכה בשירת יהודי תימן</t>
  </si>
  <si>
    <t>תמיכה בתזמורת התימנית (אלקאת)</t>
  </si>
  <si>
    <t>תמיכה בתזמורת- הקאמרטה הישראלית ירושלים</t>
  </si>
  <si>
    <t>המזקקה - בית למוסיקה ותרבות</t>
  </si>
  <si>
    <t>תזמורת הרחוב הירושלמית - שוטף</t>
  </si>
  <si>
    <t>וואקלקונטקט -שוטף</t>
  </si>
  <si>
    <t>פולקעס - שוטף</t>
  </si>
  <si>
    <t>ליריק פרויקט אופראי</t>
  </si>
  <si>
    <t>פעילות האורקסטרה - תזמורת הג'אז הישראלית</t>
  </si>
  <si>
    <t>המקהלה הקאמרית</t>
  </si>
  <si>
    <t>יניב ד'אור , אנסמבל נאיה</t>
  </si>
  <si>
    <t>חמישיית תל אביב לכלי נשיפה</t>
  </si>
  <si>
    <t>הפתיליה</t>
  </si>
  <si>
    <t>תמיכה שוטפת מרכז למוזיקה לבונטין 7</t>
  </si>
  <si>
    <t>מרכז מוזיקה סטודיו אנט</t>
  </si>
  <si>
    <t>,תחרות נגינה כפר סבא 2024</t>
  </si>
  <si>
    <t>מקהלת "בת - קול" 2024</t>
  </si>
  <si>
    <t>סדרות הקונצרטים של יובל</t>
  </si>
  <si>
    <t>,תמיכה שוטפת בפעילות המקהלה</t>
  </si>
  <si>
    <t>מוסיקה קולית מסורתית 2024</t>
  </si>
  <si>
    <t>תמיכה שנתית בעמותה ובאירועים לציון 50שנה</t>
  </si>
  <si>
    <t>תמיכה עבור מ'לי באיגוד הקומפוזיטורים</t>
  </si>
  <si>
    <t>תמיכה בגופים קוליים(מקהלות)</t>
  </si>
  <si>
    <t>להקת שלוש</t>
  </si>
  <si>
    <t>סבבה 5</t>
  </si>
  <si>
    <t>רביעיית טוסקאניני</t>
  </si>
  <si>
    <t>בלאק סמבה</t>
  </si>
  <si>
    <t>עומר מושקוביץ טריו</t>
  </si>
  <si>
    <t>ענת מושקובסקי</t>
  </si>
  <si>
    <t>טריו בן חיים</t>
  </si>
  <si>
    <t>אמיתי אריכא והפרויקט D1</t>
  </si>
  <si>
    <t>דריה- הרכב אינסטרומנטלי</t>
  </si>
  <si>
    <t>פסנתר לתמיד 2024</t>
  </si>
  <si>
    <t>מקהלות ועתודה צעירה</t>
  </si>
  <si>
    <t>תמיכה שותפת- קבוצת מוסיקה נובה</t>
  </si>
  <si>
    <t>ספרקטום - מרכז מוזיקה 2024</t>
  </si>
  <si>
    <t>תמיכה שוטפת במוסד קהילות שרות</t>
  </si>
  <si>
    <t>תמיכה 2024</t>
  </si>
  <si>
    <t>מוסיקה שוטף</t>
  </si>
  <si>
    <t>2024 - תמיכה בדור הבא של חזנים ובעלי תפי</t>
  </si>
  <si>
    <t>תמיכה שוטפת אופרה</t>
  </si>
  <si>
    <t>תמיכה בתזמורת TLV (הערבית יהודית)</t>
  </si>
  <si>
    <t>תמיכה בתחרות ע"ש פאול בן חיים</t>
  </si>
  <si>
    <t>בקשה לתמיכה</t>
  </si>
  <si>
    <t>בקשת לתמיכה בפעילות שוטפת של הרכב קולי</t>
  </si>
  <si>
    <t>אנסמבל סולני תל אביב תמיכה 2024</t>
  </si>
  <si>
    <t>תזמורת האנדלוסית אלמוגרביה מעלות 2024</t>
  </si>
  <si>
    <t>מקהלת האיחוד 2024</t>
  </si>
  <si>
    <t>תמיכה באנסמבל הפיוט</t>
  </si>
  <si>
    <t>אנסמבל הפיוט מיסודו של מכון בן צבי</t>
  </si>
  <si>
    <t>תמיכה בפעילות שוטפת לשנת 2024</t>
  </si>
  <si>
    <t>תחרות הנבל הבינלאומית ה- 22 בישראל</t>
  </si>
  <si>
    <t>תמיכה באנסמבל טרמולו בשנת 2024</t>
  </si>
  <si>
    <t>גליא- גופים כליים 2024</t>
  </si>
  <si>
    <t>אנסמבל אמני תו המשווה 2024</t>
  </si>
  <si>
    <t>16759מרכזי מוסיקה</t>
  </si>
  <si>
    <t>בקשת תמיכה לשנת 2024</t>
  </si>
  <si>
    <t>תמיכה שוטפת באנסמבל הקולי הישראלי ל-2024</t>
  </si>
  <si>
    <t>מקהלת מעיין 2024</t>
  </si>
  <si>
    <t>מפעל המוסיקה- קבוצות מוסיקה 2024</t>
  </si>
  <si>
    <t>פרויקט בתחום המוסיקה</t>
  </si>
  <si>
    <t>בית מזי"א לתאטרון בע"מ (חל"צ)</t>
  </si>
  <si>
    <t>מרכז מוסיקה ענב 2024</t>
  </si>
  <si>
    <t>16761 כיתות אומן</t>
  </si>
  <si>
    <t>תזמורת אנדלוסלאם הרכב כלי 2024</t>
  </si>
  <si>
    <t>קבוצת מוזיקה אנסמבל מורשת אבות 2024</t>
  </si>
  <si>
    <t>תמיכה במכון רננות - חזנות ומוסיקה יהודית</t>
  </si>
  <si>
    <t>תמיכת מתקנת ירושלים</t>
  </si>
  <si>
    <t>אנסמבל גליל תמיכה 2024</t>
  </si>
  <si>
    <t>העמותה לקידום מצויינות תרבותית בישר</t>
  </si>
  <si>
    <t>כנית האקסלרטור למוזיקאים סינתיסייזר</t>
  </si>
  <si>
    <t>הקונסרבטוריון שליד האקדמיה למוסיקה</t>
  </si>
  <si>
    <t>.</t>
  </si>
  <si>
    <t>מס' בקשה שנת תמיכה</t>
  </si>
  <si>
    <t>מס' בקשה שנה קודמת</t>
  </si>
  <si>
    <t>השנה האחרונה בה ניתנה הגנה לצורך 80% (מנגנון הגנה ביחס לשנה קודמת)</t>
  </si>
  <si>
    <t>זכאות להגנה של 80% (מנגנון הגנה ביחס לשנה קודמת)</t>
  </si>
  <si>
    <t>זיהוי מספר הבקשה לאותו גוף</t>
  </si>
  <si>
    <t>סכום תמיכה בשנה קודמת</t>
  </si>
  <si>
    <t>סכום תמיכה מומלץ</t>
  </si>
  <si>
    <t>שיעור שינוי מו שנה קודמת</t>
  </si>
  <si>
    <t>תמיכה מכוח מענק ירושלים</t>
  </si>
  <si>
    <t>בוטל</t>
  </si>
  <si>
    <t>תמיכה בלהקת קולות חמים לשנת 2024</t>
  </si>
  <si>
    <t>מתנ"ס שער הנגב (ע"ר)</t>
  </si>
  <si>
    <t>הפרויקט תמר שאוקי</t>
  </si>
  <si>
    <t>ערבי מוסיקה</t>
  </si>
  <si>
    <t>מדרשת שכטר (ע"ר)</t>
  </si>
  <si>
    <t>16757 כיתות אמן</t>
  </si>
  <si>
    <t>קידום יצירה ישראלית ומלחינים ישראלים</t>
  </si>
  <si>
    <t>מפעל המוסיקה- גופים כליים, תזמורות 2024</t>
  </si>
  <si>
    <t>תזמורת אנדלוסלאם קבוצת מוזיקה 2024</t>
  </si>
  <si>
    <t>מקהלת אנקור - שוטף 2025</t>
  </si>
  <si>
    <t>הקונסורט הקולי 2025</t>
  </si>
  <si>
    <t>ליריק הרכב קולי בל קנטו 2025</t>
  </si>
  <si>
    <t>תמיכה שוטפת 2025</t>
  </si>
  <si>
    <t>תמיכה בפעילות - קונצרטים, הקלטות, הוצ'לא</t>
  </si>
  <si>
    <t>מקהלת ברתיני תמיכה שוטפת 2025</t>
  </si>
  <si>
    <t>תמיכה שוטפת בפעילות מ. פילהרמונית ת"א</t>
  </si>
  <si>
    <t>בקשת תמיכה 2025 -</t>
  </si>
  <si>
    <t>תמיכה בשירת תימן</t>
  </si>
  <si>
    <t>תמיכות מוסיקה קולית 2025</t>
  </si>
  <si>
    <t>תמיכה 2025</t>
  </si>
  <si>
    <t>מקהלת הקיבוץ הארצי</t>
  </si>
  <si>
    <t>פעילות שוטפת של המקהלה הקאמרית הירושלמית</t>
  </si>
  <si>
    <t>תחרויות האביב 2025 - שנת הכנה</t>
  </si>
  <si>
    <t>תמיכה במקהלת שחר-רחובות</t>
  </si>
  <si>
    <t>תמיכה כללית בפעילות המקהלה</t>
  </si>
  <si>
    <t>תמיכה בפעילות שוטפת וקידום שירה האמנותית</t>
  </si>
  <si>
    <t>מטרוז - המרכז למוסיקה אנדלוסית ולפי</t>
  </si>
  <si>
    <t>מקהלת "בת-קול" 2025</t>
  </si>
  <si>
    <t>קבוצת מוזיקליות תזמורת TLV הערבית יהודית</t>
  </si>
  <si>
    <t>2025 - תמיכה בדור הבא של חזנים ובעלי תפ</t>
  </si>
  <si>
    <t>תחרות ע"ש פאול בן חיים 2025-2026</t>
  </si>
  <si>
    <t>תחרות הנבל הישראלית החמישית</t>
  </si>
  <si>
    <t>בקשת תמיכה לפעילות עמותת זמרי המדריגל</t>
  </si>
  <si>
    <t>קהילות שרות פיוט וניגון - תמיכה שוטפת</t>
  </si>
  <si>
    <t>מקהלת מעיין 2025</t>
  </si>
  <si>
    <t>פסנתר לתמיד 2025</t>
  </si>
  <si>
    <t>מוסיקה קולית מסורתית 2025</t>
  </si>
  <si>
    <t>מקהלת משגב 2025</t>
  </si>
  <si>
    <t>משגב הגליל עמותה לקידום ההתישבות בג</t>
  </si>
  <si>
    <t>מקהלה 2025</t>
  </si>
  <si>
    <t>סדרת המנוים של יובל</t>
  </si>
  <si>
    <t>מקהלת "בת שיר"</t>
  </si>
  <si>
    <t>תחרות כפר סבא 2025 - תחרות זלצמן לפסנתר</t>
  </si>
  <si>
    <t>המקהלה הקאמרית ירושלים 2025</t>
  </si>
  <si>
    <t>טוטאל ווקאל</t>
  </si>
  <si>
    <t>פרויקט מוסיקה במזיא</t>
  </si>
  <si>
    <t>תחרות העוד</t>
  </si>
  <si>
    <t>תחרות הקמנצ'ה</t>
  </si>
  <si>
    <t>תמיכה שוטפת באנסמבל הקולי הישראלי ל-2025</t>
  </si>
  <si>
    <t>פרוייקט בתחום המוסיקה: מעבדת מקהלה</t>
  </si>
  <si>
    <t>הרכב ווקאלי משגב</t>
  </si>
  <si>
    <t>חבורות זמר - שיר בהר 2025</t>
  </si>
  <si>
    <t>תזמורת הרחוב הירושלמית - שוטף 2025</t>
  </si>
  <si>
    <t>תמיכה שוטפת בפעילות התזמורת</t>
  </si>
  <si>
    <t>תמיכה שוטפת לשנת 2025</t>
  </si>
  <si>
    <t>אנסמבל המאה ה-21, תמיכה שוטפת</t>
  </si>
  <si>
    <t>תמיכה מש התרבות לשנת 2025 - תקנת המוסיקה</t>
  </si>
  <si>
    <t>תמיכה 3א בארוקדה 2025</t>
  </si>
  <si>
    <t>תמיכה בפעילות שוטפת לשנת 2025</t>
  </si>
  <si>
    <t>בקשת תמיכה לשנת 2025</t>
  </si>
  <si>
    <t>האורקסטרה - תזמורת הג'אז הישראלית</t>
  </si>
  <si>
    <t>גופים כליים 2025- גליא</t>
  </si>
  <si>
    <t>אנסמבל סולני תל אביב תמיכה 2025</t>
  </si>
  <si>
    <t>תמיכת שנתית באנסמבל טרמולו 2025</t>
  </si>
  <si>
    <t>בקשת תמיכה לפעילות שוטפת</t>
  </si>
  <si>
    <t>בקשת תמיכה בפעילות מוזיקלית לשנת 2025</t>
  </si>
  <si>
    <t>בקשה לתמיכה לשנת 2025</t>
  </si>
  <si>
    <t>תזמורת אנדלוסלאם 2025</t>
  </si>
  <si>
    <t>אנדלוסית 2025 גופים כלים</t>
  </si>
  <si>
    <t>תמיכה שוטפת במרכז מוסיקה התיבה</t>
  </si>
  <si>
    <t>מזקקה - בית לתרבות מקומית 2025</t>
  </si>
  <si>
    <t>קולות חבויים - אנסמבל נוריה</t>
  </si>
  <si>
    <t>וואקלקונטקט 2025</t>
  </si>
  <si>
    <t>פולקעס - 2025</t>
  </si>
  <si>
    <t>ליריק-אופרה סטודיו: כיתות אמן</t>
  </si>
  <si>
    <t>ליריק פרויקט אופראי 2025</t>
  </si>
  <si>
    <t>כנס תזמורות רחוב - הפיראטיות הפיראטיות</t>
  </si>
  <si>
    <t>אילומיניישן - אנסמבל נוריה</t>
  </si>
  <si>
    <t>תמיכה שוטפת מרכז מוסיקה</t>
  </si>
  <si>
    <t>מרכז מוסיקה- מרכז ענב 2025</t>
  </si>
  <si>
    <t>קבוצות ואנסמבלים</t>
  </si>
  <si>
    <t>כיתת אמן למנצחים</t>
  </si>
  <si>
    <t>בקשה לתקציב לתמיכה שנתית באנסמבל מיתר</t>
  </si>
  <si>
    <t>מיתר עמותה לקידום מוסיקה ישראלית וע</t>
  </si>
  <si>
    <t>תמיכה לפרויקט "אופרה זעירה"</t>
  </si>
  <si>
    <t>העלאת אופרה וטיפוח זמרים מקצועיים צעירים</t>
  </si>
  <si>
    <t>קורס קיץ במתכונת כיתות אמן</t>
  </si>
  <si>
    <t>סמינרים - כיתות אמן לנגני כלי קשת ישראלי</t>
  </si>
  <si>
    <t>פרויקט "שיר לשירה"</t>
  </si>
  <si>
    <t>מיוזיק פורט- פרויקט מוסיקה 2025</t>
  </si>
  <si>
    <t>ספקטרום-בית לתרבות ואמנות - מוסיקה 2025</t>
  </si>
  <si>
    <t>עמותת תקוע- קבוצת מוסיקה 2025</t>
  </si>
  <si>
    <t>מועדון הג׳אז מצפה רמון</t>
  </si>
  <si>
    <t>תזמורת TLV</t>
  </si>
  <si>
    <t>בקשה לתמיכה בסדרת העוגב</t>
  </si>
  <si>
    <t>אמנות רב תחומית- קבוצות מוסקה 2025</t>
  </si>
  <si>
    <t>העמותה לאמנות רב תחומית (ע"ר)</t>
  </si>
  <si>
    <t>פרוייקט מוסיקה 2025- אמנות רב תחומית</t>
  </si>
  <si>
    <t>אלשיך- מרכז מוסיקה 2025</t>
  </si>
  <si>
    <t>תו המשווה- פרוייקט מוסיקה 2025</t>
  </si>
  <si>
    <t>תו המשווה- אנסמבל 2025</t>
  </si>
  <si>
    <t>קולקטיב מחר</t>
  </si>
  <si>
    <t>חמישיית תל אביב</t>
  </si>
  <si>
    <t>אנסמבל מולטיפיאנו</t>
  </si>
  <si>
    <t>תאטרון הסמטה ג'אז 2025</t>
  </si>
  <si>
    <t>כתת אומן לניצוח</t>
  </si>
  <si>
    <t>כיתת אומן אינסטרומנטלית</t>
  </si>
  <si>
    <t>קונצרטים בפריפריה ולקהל עם צרכים מיוחדים</t>
  </si>
  <si>
    <t>המשך שנת לברי: ביצועים הקלטות הוצאה לאור</t>
  </si>
  <si>
    <t>צימבליסטה - קבוצת מוסיקה 2025</t>
  </si>
  <si>
    <t>תמיכה</t>
  </si>
  <si>
    <t>תמיכה בכיתות האמן תל חי לשנת 2025</t>
  </si>
  <si>
    <t>פרויקט ילדי המוסיקה</t>
  </si>
  <si>
    <t>מקור- העמותה לקידום יצירה מוזיקלית</t>
  </si>
  <si>
    <t>Soundpainting</t>
  </si>
  <si>
    <t>אל תוך האור</t>
  </si>
  <si>
    <t>כיתות אמן לכינור עם מרים פריד</t>
  </si>
  <si>
    <t>כיתות אמן לפסנתר עם מארי פרחיה</t>
  </si>
  <si>
    <t>מרכזי מוסיקה 2025</t>
  </si>
  <si>
    <t>עירית באר שבע</t>
  </si>
  <si>
    <t>תמיכה פרוייקט ברוב קולות 2025</t>
  </si>
  <si>
    <t>אנסמבל גליל תמיכה 2025</t>
  </si>
  <si>
    <t>מס' קול קורא</t>
  </si>
  <si>
    <t>בר-קיימא - כנס תזמורות רחוב - הפיראטיות הפיראטיות</t>
  </si>
  <si>
    <t>העמותה לאמנות רב תחומית- פרוייקט מוסיקה 2025- אמנות רב תחומית</t>
  </si>
  <si>
    <t xml:space="preserve"> פיליציה בלומנטל -  אופרה קאמרה</t>
  </si>
  <si>
    <t xml:space="preserve">מקור-  פרויקט ילדי המוסיקה </t>
  </si>
  <si>
    <t xml:space="preserve"> פיליציה בלומנטל -  Soundpainting</t>
  </si>
  <si>
    <t>פליציה בלומנטל - סמה צעירה</t>
  </si>
  <si>
    <t>עירית תל-אביב-יפו- תאטרון הסמטה ג'אז 2025</t>
  </si>
  <si>
    <t xml:space="preserve">מומלץ לתמיכה עפ"י מבחן התמיכה - תחום ד'.
הוגשה הצעת תקציב בסך 395,000 ₪. עפ"י המלצת המדור אושרו הוצאות התקציב המבוקש. </t>
  </si>
  <si>
    <t xml:space="preserve">מומלץ לתמיכה עפ"י מבחן התמיכה - תחום ד'.
הוגשה הצעת תקציב בסך 180,000 ₪. עפ"י המלצת המדור אושרו הוצאות התקציב המבוקש. </t>
  </si>
  <si>
    <t xml:space="preserve">מומלץ לתמיכה עפ"י מבחן התמיכה - תחום ד'.
הוגשה הצעת תקציב בסך 150,000  ₪. עפ"י המלצת המדור אושרו הוצאות התקציב המבוקש. </t>
  </si>
  <si>
    <t xml:space="preserve">מומלץ לתמיכה עפ"י מבחן התמיכה - תחום ד'.
הוגשה הצעת תקציב בסך 614,000 ₪. עפ"י המלצת המדור אושרו הוצאות התקציב המבוקש. </t>
  </si>
  <si>
    <t xml:space="preserve">מומלץ לתמיכה עפ"י מבחן התמיכה - תחום ד'.
הוגשה הצעת תקציב בסך 2,570,000  ₪. עפ"י המלצת המדור אושרו הוצאות התקציב המבוקש. </t>
  </si>
  <si>
    <t xml:space="preserve">מומלץ לתמיכה עפ"י מבחן התמיכה - תחום ד'.
הוגשה הצעת תקציב בסך 1,122,795  ₪. עפ"י המלצת המדור אושרו הוצאות התקציב המבוקש. </t>
  </si>
  <si>
    <t xml:space="preserve">מומלץ לתמיכה עפ"י מבחן התמיכה - תחום ד'.
הוגשה הצעת תקציב בסך 208,650  ₪. עפ"י המלצת המדור אושרו הוצאות התקציב המבוקש. </t>
  </si>
  <si>
    <t xml:space="preserve">מומלץ לתמיכה עפ"י מבחן התמיכה - תחום ד'.
הוגשה הצעת תקציב בסך  450,000 ₪. עפ"י המלצת המדור אושרו הוצאות התקציב המבוקש. </t>
  </si>
  <si>
    <t xml:space="preserve">מומלץ לתמיכה עפ"י מבחן התמיכה - תחום ד'.
הוגשה הצעת תקציב בסך 126,491 ₪. עפ"י המלצת המדור אושרו הוצאות התקציב המבוקש. </t>
  </si>
  <si>
    <t xml:space="preserve">מומלץ לתמיכה עפ"י מבחן התמיכה - תחום ד'.
הוגשה הצעת תקציב בסך 230,000  ₪. עפ"י המלצת המדור אושרו הוצאות התקציב המבוקש. </t>
  </si>
  <si>
    <t xml:space="preserve">מומלץ לתמיכה עפ"י מבחן התמיכה - תחום ד'.
הוגשה הצעת תקציב בסך 400,000  ₪. עפ"י המלצת המדור אושרו הוצאות התקציב המבוקש. </t>
  </si>
  <si>
    <t xml:space="preserve">מומלץ לתמיכה עפ"י מבחן התמיכה - תחום ד'.
הוגשה הצעת תקציב בסך 150,000 ₪. עפ"י המלצת המדור אושרו הוצאות התקציב המבוקש. </t>
  </si>
  <si>
    <t xml:space="preserve">מומלץ לתמיכה עפ"י מבחן התמיכה - תחום ד'.
הוגשה הצעת תקציב בסך 206,638 ₪. עפ"י המלצת המדור אושרו הוצאות התקציב המבוקש. </t>
  </si>
  <si>
    <t xml:space="preserve">מומלץ לתמיכה עפ"י מבחן התמיכה - תחום ד'.
הוגשה הצעת תקציב בסך 79,500 ₪. עפ"י המלצת המדור אושרו הוצאות התקציב המבוקש. </t>
  </si>
  <si>
    <t xml:space="preserve">מומלץ לתמיכה עפ"י מבחן התמיכה - תחום ד'.
הוגשה הצעת תקציב בסך 250,000  ₪. עפ"י המלצת המדור אושרו הוצאות התקציב המבוקש. </t>
  </si>
  <si>
    <t xml:space="preserve">מומלץ לתמיכה עפ"י מבחן התמיכה - תחום ד'.
הוגשה הצעת תקציב בסך 550,000 ₪. עפ"י המלצת המדור אושרו הוצאות התקציב המבוקש. </t>
  </si>
  <si>
    <t xml:space="preserve">מומלץ לתמיכה עפ"י מבחן התמיכה - תחום ד'.
הוגשה הצעת תקציב בסך 165,071  ₪. עפ"י המלצת המדור אושרו הוצאות התקציב המבוקש. </t>
  </si>
  <si>
    <t xml:space="preserve">מומלץ לתמיכה עפ"י מבחן התמיכה - תחום ד'.
הוגשה הצעת תקציב בסך 125,000  ₪. עפ"י המלצת המדור אושרו הוצאות התקציב המבוקש. </t>
  </si>
  <si>
    <t xml:space="preserve">מומלץ לתמיכה עפ"י מבחן התמיכה - תחום ד'.
הוגשה הצעת תקציב בסך 626,323 ₪. עפ"י המלצת המדור אושרו הוצאות התקציב המבוקש. </t>
  </si>
  <si>
    <t xml:space="preserve">מומלץ לתמיכה עפ"י מבחן התמיכה - תחום ד'.
הוגשה הצעת תקציב בסך 105,000  ₪. עפ"י המלצת המדור אושרו הוצאות התקציב המבוקש. </t>
  </si>
  <si>
    <t>אינו עומד בתנאי סף לפי סעיף 7.(א)(3) - המוסד לא הגיש את השאלונים הנדרשים לבחינת הבקשה. כמו כן, אינו עומד  בסעיף 12(א)(6) - אינו בעל חשיבות וברמה מקצועית נאותה ע"פ המלצת המדור</t>
  </si>
  <si>
    <t>בקשה כפולה. העמותה הגישה בקשה תקינה נוספת באמצעות ארגון הגג, דרכו גם התבצעה הפעילות.</t>
  </si>
  <si>
    <t>נדחה - לא עומד בסעיף 12(א)(6) - אינו בעל חשיבות וברמה מקצועית נאותה ע"פ המלצת המדור</t>
  </si>
  <si>
    <t>בשנה שעברה הגבלה לסכום מבוקש</t>
  </si>
  <si>
    <t xml:space="preserve">מומלץ לתמיכה עפ"י מבחן התמיכה - תחום ד'. הוגשה הצעת תקציב בסך 105,000 ₪. עפ"י המלצת המדור אושרו הוצאות התקציב המבוקש. 
</t>
  </si>
  <si>
    <t xml:space="preserve">מומלץ לתמיכה עפ"י מבחן התמיכה - תחום ד'. הוגשה הצעת תקציב בסך 175,00  ₪. עפ"י המלצת המדור אושרו הוצאות התקציב המבוקש. </t>
  </si>
  <si>
    <t xml:space="preserve">מומלץ לתמיכה עפ"י מבחן התמיכה - תחום ד'. הוגשה הצעת תקציב בסך 220,000 ₪. עפ"י המלצת המדור אושרו הוצאות התקציב המבוקש. </t>
  </si>
  <si>
    <t xml:space="preserve">מומלץ לתמיכה עפ"י מבחן התמיכה - תחום ד'. הוגשה הצעת תקציב בסך 325,000  ₪. עפ"י המלצת המדור אושרו הוצאות התקציב המבוקש. </t>
  </si>
  <si>
    <t xml:space="preserve">מומלץ לתמיכה עפ"י מבחן התמיכה - תחום ד'. הוגשה הצעת תקציב בסך 675,253  ₪. עפ"י המלצת המדור אושרו הוצאות התקציב המבוקש.  </t>
  </si>
  <si>
    <t xml:space="preserve">מומלץ לתמיכה עפ"י מבחן התמיכה - תחום ד'. הוגשה הצעת תקציב בסך 175,000 ₪. עפ"י המלצת המדור אושרו הוצאות התקציב המבוקש. </t>
  </si>
  <si>
    <t xml:space="preserve">מומלץ לתמיכה עפ"י מבחן התמיכה - תחום ד'. הוגשה הצעת תקציב בסך 1,110,600  ₪. עפ"י המלצת המדור אושרו הוצאות התקציב המבוקש. </t>
  </si>
  <si>
    <t xml:space="preserve">מומלץ לתמיכה עפ"י מבחן התמיכה - תחום ד'. הוגשה הצעת תקציב בסך 1,730,000  ₪. עפ"י המלצת המדור אושרו הוצאות התקציב המבוקש. </t>
  </si>
  <si>
    <t xml:space="preserve">מומלץ לתמיכה עפ"י מבחן התמיכה - תחום ד'. הוגשה הצעת תקציב בסך 234,000  ₪. עפ"י המלצת המדור אושרו הוצאות התקציב המבוקש. </t>
  </si>
  <si>
    <t xml:space="preserve">מומלץ לתמיכה עפ"י מבחן התמיכה - תחום ד'. הוגשה הצעת תקציב בסך 90,000  ₪. עפ"י המלצת המדור אושרו הוצאות התקציב המבוקש. </t>
  </si>
  <si>
    <t xml:space="preserve">מומלץ לתמיכה עפ"י מבחן התמיכה - תחום ד'. הוגשה הצעת תקציב בסך 220,000  ₪. עפ"י המלצת המדור אושרו הוצאות התקציב המבוקש. </t>
  </si>
  <si>
    <t xml:space="preserve">מומלץ לתמיכה עפ"י מבחן התמיכה - תחום ד'. הוגשה הצעת תקציב בסך 174,500 ₪. עפ"י המלצת המדור אושרו הוצאות התקציב המבוקש. </t>
  </si>
  <si>
    <t xml:space="preserve">מומלץ לתמיכה עפ"י מבחן התמיכה - תחום ד'. הוגשה הצעת תקציב בסך 229,500  ₪. עפ"י המלצת המדור אושרו הוצאות התקציב המבוקש. </t>
  </si>
  <si>
    <t xml:space="preserve">מומלץ לתמיכה עפ"י מבחן התמיכה - תחום ד'. הוגשה הצעת תקציב בסך 119,500  ₪. עפ"י המלצת המדור אושרו הוצאות התקציב המבוקש. </t>
  </si>
  <si>
    <t xml:space="preserve">מומלץ לתמיכה עפ"י מבחן התמיכה - תחום ד'.
הוגשה הצעת תקציב בסך 278,000  ₪. עפ"י המלצת המדור אושרו הוצאות התקציב המבוקש. . </t>
  </si>
  <si>
    <t xml:space="preserve">מומלץ לתמיכה עפ"י מבחן התמיכה - תחום ד'.
</t>
  </si>
  <si>
    <t xml:space="preserve">בקשה חדשה. מומלץ לתמיכה עפ"י מבחן התמיכה - תחום ד'.
</t>
  </si>
  <si>
    <t>עליה בהיקף תקציב, מספר אמנים</t>
  </si>
  <si>
    <t>עליה במורכבות, מספר אמנים וותק</t>
  </si>
  <si>
    <t>עליה בוותק ומספר אמנים</t>
  </si>
  <si>
    <t>ירידה במספר אמנים</t>
  </si>
  <si>
    <t>אושר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</si>
</sst>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1">
    <numFmt numFmtId="164" formatCode="_ &quot;₪&quot;\ * #,##0_ ;_ &quot;₪&quot;\ * \-#,##0_ ;_ &quot;₪&quot;\ * &quot;-&quot;_ ;_ @_ "/>
    <numFmt numFmtId="165" formatCode="_ &quot;₪&quot;\ * #,##0.00_ ;_ &quot;₪&quot;\ * \-#,##0.00_ ;_ &quot;₪&quot;\ * &quot;-&quot;??_ ;_ @_ "/>
    <numFmt numFmtId="166" formatCode="_ * #,##0.00_ ;_ * \-#,##0.00_ ;_ * &quot;-&quot;??_ ;_ @_ "/>
    <numFmt numFmtId="167" formatCode="&quot;₪&quot;\ #,##0"/>
    <numFmt numFmtId="168" formatCode="#,##0_ ;\-#,##0\ "/>
    <numFmt numFmtId="169" formatCode="\ #,##0"/>
    <numFmt numFmtId="170" formatCode="0.0%"/>
    <numFmt numFmtId="171" formatCode="#,##0.00_ ;\-#,##0.00\ "/>
    <numFmt numFmtId="172" formatCode="&quot;₪&quot;#,##0"/>
    <numFmt numFmtId="173" formatCode="[$₪-40D]\ #,##0"/>
    <numFmt numFmtId="174" formatCode="_ * #,##0_ ;_ * \-#,##0_ ;_ * &quot;-&quot;??_ ;_ @_ "/>
  </numFmts>
  <fonts count="78" x14ac:knownFonts="1">
    <font>
      <sz val="12"/>
      <color theme="1"/>
      <name val="David"/>
      <family val="2"/>
      <charset val="177"/>
    </font>
    <font>
      <sz val="11"/>
      <color theme="1"/>
      <name val="Calibri"/>
      <family val="2"/>
      <charset val="177"/>
      <scheme val="minor"/>
    </font>
    <font>
      <sz val="11"/>
      <color theme="1"/>
      <name val="Calibri"/>
      <family val="2"/>
      <charset val="177"/>
      <scheme val="minor"/>
    </font>
    <font>
      <sz val="11"/>
      <color theme="1"/>
      <name val="Calibri"/>
      <family val="2"/>
      <charset val="177"/>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charset val="177"/>
      <scheme val="minor"/>
    </font>
    <font>
      <sz val="11"/>
      <color theme="1"/>
      <name val="Calibri"/>
      <family val="2"/>
      <charset val="177"/>
      <scheme val="minor"/>
    </font>
    <font>
      <sz val="11"/>
      <color theme="1"/>
      <name val="Calibri"/>
      <family val="2"/>
      <charset val="177"/>
      <scheme val="minor"/>
    </font>
    <font>
      <sz val="11"/>
      <color theme="1"/>
      <name val="Calibri"/>
      <family val="2"/>
      <charset val="177"/>
      <scheme val="minor"/>
    </font>
    <font>
      <sz val="11"/>
      <color theme="1"/>
      <name val="Calibri"/>
      <family val="2"/>
      <charset val="177"/>
      <scheme val="minor"/>
    </font>
    <font>
      <sz val="11"/>
      <color theme="1"/>
      <name val="Calibri"/>
      <family val="2"/>
      <charset val="177"/>
      <scheme val="minor"/>
    </font>
    <font>
      <sz val="12"/>
      <color theme="1"/>
      <name val="David"/>
      <family val="2"/>
      <charset val="177"/>
    </font>
    <font>
      <sz val="10"/>
      <name val="Arial"/>
      <family val="2"/>
    </font>
    <font>
      <sz val="10"/>
      <name val="Arial"/>
      <family val="2"/>
    </font>
    <font>
      <sz val="12"/>
      <name val="David"/>
      <family val="2"/>
    </font>
    <font>
      <sz val="11"/>
      <color indexed="8"/>
      <name val="Arial"/>
      <family val="2"/>
      <charset val="177"/>
    </font>
    <font>
      <sz val="11"/>
      <color indexed="9"/>
      <name val="Arial"/>
      <family val="2"/>
      <charset val="177"/>
    </font>
    <font>
      <sz val="11"/>
      <color indexed="20"/>
      <name val="Arial"/>
      <family val="2"/>
      <charset val="177"/>
    </font>
    <font>
      <b/>
      <sz val="11"/>
      <color indexed="52"/>
      <name val="Arial"/>
      <family val="2"/>
      <charset val="177"/>
    </font>
    <font>
      <b/>
      <sz val="11"/>
      <color indexed="9"/>
      <name val="Arial"/>
      <family val="2"/>
      <charset val="177"/>
    </font>
    <font>
      <i/>
      <sz val="11"/>
      <color indexed="23"/>
      <name val="Arial"/>
      <family val="2"/>
      <charset val="177"/>
    </font>
    <font>
      <sz val="11"/>
      <color indexed="17"/>
      <name val="Arial"/>
      <family val="2"/>
      <charset val="177"/>
    </font>
    <font>
      <b/>
      <sz val="15"/>
      <color indexed="56"/>
      <name val="Arial"/>
      <family val="2"/>
      <charset val="177"/>
    </font>
    <font>
      <b/>
      <sz val="13"/>
      <color indexed="56"/>
      <name val="Arial"/>
      <family val="2"/>
      <charset val="177"/>
    </font>
    <font>
      <b/>
      <sz val="11"/>
      <color indexed="56"/>
      <name val="Arial"/>
      <family val="2"/>
      <charset val="177"/>
    </font>
    <font>
      <sz val="11"/>
      <color indexed="62"/>
      <name val="Arial"/>
      <family val="2"/>
      <charset val="177"/>
    </font>
    <font>
      <sz val="11"/>
      <color indexed="52"/>
      <name val="Arial"/>
      <family val="2"/>
      <charset val="177"/>
    </font>
    <font>
      <sz val="11"/>
      <color indexed="60"/>
      <name val="Arial"/>
      <family val="2"/>
      <charset val="177"/>
    </font>
    <font>
      <sz val="11"/>
      <color theme="1"/>
      <name val="Calibri"/>
      <family val="2"/>
      <scheme val="minor"/>
    </font>
    <font>
      <b/>
      <sz val="11"/>
      <color indexed="63"/>
      <name val="Arial"/>
      <family val="2"/>
      <charset val="177"/>
    </font>
    <font>
      <b/>
      <sz val="18"/>
      <color indexed="56"/>
      <name val="Times New Roman"/>
      <family val="2"/>
      <charset val="177"/>
    </font>
    <font>
      <b/>
      <sz val="11"/>
      <color indexed="8"/>
      <name val="Arial"/>
      <family val="2"/>
      <charset val="177"/>
    </font>
    <font>
      <sz val="11"/>
      <color indexed="10"/>
      <name val="Arial"/>
      <family val="2"/>
      <charset val="177"/>
    </font>
    <font>
      <b/>
      <sz val="9"/>
      <color indexed="81"/>
      <name val="Tahoma"/>
      <family val="2"/>
    </font>
    <font>
      <b/>
      <sz val="24"/>
      <color theme="1"/>
      <name val="Calibri"/>
      <family val="2"/>
      <scheme val="minor"/>
    </font>
    <font>
      <b/>
      <sz val="18"/>
      <color theme="1"/>
      <name val="Calibri"/>
      <family val="2"/>
      <scheme val="minor"/>
    </font>
    <font>
      <b/>
      <sz val="16"/>
      <color theme="1"/>
      <name val="Calibri"/>
      <family val="2"/>
      <scheme val="minor"/>
    </font>
    <font>
      <b/>
      <sz val="11"/>
      <color theme="1"/>
      <name val="Calibri"/>
      <family val="2"/>
      <scheme val="minor"/>
    </font>
    <font>
      <b/>
      <sz val="12"/>
      <color theme="1"/>
      <name val="Calibri"/>
      <family val="2"/>
      <scheme val="minor"/>
    </font>
    <font>
      <sz val="12"/>
      <color theme="1"/>
      <name val="Calibri"/>
      <family val="2"/>
      <scheme val="minor"/>
    </font>
    <font>
      <b/>
      <sz val="14"/>
      <color theme="1"/>
      <name val="Calibri"/>
      <family val="2"/>
      <scheme val="minor"/>
    </font>
    <font>
      <b/>
      <sz val="18"/>
      <name val="Calibri"/>
      <family val="2"/>
      <scheme val="minor"/>
    </font>
    <font>
      <b/>
      <sz val="12"/>
      <name val="Calibri"/>
      <family val="2"/>
      <scheme val="minor"/>
    </font>
    <font>
      <b/>
      <sz val="10"/>
      <color theme="1"/>
      <name val="Calibri"/>
      <family val="2"/>
      <scheme val="minor"/>
    </font>
    <font>
      <sz val="12"/>
      <name val="Calibri"/>
      <family val="2"/>
      <scheme val="minor"/>
    </font>
    <font>
      <b/>
      <sz val="14"/>
      <color theme="0"/>
      <name val="Calibri"/>
      <family val="2"/>
      <scheme val="minor"/>
    </font>
    <font>
      <sz val="12"/>
      <color theme="0"/>
      <name val="Calibri"/>
      <family val="2"/>
      <scheme val="minor"/>
    </font>
    <font>
      <b/>
      <sz val="14"/>
      <name val="Calibri"/>
      <family val="2"/>
      <scheme val="minor"/>
    </font>
    <font>
      <sz val="10"/>
      <name val="Calibri"/>
      <family val="2"/>
      <scheme val="minor"/>
    </font>
    <font>
      <sz val="16"/>
      <color theme="1"/>
      <name val="Calibri"/>
      <family val="2"/>
      <scheme val="minor"/>
    </font>
    <font>
      <b/>
      <sz val="12"/>
      <color theme="0"/>
      <name val="Calibri"/>
      <family val="2"/>
      <scheme val="minor"/>
    </font>
    <font>
      <b/>
      <sz val="12"/>
      <color rgb="FFFF0000"/>
      <name val="Calibri"/>
      <family val="2"/>
      <scheme val="minor"/>
    </font>
    <font>
      <b/>
      <sz val="10"/>
      <name val="Calibri"/>
      <family val="2"/>
      <scheme val="minor"/>
    </font>
    <font>
      <b/>
      <sz val="9"/>
      <color theme="1"/>
      <name val="Calibri"/>
      <family val="2"/>
      <scheme val="minor"/>
    </font>
    <font>
      <b/>
      <sz val="12"/>
      <name val="David"/>
      <family val="2"/>
      <charset val="177"/>
    </font>
    <font>
      <b/>
      <sz val="12"/>
      <color indexed="16"/>
      <name val="David"/>
      <family val="2"/>
      <charset val="177"/>
    </font>
    <font>
      <b/>
      <u/>
      <sz val="16"/>
      <color theme="1"/>
      <name val="Calibri"/>
      <family val="2"/>
      <scheme val="minor"/>
    </font>
    <font>
      <i/>
      <sz val="16"/>
      <color theme="1"/>
      <name val="Calibri"/>
      <family val="2"/>
      <scheme val="minor"/>
    </font>
    <font>
      <i/>
      <u/>
      <sz val="16"/>
      <color theme="1"/>
      <name val="Calibri"/>
      <family val="2"/>
      <scheme val="minor"/>
    </font>
    <font>
      <b/>
      <sz val="20"/>
      <color theme="1"/>
      <name val="Calibri"/>
      <family val="2"/>
      <scheme val="minor"/>
    </font>
    <font>
      <sz val="16"/>
      <color theme="1"/>
      <name val="David"/>
      <family val="2"/>
      <charset val="177"/>
    </font>
    <font>
      <b/>
      <sz val="16"/>
      <color theme="1"/>
      <name val="David"/>
      <family val="2"/>
      <charset val="177"/>
    </font>
    <font>
      <b/>
      <u/>
      <sz val="12"/>
      <color theme="1"/>
      <name val="Calibri"/>
      <family val="2"/>
      <scheme val="minor"/>
    </font>
    <font>
      <sz val="10"/>
      <name val="Arial"/>
      <family val="2"/>
      <charset val="177"/>
    </font>
    <font>
      <sz val="12"/>
      <color indexed="8"/>
      <name val="David"/>
      <family val="2"/>
      <charset val="177"/>
    </font>
    <font>
      <b/>
      <sz val="16"/>
      <color rgb="FFFF0000"/>
      <name val="Calibri"/>
      <family val="2"/>
      <scheme val="minor"/>
    </font>
    <font>
      <b/>
      <i/>
      <u/>
      <sz val="16"/>
      <color theme="1"/>
      <name val="Calibri"/>
      <family val="2"/>
      <scheme val="minor"/>
    </font>
    <font>
      <sz val="11"/>
      <color rgb="FFFF0000"/>
      <name val="Calibri"/>
      <family val="2"/>
      <charset val="177"/>
      <scheme val="minor"/>
    </font>
    <font>
      <sz val="11"/>
      <color theme="0"/>
      <name val="Calibri"/>
      <family val="2"/>
      <charset val="177"/>
      <scheme val="minor"/>
    </font>
    <font>
      <sz val="12"/>
      <color theme="1"/>
      <name val="Calibri"/>
      <family val="2"/>
      <charset val="177"/>
      <scheme val="minor"/>
    </font>
    <font>
      <sz val="11"/>
      <color rgb="FF000000"/>
      <name val="Calibri"/>
      <family val="2"/>
      <scheme val="minor"/>
    </font>
    <font>
      <sz val="11"/>
      <color rgb="FF000000"/>
      <name val="Arial"/>
      <family val="2"/>
    </font>
    <font>
      <sz val="12"/>
      <color rgb="FFFF0000"/>
      <name val="Calibri"/>
      <family val="2"/>
      <scheme val="minor"/>
    </font>
    <font>
      <b/>
      <sz val="10"/>
      <color rgb="FFFF0000"/>
      <name val="Calibri"/>
      <family val="2"/>
      <scheme val="minor"/>
    </font>
  </fonts>
  <fills count="54">
    <fill>
      <patternFill patternType="none"/>
    </fill>
    <fill>
      <patternFill patternType="gray125"/>
    </fill>
    <fill>
      <patternFill patternType="solid">
        <fgColor rgb="FFFFFF00"/>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rgb="FFFFFFCC"/>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1"/>
        <bgColor indexed="64"/>
      </patternFill>
    </fill>
    <fill>
      <patternFill patternType="solid">
        <fgColor indexed="44"/>
        <bgColor indexed="64"/>
      </patternFill>
    </fill>
    <fill>
      <patternFill patternType="solid">
        <fgColor rgb="FFFF0000"/>
        <bgColor indexed="64"/>
      </patternFill>
    </fill>
    <fill>
      <patternFill patternType="solid">
        <fgColor rgb="FFFFC000"/>
        <bgColor indexed="64"/>
      </patternFill>
    </fill>
    <fill>
      <patternFill patternType="solid">
        <fgColor theme="7" tint="0.59999389629810485"/>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theme="7" tint="0.39997558519241921"/>
        <bgColor indexed="65"/>
      </patternFill>
    </fill>
    <fill>
      <patternFill patternType="solid">
        <fgColor rgb="FFFFFFCC"/>
      </patternFill>
    </fill>
    <fill>
      <patternFill patternType="solid">
        <fgColor theme="9" tint="0.39997558519241921"/>
        <bgColor indexed="65"/>
      </patternFill>
    </fill>
    <fill>
      <patternFill patternType="solid">
        <fgColor theme="0"/>
        <bgColor indexed="64"/>
      </patternFill>
    </fill>
    <fill>
      <patternFill patternType="solid">
        <fgColor theme="5"/>
      </patternFill>
    </fill>
    <fill>
      <patternFill patternType="solid">
        <fgColor theme="6"/>
      </patternFill>
    </fill>
    <fill>
      <patternFill patternType="solid">
        <fgColor theme="8"/>
      </patternFill>
    </fill>
    <fill>
      <patternFill patternType="solid">
        <fgColor theme="9"/>
      </patternFill>
    </fill>
    <fill>
      <patternFill patternType="solid">
        <fgColor theme="9"/>
        <bgColor indexed="64"/>
      </patternFill>
    </fill>
    <fill>
      <patternFill patternType="solid">
        <fgColor theme="0" tint="-0.499984740745262"/>
        <bgColor indexed="64"/>
      </patternFill>
    </fill>
    <fill>
      <patternFill patternType="solid">
        <fgColor theme="6"/>
        <bgColor indexed="64"/>
      </patternFill>
    </fill>
    <fill>
      <patternFill patternType="solid">
        <fgColor theme="7"/>
        <bgColor indexed="64"/>
      </patternFill>
    </fill>
    <fill>
      <patternFill patternType="solid">
        <fgColor rgb="FFE3F3D1"/>
        <bgColor indexed="64"/>
      </patternFill>
    </fill>
    <fill>
      <patternFill patternType="solid">
        <fgColor theme="8"/>
        <bgColor indexed="64"/>
      </patternFill>
    </fill>
  </fills>
  <borders count="115">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medium">
        <color indexed="64"/>
      </bottom>
      <diagonal/>
    </border>
    <border>
      <left style="thick">
        <color indexed="64"/>
      </left>
      <right style="thin">
        <color indexed="64"/>
      </right>
      <top style="thin">
        <color indexed="64"/>
      </top>
      <bottom style="thin">
        <color indexed="64"/>
      </bottom>
      <diagonal/>
    </border>
    <border>
      <left/>
      <right/>
      <top style="medium">
        <color indexed="64"/>
      </top>
      <bottom/>
      <diagonal/>
    </border>
    <border>
      <left/>
      <right style="thin">
        <color indexed="64"/>
      </right>
      <top/>
      <bottom style="medium">
        <color indexed="64"/>
      </bottom>
      <diagonal/>
    </border>
    <border>
      <left/>
      <right style="thin">
        <color indexed="64"/>
      </right>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right/>
      <top style="thin">
        <color indexed="64"/>
      </top>
      <bottom/>
      <diagonal/>
    </border>
    <border>
      <left style="thin">
        <color indexed="64"/>
      </left>
      <right/>
      <top style="medium">
        <color indexed="64"/>
      </top>
      <bottom style="medium">
        <color indexed="64"/>
      </bottom>
      <diagonal/>
    </border>
    <border>
      <left/>
      <right/>
      <top style="thin">
        <color indexed="64"/>
      </top>
      <bottom style="thin">
        <color indexed="64"/>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medium">
        <color indexed="64"/>
      </top>
      <bottom/>
      <diagonal/>
    </border>
    <border>
      <left style="thin">
        <color indexed="64"/>
      </left>
      <right/>
      <top/>
      <bottom style="thin">
        <color indexed="64"/>
      </bottom>
      <diagonal/>
    </border>
    <border>
      <left style="thin">
        <color indexed="64"/>
      </left>
      <right style="thick">
        <color indexed="64"/>
      </right>
      <top style="thick">
        <color indexed="64"/>
      </top>
      <bottom style="thick">
        <color indexed="64"/>
      </bottom>
      <diagonal/>
    </border>
    <border>
      <left/>
      <right style="thick">
        <color indexed="64"/>
      </right>
      <top style="thick">
        <color indexed="64"/>
      </top>
      <bottom style="thick">
        <color indexed="64"/>
      </bottom>
      <diagonal/>
    </border>
    <border>
      <left/>
      <right/>
      <top style="thick">
        <color indexed="64"/>
      </top>
      <bottom style="thick">
        <color indexed="64"/>
      </bottom>
      <diagonal/>
    </border>
    <border>
      <left style="thin">
        <color indexed="64"/>
      </left>
      <right/>
      <top/>
      <bottom style="medium">
        <color indexed="64"/>
      </bottom>
      <diagonal/>
    </border>
    <border>
      <left style="thin">
        <color auto="1"/>
      </left>
      <right style="thin">
        <color auto="1"/>
      </right>
      <top style="thin">
        <color auto="1"/>
      </top>
      <bottom style="thin">
        <color auto="1"/>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style="medium">
        <color indexed="64"/>
      </left>
      <right style="medium">
        <color indexed="64"/>
      </right>
      <top/>
      <bottom style="thin">
        <color indexed="64"/>
      </bottom>
      <diagonal/>
    </border>
    <border>
      <left style="thick">
        <color indexed="64"/>
      </left>
      <right/>
      <top/>
      <bottom style="medium">
        <color indexed="64"/>
      </bottom>
      <diagonal/>
    </border>
    <border>
      <left style="medium">
        <color indexed="64"/>
      </left>
      <right style="medium">
        <color indexed="64"/>
      </right>
      <top style="thin">
        <color indexed="64"/>
      </top>
      <bottom style="medium">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rgb="FFB2B2B2"/>
      </left>
      <right style="thin">
        <color rgb="FFB2B2B2"/>
      </right>
      <top style="thin">
        <color rgb="FFB2B2B2"/>
      </top>
      <bottom style="thin">
        <color rgb="FFB2B2B2"/>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s>
  <cellStyleXfs count="739">
    <xf numFmtId="173" fontId="0" fillId="0" borderId="0"/>
    <xf numFmtId="9" fontId="15" fillId="0" borderId="0" applyFont="0" applyFill="0" applyBorder="0" applyAlignment="0" applyProtection="0"/>
    <xf numFmtId="173" fontId="16" fillId="0" borderId="0"/>
    <xf numFmtId="173" fontId="17" fillId="0" borderId="0"/>
    <xf numFmtId="9" fontId="17" fillId="0" borderId="0" applyFont="0" applyFill="0" applyBorder="0" applyAlignment="0" applyProtection="0"/>
    <xf numFmtId="9" fontId="17" fillId="0" borderId="0" applyFont="0" applyFill="0" applyBorder="0" applyAlignment="0" applyProtection="0"/>
    <xf numFmtId="173" fontId="16" fillId="0" borderId="0"/>
    <xf numFmtId="166" fontId="15" fillId="0" borderId="0" applyFont="0" applyFill="0" applyBorder="0" applyAlignment="0" applyProtection="0"/>
    <xf numFmtId="173" fontId="15" fillId="0" borderId="0"/>
    <xf numFmtId="173" fontId="14" fillId="0" borderId="0"/>
    <xf numFmtId="9" fontId="16" fillId="0" borderId="0" applyFont="0" applyFill="0" applyBorder="0" applyAlignment="0" applyProtection="0"/>
    <xf numFmtId="9" fontId="16" fillId="0" borderId="0" applyFont="0" applyFill="0" applyBorder="0" applyAlignment="0" applyProtection="0"/>
    <xf numFmtId="9" fontId="15" fillId="0" borderId="0" applyFont="0" applyFill="0" applyBorder="0" applyAlignment="0" applyProtection="0"/>
    <xf numFmtId="173" fontId="16" fillId="0" borderId="0"/>
    <xf numFmtId="166" fontId="16" fillId="0" borderId="0" applyFont="0" applyFill="0" applyBorder="0" applyAlignment="0" applyProtection="0"/>
    <xf numFmtId="173" fontId="15" fillId="0" borderId="0"/>
    <xf numFmtId="166" fontId="15" fillId="0" borderId="0" applyFont="0" applyFill="0" applyBorder="0" applyAlignment="0" applyProtection="0"/>
    <xf numFmtId="173" fontId="16" fillId="0" borderId="0"/>
    <xf numFmtId="173" fontId="19" fillId="10" borderId="0" applyNumberFormat="0" applyBorder="0" applyAlignment="0" applyProtection="0"/>
    <xf numFmtId="173" fontId="19" fillId="11" borderId="0" applyNumberFormat="0" applyBorder="0" applyAlignment="0" applyProtection="0"/>
    <xf numFmtId="173" fontId="19" fillId="12" borderId="0" applyNumberFormat="0" applyBorder="0" applyAlignment="0" applyProtection="0"/>
    <xf numFmtId="173" fontId="19" fillId="13" borderId="0" applyNumberFormat="0" applyBorder="0" applyAlignment="0" applyProtection="0"/>
    <xf numFmtId="173" fontId="19" fillId="14" borderId="0" applyNumberFormat="0" applyBorder="0" applyAlignment="0" applyProtection="0"/>
    <xf numFmtId="173" fontId="19" fillId="15" borderId="0" applyNumberFormat="0" applyBorder="0" applyAlignment="0" applyProtection="0"/>
    <xf numFmtId="173" fontId="19" fillId="16" borderId="0" applyNumberFormat="0" applyBorder="0" applyAlignment="0" applyProtection="0"/>
    <xf numFmtId="173" fontId="19" fillId="17" borderId="0" applyNumberFormat="0" applyBorder="0" applyAlignment="0" applyProtection="0"/>
    <xf numFmtId="173" fontId="19" fillId="18" borderId="0" applyNumberFormat="0" applyBorder="0" applyAlignment="0" applyProtection="0"/>
    <xf numFmtId="173" fontId="19" fillId="13" borderId="0" applyNumberFormat="0" applyBorder="0" applyAlignment="0" applyProtection="0"/>
    <xf numFmtId="173" fontId="19" fillId="16" borderId="0" applyNumberFormat="0" applyBorder="0" applyAlignment="0" applyProtection="0"/>
    <xf numFmtId="173" fontId="19" fillId="19" borderId="0" applyNumberFormat="0" applyBorder="0" applyAlignment="0" applyProtection="0"/>
    <xf numFmtId="173" fontId="20" fillId="20" borderId="0" applyNumberFormat="0" applyBorder="0" applyAlignment="0" applyProtection="0"/>
    <xf numFmtId="173" fontId="20" fillId="17" borderId="0" applyNumberFormat="0" applyBorder="0" applyAlignment="0" applyProtection="0"/>
    <xf numFmtId="173" fontId="20" fillId="18" borderId="0" applyNumberFormat="0" applyBorder="0" applyAlignment="0" applyProtection="0"/>
    <xf numFmtId="173" fontId="20" fillId="21" borderId="0" applyNumberFormat="0" applyBorder="0" applyAlignment="0" applyProtection="0"/>
    <xf numFmtId="173" fontId="20" fillId="22" borderId="0" applyNumberFormat="0" applyBorder="0" applyAlignment="0" applyProtection="0"/>
    <xf numFmtId="173" fontId="20" fillId="23" borderId="0" applyNumberFormat="0" applyBorder="0" applyAlignment="0" applyProtection="0"/>
    <xf numFmtId="173" fontId="20" fillId="24" borderId="0" applyNumberFormat="0" applyBorder="0" applyAlignment="0" applyProtection="0"/>
    <xf numFmtId="173" fontId="20" fillId="25" borderId="0" applyNumberFormat="0" applyBorder="0" applyAlignment="0" applyProtection="0"/>
    <xf numFmtId="173" fontId="20" fillId="26" borderId="0" applyNumberFormat="0" applyBorder="0" applyAlignment="0" applyProtection="0"/>
    <xf numFmtId="173" fontId="20" fillId="21" borderId="0" applyNumberFormat="0" applyBorder="0" applyAlignment="0" applyProtection="0"/>
    <xf numFmtId="173" fontId="20" fillId="22" borderId="0" applyNumberFormat="0" applyBorder="0" applyAlignment="0" applyProtection="0"/>
    <xf numFmtId="173" fontId="20" fillId="27" borderId="0" applyNumberFormat="0" applyBorder="0" applyAlignment="0" applyProtection="0"/>
    <xf numFmtId="173" fontId="21" fillId="11" borderId="0" applyNumberFormat="0" applyBorder="0" applyAlignment="0" applyProtection="0"/>
    <xf numFmtId="173" fontId="22" fillId="28" borderId="30" applyNumberFormat="0" applyAlignment="0" applyProtection="0"/>
    <xf numFmtId="173" fontId="23" fillId="29" borderId="31" applyNumberFormat="0" applyAlignment="0" applyProtection="0"/>
    <xf numFmtId="166" fontId="15" fillId="0" borderId="0" applyFont="0" applyFill="0" applyBorder="0" applyAlignment="0" applyProtection="0"/>
    <xf numFmtId="173" fontId="24" fillId="0" borderId="0" applyNumberFormat="0" applyFill="0" applyBorder="0" applyAlignment="0" applyProtection="0"/>
    <xf numFmtId="173" fontId="25" fillId="12" borderId="0" applyNumberFormat="0" applyBorder="0" applyAlignment="0" applyProtection="0"/>
    <xf numFmtId="173" fontId="26" fillId="0" borderId="32" applyNumberFormat="0" applyFill="0" applyAlignment="0" applyProtection="0"/>
    <xf numFmtId="173" fontId="27" fillId="0" borderId="33" applyNumberFormat="0" applyFill="0" applyAlignment="0" applyProtection="0"/>
    <xf numFmtId="173" fontId="28" fillId="0" borderId="34" applyNumberFormat="0" applyFill="0" applyAlignment="0" applyProtection="0"/>
    <xf numFmtId="173" fontId="28" fillId="0" borderId="0" applyNumberFormat="0" applyFill="0" applyBorder="0" applyAlignment="0" applyProtection="0"/>
    <xf numFmtId="173" fontId="29" fillId="15" borderId="30" applyNumberFormat="0" applyAlignment="0" applyProtection="0"/>
    <xf numFmtId="173" fontId="30" fillId="0" borderId="35" applyNumberFormat="0" applyFill="0" applyAlignment="0" applyProtection="0"/>
    <xf numFmtId="173" fontId="31" fillId="30" borderId="0" applyNumberFormat="0" applyBorder="0" applyAlignment="0" applyProtection="0"/>
    <xf numFmtId="173" fontId="15" fillId="0" borderId="0"/>
    <xf numFmtId="173" fontId="13" fillId="0" borderId="0"/>
    <xf numFmtId="173" fontId="13" fillId="0" borderId="0"/>
    <xf numFmtId="173" fontId="15" fillId="0" borderId="0"/>
    <xf numFmtId="173" fontId="15" fillId="0" borderId="0"/>
    <xf numFmtId="173" fontId="15" fillId="0" borderId="0"/>
    <xf numFmtId="173" fontId="15" fillId="0" borderId="0"/>
    <xf numFmtId="173" fontId="16" fillId="0" borderId="0"/>
    <xf numFmtId="173" fontId="32" fillId="0" borderId="0"/>
    <xf numFmtId="173" fontId="16" fillId="31" borderId="36" applyNumberFormat="0" applyFont="0" applyAlignment="0" applyProtection="0"/>
    <xf numFmtId="173" fontId="33" fillId="28" borderId="37" applyNumberForma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73" fontId="34" fillId="0" borderId="0" applyNumberFormat="0" applyFill="0" applyBorder="0" applyAlignment="0" applyProtection="0"/>
    <xf numFmtId="173" fontId="35" fillId="0" borderId="38" applyNumberFormat="0" applyFill="0" applyAlignment="0" applyProtection="0"/>
    <xf numFmtId="173" fontId="36" fillId="0" borderId="0" applyNumberFormat="0" applyFill="0" applyBorder="0" applyAlignment="0" applyProtection="0"/>
    <xf numFmtId="173" fontId="15" fillId="0" borderId="0"/>
    <xf numFmtId="173" fontId="15" fillId="0" borderId="0"/>
    <xf numFmtId="173" fontId="16" fillId="0" borderId="0"/>
    <xf numFmtId="173" fontId="15" fillId="0" borderId="0"/>
    <xf numFmtId="173" fontId="15" fillId="0" borderId="0"/>
    <xf numFmtId="173" fontId="15" fillId="0" borderId="0"/>
    <xf numFmtId="9" fontId="15" fillId="0" borderId="0" applyFont="0" applyFill="0" applyBorder="0" applyAlignment="0" applyProtection="0"/>
    <xf numFmtId="9" fontId="15" fillId="0" borderId="0" applyFont="0" applyFill="0" applyBorder="0" applyAlignment="0" applyProtection="0"/>
    <xf numFmtId="9" fontId="12" fillId="0" borderId="0" applyFont="0" applyFill="0" applyBorder="0" applyAlignment="0" applyProtection="0"/>
    <xf numFmtId="173" fontId="16" fillId="0" borderId="0"/>
    <xf numFmtId="9" fontId="11" fillId="0" borderId="0" applyFont="0" applyFill="0" applyBorder="0" applyAlignment="0" applyProtection="0"/>
    <xf numFmtId="166" fontId="15" fillId="0" borderId="0" applyFont="0" applyFill="0" applyBorder="0" applyAlignment="0" applyProtection="0"/>
    <xf numFmtId="173" fontId="10" fillId="0" borderId="0"/>
    <xf numFmtId="9" fontId="10" fillId="0" borderId="0" applyFont="0" applyFill="0" applyBorder="0" applyAlignment="0" applyProtection="0"/>
    <xf numFmtId="166" fontId="16" fillId="0" borderId="0" applyFont="0" applyFill="0" applyBorder="0" applyAlignment="0" applyProtection="0"/>
    <xf numFmtId="173" fontId="15" fillId="0" borderId="0"/>
    <xf numFmtId="173" fontId="9" fillId="0" borderId="0"/>
    <xf numFmtId="173" fontId="9" fillId="0" borderId="0"/>
    <xf numFmtId="173" fontId="9" fillId="0" borderId="0"/>
    <xf numFmtId="173" fontId="15" fillId="0" borderId="0"/>
    <xf numFmtId="173" fontId="9" fillId="0" borderId="0"/>
    <xf numFmtId="173" fontId="9" fillId="0" borderId="0"/>
    <xf numFmtId="173" fontId="9" fillId="0" borderId="0"/>
    <xf numFmtId="173" fontId="9" fillId="0" borderId="0"/>
    <xf numFmtId="9" fontId="9" fillId="0" borderId="0" applyFont="0" applyFill="0" applyBorder="0" applyAlignment="0" applyProtection="0"/>
    <xf numFmtId="9" fontId="9" fillId="0" borderId="0" applyFont="0" applyFill="0" applyBorder="0" applyAlignment="0" applyProtection="0"/>
    <xf numFmtId="173" fontId="16"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8" fillId="0" borderId="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173" fontId="16" fillId="31" borderId="76" applyNumberFormat="0" applyFont="0" applyAlignment="0" applyProtection="0"/>
    <xf numFmtId="173" fontId="33" fillId="28" borderId="77" applyNumberFormat="0" applyAlignment="0" applyProtection="0"/>
    <xf numFmtId="173" fontId="22" fillId="28" borderId="71" applyNumberFormat="0" applyAlignment="0" applyProtection="0"/>
    <xf numFmtId="173" fontId="29" fillId="15" borderId="75" applyNumberFormat="0" applyAlignment="0" applyProtection="0"/>
    <xf numFmtId="173" fontId="29" fillId="15" borderId="71" applyNumberFormat="0" applyAlignment="0" applyProtection="0"/>
    <xf numFmtId="173" fontId="7" fillId="0" borderId="0"/>
    <xf numFmtId="173" fontId="16" fillId="31" borderId="72" applyNumberFormat="0" applyFont="0" applyAlignment="0" applyProtection="0"/>
    <xf numFmtId="173" fontId="33" fillId="28" borderId="73" applyNumberFormat="0" applyAlignment="0" applyProtection="0"/>
    <xf numFmtId="173" fontId="35" fillId="0" borderId="74" applyNumberFormat="0" applyFill="0" applyAlignment="0" applyProtection="0"/>
    <xf numFmtId="173" fontId="7" fillId="0" borderId="0"/>
    <xf numFmtId="173" fontId="9" fillId="0" borderId="0"/>
    <xf numFmtId="173" fontId="9" fillId="0" borderId="0"/>
    <xf numFmtId="173" fontId="9" fillId="0" borderId="0"/>
    <xf numFmtId="173" fontId="7" fillId="0" borderId="0"/>
    <xf numFmtId="9" fontId="9" fillId="0" borderId="0" applyFont="0" applyFill="0" applyBorder="0" applyAlignment="0" applyProtection="0"/>
    <xf numFmtId="9" fontId="9" fillId="0" borderId="0" applyFont="0" applyFill="0" applyBorder="0" applyAlignment="0" applyProtection="0"/>
    <xf numFmtId="173" fontId="9" fillId="0" borderId="0"/>
    <xf numFmtId="9" fontId="9" fillId="0" borderId="0" applyFont="0" applyFill="0" applyBorder="0" applyAlignment="0" applyProtection="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9" fontId="9" fillId="0" borderId="0" applyFont="0" applyFill="0" applyBorder="0" applyAlignment="0" applyProtection="0"/>
    <xf numFmtId="9" fontId="9" fillId="0" borderId="0" applyFont="0" applyFill="0" applyBorder="0" applyAlignment="0" applyProtection="0"/>
    <xf numFmtId="173" fontId="16"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7" fillId="0" borderId="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173" fontId="35" fillId="0" borderId="78" applyNumberFormat="0" applyFill="0" applyAlignment="0" applyProtection="0"/>
    <xf numFmtId="173" fontId="22" fillId="28" borderId="75" applyNumberFormat="0" applyAlignment="0" applyProtection="0"/>
    <xf numFmtId="173" fontId="16" fillId="0" borderId="0"/>
    <xf numFmtId="173" fontId="19" fillId="10" borderId="0" applyNumberFormat="0" applyBorder="0" applyAlignment="0" applyProtection="0"/>
    <xf numFmtId="173" fontId="19" fillId="11" borderId="0" applyNumberFormat="0" applyBorder="0" applyAlignment="0" applyProtection="0"/>
    <xf numFmtId="173" fontId="19" fillId="12" borderId="0" applyNumberFormat="0" applyBorder="0" applyAlignment="0" applyProtection="0"/>
    <xf numFmtId="173" fontId="19" fillId="13" borderId="0" applyNumberFormat="0" applyBorder="0" applyAlignment="0" applyProtection="0"/>
    <xf numFmtId="173" fontId="19" fillId="14" borderId="0" applyNumberFormat="0" applyBorder="0" applyAlignment="0" applyProtection="0"/>
    <xf numFmtId="173" fontId="19" fillId="15" borderId="0" applyNumberFormat="0" applyBorder="0" applyAlignment="0" applyProtection="0"/>
    <xf numFmtId="173" fontId="19" fillId="16" borderId="0" applyNumberFormat="0" applyBorder="0" applyAlignment="0" applyProtection="0"/>
    <xf numFmtId="173" fontId="19" fillId="17" borderId="0" applyNumberFormat="0" applyBorder="0" applyAlignment="0" applyProtection="0"/>
    <xf numFmtId="173" fontId="19" fillId="18" borderId="0" applyNumberFormat="0" applyBorder="0" applyAlignment="0" applyProtection="0"/>
    <xf numFmtId="173" fontId="19" fillId="13" borderId="0" applyNumberFormat="0" applyBorder="0" applyAlignment="0" applyProtection="0"/>
    <xf numFmtId="173" fontId="19" fillId="16" borderId="0" applyNumberFormat="0" applyBorder="0" applyAlignment="0" applyProtection="0"/>
    <xf numFmtId="173" fontId="19" fillId="19" borderId="0" applyNumberFormat="0" applyBorder="0" applyAlignment="0" applyProtection="0"/>
    <xf numFmtId="173" fontId="20" fillId="20" borderId="0" applyNumberFormat="0" applyBorder="0" applyAlignment="0" applyProtection="0"/>
    <xf numFmtId="173" fontId="20" fillId="17" borderId="0" applyNumberFormat="0" applyBorder="0" applyAlignment="0" applyProtection="0"/>
    <xf numFmtId="173" fontId="20" fillId="18" borderId="0" applyNumberFormat="0" applyBorder="0" applyAlignment="0" applyProtection="0"/>
    <xf numFmtId="173" fontId="20" fillId="21" borderId="0" applyNumberFormat="0" applyBorder="0" applyAlignment="0" applyProtection="0"/>
    <xf numFmtId="173" fontId="20" fillId="22" borderId="0" applyNumberFormat="0" applyBorder="0" applyAlignment="0" applyProtection="0"/>
    <xf numFmtId="173" fontId="20" fillId="23" borderId="0" applyNumberFormat="0" applyBorder="0" applyAlignment="0" applyProtection="0"/>
    <xf numFmtId="173" fontId="20" fillId="24" borderId="0" applyNumberFormat="0" applyBorder="0" applyAlignment="0" applyProtection="0"/>
    <xf numFmtId="173" fontId="20" fillId="25" borderId="0" applyNumberFormat="0" applyBorder="0" applyAlignment="0" applyProtection="0"/>
    <xf numFmtId="173" fontId="20" fillId="26" borderId="0" applyNumberFormat="0" applyBorder="0" applyAlignment="0" applyProtection="0"/>
    <xf numFmtId="173" fontId="20" fillId="21" borderId="0" applyNumberFormat="0" applyBorder="0" applyAlignment="0" applyProtection="0"/>
    <xf numFmtId="173" fontId="20" fillId="22" borderId="0" applyNumberFormat="0" applyBorder="0" applyAlignment="0" applyProtection="0"/>
    <xf numFmtId="173" fontId="20" fillId="27" borderId="0" applyNumberFormat="0" applyBorder="0" applyAlignment="0" applyProtection="0"/>
    <xf numFmtId="173" fontId="21" fillId="11" borderId="0" applyNumberFormat="0" applyBorder="0" applyAlignment="0" applyProtection="0"/>
    <xf numFmtId="173" fontId="23" fillId="29" borderId="31" applyNumberFormat="0" applyAlignment="0" applyProtection="0"/>
    <xf numFmtId="173" fontId="24" fillId="0" borderId="0" applyNumberFormat="0" applyFill="0" applyBorder="0" applyAlignment="0" applyProtection="0"/>
    <xf numFmtId="173" fontId="25" fillId="12" borderId="0" applyNumberFormat="0" applyBorder="0" applyAlignment="0" applyProtection="0"/>
    <xf numFmtId="173" fontId="26" fillId="0" borderId="32" applyNumberFormat="0" applyFill="0" applyAlignment="0" applyProtection="0"/>
    <xf numFmtId="173" fontId="27" fillId="0" borderId="33" applyNumberFormat="0" applyFill="0" applyAlignment="0" applyProtection="0"/>
    <xf numFmtId="173" fontId="28" fillId="0" borderId="34" applyNumberFormat="0" applyFill="0" applyAlignment="0" applyProtection="0"/>
    <xf numFmtId="173" fontId="28" fillId="0" borderId="0" applyNumberFormat="0" applyFill="0" applyBorder="0" applyAlignment="0" applyProtection="0"/>
    <xf numFmtId="173" fontId="30" fillId="0" borderId="35" applyNumberFormat="0" applyFill="0" applyAlignment="0" applyProtection="0"/>
    <xf numFmtId="173" fontId="31" fillId="30" borderId="0" applyNumberFormat="0" applyBorder="0" applyAlignment="0" applyProtection="0"/>
    <xf numFmtId="173" fontId="15" fillId="0" borderId="0"/>
    <xf numFmtId="173" fontId="16" fillId="0" borderId="0"/>
    <xf numFmtId="173" fontId="16" fillId="0" borderId="0"/>
    <xf numFmtId="173" fontId="15" fillId="0" borderId="0"/>
    <xf numFmtId="173" fontId="15" fillId="0" borderId="0"/>
    <xf numFmtId="173" fontId="16" fillId="0" borderId="0"/>
    <xf numFmtId="173" fontId="16" fillId="0" borderId="0"/>
    <xf numFmtId="173" fontId="15" fillId="0" borderId="0"/>
    <xf numFmtId="173" fontId="15" fillId="0" borderId="0"/>
    <xf numFmtId="173" fontId="15" fillId="0" borderId="0"/>
    <xf numFmtId="173" fontId="15" fillId="0" borderId="0"/>
    <xf numFmtId="173" fontId="16" fillId="0" borderId="0"/>
    <xf numFmtId="173" fontId="16" fillId="0" borderId="0"/>
    <xf numFmtId="173" fontId="15" fillId="0" borderId="0"/>
    <xf numFmtId="173" fontId="16" fillId="0" borderId="0"/>
    <xf numFmtId="173" fontId="15" fillId="0" borderId="0"/>
    <xf numFmtId="173" fontId="15" fillId="0" borderId="0"/>
    <xf numFmtId="173" fontId="15" fillId="0" borderId="0"/>
    <xf numFmtId="173" fontId="15" fillId="0" borderId="0"/>
    <xf numFmtId="173" fontId="15" fillId="0" borderId="0"/>
    <xf numFmtId="173" fontId="15" fillId="0" borderId="0"/>
    <xf numFmtId="173" fontId="16" fillId="0" borderId="0"/>
    <xf numFmtId="173" fontId="34" fillId="0" borderId="0" applyNumberFormat="0" applyFill="0" applyBorder="0" applyAlignment="0" applyProtection="0"/>
    <xf numFmtId="173" fontId="36" fillId="0" borderId="0" applyNumberFormat="0" applyFill="0" applyBorder="0" applyAlignment="0" applyProtection="0"/>
    <xf numFmtId="166" fontId="18" fillId="0" borderId="0" applyFont="0" applyFill="0" applyBorder="0" applyAlignment="0" applyProtection="0"/>
    <xf numFmtId="166" fontId="16" fillId="0" borderId="0" applyFont="0" applyFill="0" applyBorder="0" applyAlignment="0" applyProtection="0"/>
    <xf numFmtId="165" fontId="9" fillId="0" borderId="0" applyFont="0" applyFill="0" applyBorder="0" applyAlignment="0" applyProtection="0"/>
    <xf numFmtId="165" fontId="16" fillId="0" borderId="0" applyFont="0" applyFill="0" applyBorder="0" applyAlignment="0" applyProtection="0"/>
    <xf numFmtId="173" fontId="16" fillId="0" borderId="0"/>
    <xf numFmtId="173" fontId="16" fillId="0" borderId="0"/>
    <xf numFmtId="173" fontId="16" fillId="0" borderId="0"/>
    <xf numFmtId="173" fontId="9" fillId="0" borderId="0"/>
    <xf numFmtId="173" fontId="16" fillId="0" borderId="0"/>
    <xf numFmtId="173" fontId="52" fillId="0" borderId="0"/>
    <xf numFmtId="9" fontId="16" fillId="0" borderId="0" applyFont="0" applyFill="0" applyBorder="0" applyAlignment="0" applyProtection="0"/>
    <xf numFmtId="173" fontId="6" fillId="0" borderId="0"/>
    <xf numFmtId="173" fontId="16" fillId="0" borderId="0"/>
    <xf numFmtId="173" fontId="16" fillId="0" borderId="0"/>
    <xf numFmtId="9" fontId="16" fillId="0" borderId="0" applyFont="0" applyFill="0" applyBorder="0" applyAlignment="0" applyProtection="0"/>
    <xf numFmtId="173" fontId="6" fillId="0" borderId="0"/>
    <xf numFmtId="173" fontId="9" fillId="0" borderId="0"/>
    <xf numFmtId="173" fontId="16" fillId="0" borderId="0"/>
    <xf numFmtId="173" fontId="71" fillId="0" borderId="0" applyNumberFormat="0" applyFill="0" applyBorder="0" applyAlignment="0" applyProtection="0"/>
    <xf numFmtId="173" fontId="6" fillId="0" borderId="0"/>
    <xf numFmtId="173" fontId="22" fillId="28" borderId="82" applyNumberFormat="0" applyAlignment="0" applyProtection="0"/>
    <xf numFmtId="173" fontId="22" fillId="28" borderId="82" applyNumberFormat="0" applyAlignment="0" applyProtection="0"/>
    <xf numFmtId="173" fontId="29" fillId="15" borderId="82" applyNumberFormat="0" applyAlignment="0" applyProtection="0"/>
    <xf numFmtId="173" fontId="29" fillId="15" borderId="82" applyNumberFormat="0" applyAlignment="0" applyProtection="0"/>
    <xf numFmtId="173" fontId="9" fillId="0" borderId="0"/>
    <xf numFmtId="173" fontId="6" fillId="0" borderId="0"/>
    <xf numFmtId="173" fontId="6" fillId="0" borderId="0"/>
    <xf numFmtId="173" fontId="6" fillId="0" borderId="0"/>
    <xf numFmtId="173" fontId="16" fillId="31" borderId="36" applyNumberFormat="0" applyFont="0" applyAlignment="0" applyProtection="0"/>
    <xf numFmtId="173" fontId="16" fillId="31" borderId="36" applyNumberFormat="0" applyFont="0" applyAlignment="0" applyProtection="0"/>
    <xf numFmtId="173" fontId="33" fillId="28" borderId="37" applyNumberFormat="0" applyAlignment="0" applyProtection="0"/>
    <xf numFmtId="173" fontId="33" fillId="28" borderId="37" applyNumberFormat="0" applyAlignment="0" applyProtection="0"/>
    <xf numFmtId="173" fontId="35" fillId="0" borderId="38" applyNumberFormat="0" applyFill="0" applyAlignment="0" applyProtection="0"/>
    <xf numFmtId="173" fontId="35" fillId="0" borderId="38" applyNumberFormat="0" applyFill="0" applyAlignment="0" applyProtection="0"/>
    <xf numFmtId="173" fontId="22" fillId="28" borderId="82" applyNumberFormat="0" applyAlignment="0" applyProtection="0"/>
    <xf numFmtId="173" fontId="22" fillId="28" borderId="82" applyNumberFormat="0" applyAlignment="0" applyProtection="0"/>
    <xf numFmtId="173" fontId="22" fillId="28" borderId="82" applyNumberFormat="0" applyAlignment="0" applyProtection="0"/>
    <xf numFmtId="173" fontId="29" fillId="15" borderId="82" applyNumberFormat="0" applyAlignment="0" applyProtection="0"/>
    <xf numFmtId="173" fontId="29" fillId="15" borderId="82" applyNumberFormat="0" applyAlignment="0" applyProtection="0"/>
    <xf numFmtId="173" fontId="29" fillId="15" borderId="82" applyNumberFormat="0" applyAlignment="0" applyProtection="0"/>
    <xf numFmtId="173" fontId="67" fillId="0" borderId="0"/>
    <xf numFmtId="173" fontId="67" fillId="0" borderId="0"/>
    <xf numFmtId="173" fontId="67" fillId="0" borderId="0"/>
    <xf numFmtId="173" fontId="67" fillId="0" borderId="0"/>
    <xf numFmtId="173" fontId="67" fillId="0" borderId="0"/>
    <xf numFmtId="173" fontId="68" fillId="0" borderId="0"/>
    <xf numFmtId="173" fontId="68" fillId="0" borderId="0"/>
    <xf numFmtId="173" fontId="68" fillId="0" borderId="0"/>
    <xf numFmtId="173" fontId="19" fillId="0" borderId="0"/>
    <xf numFmtId="173" fontId="19" fillId="0" borderId="0"/>
    <xf numFmtId="173" fontId="68" fillId="0" borderId="0"/>
    <xf numFmtId="173" fontId="19" fillId="0" borderId="0"/>
    <xf numFmtId="173" fontId="19" fillId="0" borderId="0"/>
    <xf numFmtId="173" fontId="19" fillId="0" borderId="0"/>
    <xf numFmtId="173" fontId="19" fillId="0" borderId="0"/>
    <xf numFmtId="173" fontId="19" fillId="0" borderId="0"/>
    <xf numFmtId="173" fontId="19" fillId="0" borderId="0"/>
    <xf numFmtId="173" fontId="19" fillId="0" borderId="0"/>
    <xf numFmtId="173" fontId="19" fillId="0" borderId="0"/>
    <xf numFmtId="173" fontId="68" fillId="0" borderId="0"/>
    <xf numFmtId="173" fontId="68" fillId="0" borderId="0"/>
    <xf numFmtId="173" fontId="19" fillId="0" borderId="0"/>
    <xf numFmtId="173" fontId="19" fillId="0" borderId="0"/>
    <xf numFmtId="173" fontId="19" fillId="0" borderId="0"/>
    <xf numFmtId="173" fontId="19" fillId="0" borderId="0"/>
    <xf numFmtId="173" fontId="19" fillId="0" borderId="0"/>
    <xf numFmtId="173" fontId="19" fillId="0" borderId="0"/>
    <xf numFmtId="173" fontId="68" fillId="0" borderId="0"/>
    <xf numFmtId="173" fontId="19" fillId="0" borderId="0"/>
    <xf numFmtId="173" fontId="67" fillId="0" borderId="0"/>
    <xf numFmtId="173" fontId="68" fillId="0" borderId="0"/>
    <xf numFmtId="173" fontId="67" fillId="0" borderId="0"/>
    <xf numFmtId="173" fontId="68" fillId="0" borderId="0"/>
    <xf numFmtId="173" fontId="67" fillId="0" borderId="0"/>
    <xf numFmtId="173" fontId="68" fillId="0" borderId="0"/>
    <xf numFmtId="173" fontId="68" fillId="0" borderId="0"/>
    <xf numFmtId="173" fontId="68" fillId="0" borderId="0"/>
    <xf numFmtId="173" fontId="68" fillId="0" borderId="0"/>
    <xf numFmtId="173" fontId="68" fillId="0" borderId="0"/>
    <xf numFmtId="173" fontId="68" fillId="0" borderId="0"/>
    <xf numFmtId="173" fontId="19" fillId="0" borderId="0"/>
    <xf numFmtId="173" fontId="67" fillId="0" borderId="0"/>
    <xf numFmtId="173" fontId="19" fillId="0" borderId="0"/>
    <xf numFmtId="173" fontId="19" fillId="0" borderId="0"/>
    <xf numFmtId="173" fontId="19" fillId="0" borderId="0"/>
    <xf numFmtId="173" fontId="19" fillId="0" borderId="0"/>
    <xf numFmtId="173" fontId="19" fillId="0" borderId="0"/>
    <xf numFmtId="173" fontId="19" fillId="0" borderId="0"/>
    <xf numFmtId="173" fontId="19" fillId="0" borderId="0"/>
    <xf numFmtId="173" fontId="19" fillId="0" borderId="0"/>
    <xf numFmtId="173" fontId="19" fillId="0" borderId="0"/>
    <xf numFmtId="173" fontId="19" fillId="0" borderId="0"/>
    <xf numFmtId="173" fontId="19" fillId="0" borderId="0"/>
    <xf numFmtId="173" fontId="67" fillId="31" borderId="89" applyNumberFormat="0" applyFont="0" applyAlignment="0" applyProtection="0"/>
    <xf numFmtId="173" fontId="67" fillId="31" borderId="89" applyNumberFormat="0" applyFont="0" applyAlignment="0" applyProtection="0"/>
    <xf numFmtId="173" fontId="67" fillId="31" borderId="89" applyNumberFormat="0" applyFont="0" applyAlignment="0" applyProtection="0"/>
    <xf numFmtId="173" fontId="33" fillId="28" borderId="90" applyNumberFormat="0" applyAlignment="0" applyProtection="0"/>
    <xf numFmtId="173" fontId="33" fillId="28" borderId="90" applyNumberFormat="0" applyAlignment="0" applyProtection="0"/>
    <xf numFmtId="173" fontId="33" fillId="28" borderId="90" applyNumberFormat="0" applyAlignment="0" applyProtection="0"/>
    <xf numFmtId="173" fontId="35" fillId="0" borderId="91" applyNumberFormat="0" applyFill="0" applyAlignment="0" applyProtection="0"/>
    <xf numFmtId="173" fontId="35" fillId="0" borderId="91" applyNumberFormat="0" applyFill="0" applyAlignment="0" applyProtection="0"/>
    <xf numFmtId="173" fontId="35" fillId="0" borderId="91" applyNumberFormat="0" applyFill="0" applyAlignment="0" applyProtection="0"/>
    <xf numFmtId="0" fontId="15" fillId="0" borderId="0"/>
    <xf numFmtId="0" fontId="16" fillId="31" borderId="89" applyNumberFormat="0" applyFont="0" applyAlignment="0" applyProtection="0"/>
    <xf numFmtId="0" fontId="16" fillId="0" borderId="0"/>
    <xf numFmtId="0" fontId="16" fillId="0" borderId="0"/>
    <xf numFmtId="173" fontId="16" fillId="31" borderId="101" applyNumberFormat="0" applyFont="0" applyAlignment="0" applyProtection="0"/>
    <xf numFmtId="0" fontId="16" fillId="0" borderId="0"/>
    <xf numFmtId="0" fontId="15" fillId="0" borderId="0"/>
    <xf numFmtId="0" fontId="9" fillId="0" borderId="0"/>
    <xf numFmtId="0" fontId="16" fillId="0" borderId="0"/>
    <xf numFmtId="0" fontId="15" fillId="0" borderId="0"/>
    <xf numFmtId="0" fontId="16" fillId="0" borderId="0"/>
    <xf numFmtId="0" fontId="19" fillId="10"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13"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20" fillId="20"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24"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7" borderId="0" applyNumberFormat="0" applyBorder="0" applyAlignment="0" applyProtection="0"/>
    <xf numFmtId="0" fontId="21" fillId="11" borderId="0" applyNumberFormat="0" applyBorder="0" applyAlignment="0" applyProtection="0"/>
    <xf numFmtId="0" fontId="22" fillId="28" borderId="92" applyNumberFormat="0" applyAlignment="0" applyProtection="0"/>
    <xf numFmtId="0" fontId="23" fillId="29" borderId="31" applyNumberFormat="0" applyAlignment="0" applyProtection="0"/>
    <xf numFmtId="0" fontId="24" fillId="0" borderId="0" applyNumberFormat="0" applyFill="0" applyBorder="0" applyAlignment="0" applyProtection="0"/>
    <xf numFmtId="0" fontId="25" fillId="12" borderId="0" applyNumberFormat="0" applyBorder="0" applyAlignment="0" applyProtection="0"/>
    <xf numFmtId="0" fontId="26" fillId="0" borderId="32" applyNumberFormat="0" applyFill="0" applyAlignment="0" applyProtection="0"/>
    <xf numFmtId="0" fontId="27" fillId="0" borderId="33" applyNumberFormat="0" applyFill="0" applyAlignment="0" applyProtection="0"/>
    <xf numFmtId="0" fontId="28" fillId="0" borderId="34" applyNumberFormat="0" applyFill="0" applyAlignment="0" applyProtection="0"/>
    <xf numFmtId="0" fontId="28" fillId="0" borderId="0" applyNumberFormat="0" applyFill="0" applyBorder="0" applyAlignment="0" applyProtection="0"/>
    <xf numFmtId="0" fontId="29" fillId="15" borderId="92" applyNumberFormat="0" applyAlignment="0" applyProtection="0"/>
    <xf numFmtId="0" fontId="30" fillId="0" borderId="35" applyNumberFormat="0" applyFill="0" applyAlignment="0" applyProtection="0"/>
    <xf numFmtId="0" fontId="31" fillId="30" borderId="0" applyNumberFormat="0" applyBorder="0" applyAlignment="0" applyProtection="0"/>
    <xf numFmtId="0" fontId="15" fillId="0" borderId="0"/>
    <xf numFmtId="0" fontId="9" fillId="0" borderId="0"/>
    <xf numFmtId="0" fontId="9" fillId="0" borderId="0"/>
    <xf numFmtId="0" fontId="15" fillId="0" borderId="0"/>
    <xf numFmtId="0" fontId="15" fillId="0" borderId="0"/>
    <xf numFmtId="0" fontId="15" fillId="0" borderId="0"/>
    <xf numFmtId="0" fontId="15" fillId="0" borderId="0"/>
    <xf numFmtId="0" fontId="16" fillId="0" borderId="0"/>
    <xf numFmtId="0" fontId="5" fillId="0" borderId="0"/>
    <xf numFmtId="0" fontId="16" fillId="31" borderId="93" applyNumberFormat="0" applyFont="0" applyAlignment="0" applyProtection="0"/>
    <xf numFmtId="0" fontId="33" fillId="28" borderId="94" applyNumberFormat="0" applyAlignment="0" applyProtection="0"/>
    <xf numFmtId="0" fontId="34" fillId="0" borderId="0" applyNumberFormat="0" applyFill="0" applyBorder="0" applyAlignment="0" applyProtection="0"/>
    <xf numFmtId="0" fontId="35" fillId="0" borderId="95" applyNumberFormat="0" applyFill="0" applyAlignment="0" applyProtection="0"/>
    <xf numFmtId="0" fontId="36" fillId="0" borderId="0" applyNumberFormat="0" applyFill="0" applyBorder="0" applyAlignment="0" applyProtection="0"/>
    <xf numFmtId="0" fontId="15" fillId="0" borderId="0"/>
    <xf numFmtId="0" fontId="15" fillId="0" borderId="0"/>
    <xf numFmtId="0" fontId="16" fillId="0" borderId="0"/>
    <xf numFmtId="0" fontId="15" fillId="0" borderId="0"/>
    <xf numFmtId="0" fontId="15" fillId="0" borderId="0"/>
    <xf numFmtId="0" fontId="15" fillId="0" borderId="0"/>
    <xf numFmtId="173" fontId="22" fillId="28" borderId="104" applyNumberFormat="0" applyAlignment="0" applyProtection="0"/>
    <xf numFmtId="0" fontId="16" fillId="0" borderId="0"/>
    <xf numFmtId="0" fontId="9" fillId="0" borderId="0"/>
    <xf numFmtId="0" fontId="15" fillId="0" borderId="0"/>
    <xf numFmtId="0" fontId="9" fillId="0" borderId="0"/>
    <xf numFmtId="0" fontId="9" fillId="0" borderId="0"/>
    <xf numFmtId="0" fontId="9" fillId="0" borderId="0"/>
    <xf numFmtId="0" fontId="15" fillId="0" borderId="0"/>
    <xf numFmtId="0" fontId="9" fillId="0" borderId="0"/>
    <xf numFmtId="0" fontId="9" fillId="0" borderId="0"/>
    <xf numFmtId="0" fontId="9" fillId="0" borderId="0"/>
    <xf numFmtId="0" fontId="9" fillId="0" borderId="0"/>
    <xf numFmtId="0" fontId="1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5" fillId="0" borderId="0"/>
    <xf numFmtId="0" fontId="16" fillId="31" borderId="93" applyNumberFormat="0" applyFont="0" applyAlignment="0" applyProtection="0"/>
    <xf numFmtId="0" fontId="33" fillId="28" borderId="94" applyNumberFormat="0" applyAlignment="0" applyProtection="0"/>
    <xf numFmtId="0" fontId="22" fillId="28" borderId="92" applyNumberFormat="0" applyAlignment="0" applyProtection="0"/>
    <xf numFmtId="0" fontId="29" fillId="15" borderId="92" applyNumberFormat="0" applyAlignment="0" applyProtection="0"/>
    <xf numFmtId="0" fontId="29" fillId="15" borderId="92" applyNumberFormat="0" applyAlignment="0" applyProtection="0"/>
    <xf numFmtId="0" fontId="5" fillId="0" borderId="0"/>
    <xf numFmtId="0" fontId="16" fillId="31" borderId="93" applyNumberFormat="0" applyFont="0" applyAlignment="0" applyProtection="0"/>
    <xf numFmtId="0" fontId="33" fillId="28" borderId="94" applyNumberFormat="0" applyAlignment="0" applyProtection="0"/>
    <xf numFmtId="0" fontId="35" fillId="0" borderId="95" applyNumberFormat="0" applyFill="0" applyAlignment="0" applyProtection="0"/>
    <xf numFmtId="0" fontId="5" fillId="0" borderId="0"/>
    <xf numFmtId="0" fontId="9" fillId="0" borderId="0"/>
    <xf numFmtId="0" fontId="9" fillId="0" borderId="0"/>
    <xf numFmtId="0" fontId="9" fillId="0" borderId="0"/>
    <xf numFmtId="0" fontId="5"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5" fillId="0" borderId="0"/>
    <xf numFmtId="0" fontId="35" fillId="0" borderId="95" applyNumberFormat="0" applyFill="0" applyAlignment="0" applyProtection="0"/>
    <xf numFmtId="0" fontId="22" fillId="28" borderId="92" applyNumberFormat="0" applyAlignment="0" applyProtection="0"/>
    <xf numFmtId="0" fontId="16" fillId="0" borderId="0"/>
    <xf numFmtId="173" fontId="35" fillId="0" borderId="99" applyNumberFormat="0" applyFill="0" applyAlignment="0" applyProtection="0"/>
    <xf numFmtId="173" fontId="33" fillId="28" borderId="98" applyNumberFormat="0" applyAlignment="0" applyProtection="0"/>
    <xf numFmtId="173" fontId="16" fillId="31" borderId="97" applyNumberFormat="0" applyFont="0" applyAlignment="0" applyProtection="0"/>
    <xf numFmtId="173" fontId="5" fillId="0" borderId="0"/>
    <xf numFmtId="173" fontId="22" fillId="28" borderId="96" applyNumberFormat="0" applyAlignment="0" applyProtection="0"/>
    <xf numFmtId="0" fontId="16" fillId="31" borderId="89" applyNumberFormat="0" applyFont="0" applyAlignment="0" applyProtection="0"/>
    <xf numFmtId="0" fontId="29" fillId="15" borderId="82" applyNumberFormat="0" applyAlignment="0" applyProtection="0"/>
    <xf numFmtId="173" fontId="35" fillId="0" borderId="103" applyNumberFormat="0" applyFill="0" applyAlignment="0" applyProtection="0"/>
    <xf numFmtId="173" fontId="29" fillId="15" borderId="96" applyNumberFormat="0" applyAlignment="0" applyProtection="0"/>
    <xf numFmtId="0" fontId="16" fillId="0" borderId="0"/>
    <xf numFmtId="0" fontId="16" fillId="0" borderId="0"/>
    <xf numFmtId="0" fontId="16" fillId="0" borderId="0"/>
    <xf numFmtId="0" fontId="9" fillId="0" borderId="0"/>
    <xf numFmtId="0" fontId="16" fillId="0" borderId="0"/>
    <xf numFmtId="0" fontId="52" fillId="0" borderId="0"/>
    <xf numFmtId="173" fontId="9" fillId="0" borderId="0"/>
    <xf numFmtId="0" fontId="22" fillId="28" borderId="92" applyNumberFormat="0" applyAlignment="0" applyProtection="0"/>
    <xf numFmtId="0" fontId="22" fillId="28" borderId="92" applyNumberFormat="0" applyAlignment="0" applyProtection="0"/>
    <xf numFmtId="0" fontId="29" fillId="15" borderId="92" applyNumberFormat="0" applyAlignment="0" applyProtection="0"/>
    <xf numFmtId="0" fontId="29" fillId="15" borderId="92" applyNumberFormat="0" applyAlignment="0" applyProtection="0"/>
    <xf numFmtId="0" fontId="16" fillId="0" borderId="0"/>
    <xf numFmtId="0" fontId="9" fillId="0" borderId="0"/>
    <xf numFmtId="0" fontId="16" fillId="0" borderId="0"/>
    <xf numFmtId="0" fontId="9" fillId="0" borderId="0"/>
    <xf numFmtId="0" fontId="16" fillId="0" borderId="0"/>
    <xf numFmtId="0" fontId="5" fillId="0" borderId="0"/>
    <xf numFmtId="0" fontId="5" fillId="0" borderId="0"/>
    <xf numFmtId="0" fontId="5" fillId="0" borderId="0"/>
    <xf numFmtId="0" fontId="5" fillId="0" borderId="0"/>
    <xf numFmtId="0" fontId="5" fillId="0" borderId="0"/>
    <xf numFmtId="0" fontId="5" fillId="0" borderId="0"/>
    <xf numFmtId="0" fontId="16" fillId="31" borderId="93" applyNumberFormat="0" applyFont="0" applyAlignment="0" applyProtection="0"/>
    <xf numFmtId="0" fontId="16" fillId="31" borderId="93" applyNumberFormat="0" applyFont="0" applyAlignment="0" applyProtection="0"/>
    <xf numFmtId="0" fontId="33" fillId="28" borderId="94" applyNumberFormat="0" applyAlignment="0" applyProtection="0"/>
    <xf numFmtId="0" fontId="33" fillId="28" borderId="94" applyNumberFormat="0" applyAlignment="0" applyProtection="0"/>
    <xf numFmtId="0" fontId="35" fillId="0" borderId="95" applyNumberFormat="0" applyFill="0" applyAlignment="0" applyProtection="0"/>
    <xf numFmtId="0" fontId="35" fillId="0" borderId="95" applyNumberFormat="0" applyFill="0" applyAlignment="0" applyProtection="0"/>
    <xf numFmtId="0" fontId="71" fillId="0" borderId="0" applyNumberFormat="0" applyFill="0" applyBorder="0" applyAlignment="0" applyProtection="0"/>
    <xf numFmtId="173" fontId="35" fillId="0" borderId="103" applyNumberFormat="0" applyFill="0" applyAlignment="0" applyProtection="0"/>
    <xf numFmtId="173" fontId="5" fillId="0" borderId="0"/>
    <xf numFmtId="173" fontId="16" fillId="31" borderId="97" applyNumberFormat="0" applyFont="0" applyAlignment="0" applyProtection="0"/>
    <xf numFmtId="173" fontId="33" fillId="28" borderId="98" applyNumberFormat="0" applyAlignment="0" applyProtection="0"/>
    <xf numFmtId="173" fontId="22" fillId="28" borderId="96" applyNumberFormat="0" applyAlignment="0" applyProtection="0"/>
    <xf numFmtId="173" fontId="29" fillId="15" borderId="96" applyNumberFormat="0" applyAlignment="0" applyProtection="0"/>
    <xf numFmtId="173" fontId="29" fillId="15" borderId="96" applyNumberFormat="0" applyAlignment="0" applyProtection="0"/>
    <xf numFmtId="173" fontId="5" fillId="0" borderId="0"/>
    <xf numFmtId="173" fontId="16" fillId="31" borderId="97" applyNumberFormat="0" applyFont="0" applyAlignment="0" applyProtection="0"/>
    <xf numFmtId="173" fontId="33" fillId="28" borderId="98" applyNumberFormat="0" applyAlignment="0" applyProtection="0"/>
    <xf numFmtId="173" fontId="35" fillId="0" borderId="99" applyNumberFormat="0" applyFill="0" applyAlignment="0" applyProtection="0"/>
    <xf numFmtId="173" fontId="5" fillId="0" borderId="0"/>
    <xf numFmtId="173" fontId="5" fillId="0" borderId="0"/>
    <xf numFmtId="173" fontId="33" fillId="28" borderId="102" applyNumberFormat="0" applyAlignment="0" applyProtection="0"/>
    <xf numFmtId="173" fontId="5" fillId="0" borderId="0"/>
    <xf numFmtId="173" fontId="35" fillId="0" borderId="99" applyNumberFormat="0" applyFill="0" applyAlignment="0" applyProtection="0"/>
    <xf numFmtId="173" fontId="22" fillId="28" borderId="96" applyNumberFormat="0" applyAlignment="0" applyProtection="0"/>
    <xf numFmtId="0" fontId="35" fillId="0" borderId="91" applyNumberFormat="0" applyFill="0" applyAlignment="0" applyProtection="0"/>
    <xf numFmtId="0" fontId="22" fillId="28" borderId="82" applyNumberFormat="0" applyAlignment="0" applyProtection="0"/>
    <xf numFmtId="0" fontId="33" fillId="28" borderId="77" applyNumberFormat="0" applyAlignment="0" applyProtection="0"/>
    <xf numFmtId="0" fontId="22" fillId="28" borderId="82" applyNumberFormat="0" applyAlignment="0" applyProtection="0"/>
    <xf numFmtId="173" fontId="29" fillId="15" borderId="104" applyNumberFormat="0" applyAlignment="0" applyProtection="0"/>
    <xf numFmtId="173" fontId="33" fillId="28" borderId="102" applyNumberFormat="0" applyAlignment="0" applyProtection="0"/>
    <xf numFmtId="173" fontId="5" fillId="0" borderId="0"/>
    <xf numFmtId="173" fontId="5" fillId="0" borderId="0"/>
    <xf numFmtId="173" fontId="5" fillId="0" borderId="0"/>
    <xf numFmtId="173" fontId="22" fillId="28" borderId="100" applyNumberFormat="0" applyAlignment="0" applyProtection="0"/>
    <xf numFmtId="173" fontId="22" fillId="28" borderId="100" applyNumberFormat="0" applyAlignment="0" applyProtection="0"/>
    <xf numFmtId="173" fontId="29" fillId="15" borderId="100" applyNumberFormat="0" applyAlignment="0" applyProtection="0"/>
    <xf numFmtId="173" fontId="29" fillId="15" borderId="100" applyNumberFormat="0" applyAlignment="0" applyProtection="0"/>
    <xf numFmtId="173" fontId="5" fillId="0" borderId="0"/>
    <xf numFmtId="173" fontId="5" fillId="0" borderId="0"/>
    <xf numFmtId="173" fontId="5" fillId="0" borderId="0"/>
    <xf numFmtId="173" fontId="16" fillId="31" borderId="97" applyNumberFormat="0" applyFont="0" applyAlignment="0" applyProtection="0"/>
    <xf numFmtId="173" fontId="16" fillId="31" borderId="97" applyNumberFormat="0" applyFont="0" applyAlignment="0" applyProtection="0"/>
    <xf numFmtId="173" fontId="33" fillId="28" borderId="98" applyNumberFormat="0" applyAlignment="0" applyProtection="0"/>
    <xf numFmtId="173" fontId="33" fillId="28" borderId="98" applyNumberFormat="0" applyAlignment="0" applyProtection="0"/>
    <xf numFmtId="173" fontId="35" fillId="0" borderId="99" applyNumberFormat="0" applyFill="0" applyAlignment="0" applyProtection="0"/>
    <xf numFmtId="173" fontId="35" fillId="0" borderId="99" applyNumberFormat="0" applyFill="0" applyAlignment="0" applyProtection="0"/>
    <xf numFmtId="173" fontId="22" fillId="28" borderId="104" applyNumberFormat="0" applyAlignment="0" applyProtection="0"/>
    <xf numFmtId="173" fontId="16" fillId="31" borderId="101" applyNumberFormat="0" applyFont="0" applyAlignment="0" applyProtection="0"/>
    <xf numFmtId="173" fontId="35" fillId="0" borderId="103" applyNumberFormat="0" applyFill="0" applyAlignment="0" applyProtection="0"/>
    <xf numFmtId="173" fontId="33" fillId="28" borderId="102" applyNumberFormat="0" applyAlignment="0" applyProtection="0"/>
    <xf numFmtId="173" fontId="29" fillId="15" borderId="104" applyNumberFormat="0" applyAlignment="0" applyProtection="0"/>
    <xf numFmtId="0" fontId="33" fillId="28" borderId="77" applyNumberFormat="0" applyAlignment="0" applyProtection="0"/>
    <xf numFmtId="0" fontId="29" fillId="15" borderId="82" applyNumberFormat="0" applyAlignment="0" applyProtection="0"/>
    <xf numFmtId="0" fontId="33" fillId="28" borderId="77" applyNumberFormat="0" applyAlignment="0" applyProtection="0"/>
    <xf numFmtId="0" fontId="35" fillId="0" borderId="91" applyNumberFormat="0" applyFill="0" applyAlignment="0" applyProtection="0"/>
    <xf numFmtId="0" fontId="16" fillId="31" borderId="89" applyNumberFormat="0" applyFont="0" applyAlignment="0" applyProtection="0"/>
    <xf numFmtId="0" fontId="29" fillId="15" borderId="82" applyNumberFormat="0" applyAlignment="0" applyProtection="0"/>
    <xf numFmtId="173" fontId="16" fillId="31" borderId="101" applyNumberFormat="0" applyFont="0" applyAlignment="0" applyProtection="0"/>
    <xf numFmtId="173" fontId="16" fillId="31" borderId="101" applyNumberFormat="0" applyFont="0" applyAlignment="0" applyProtection="0"/>
    <xf numFmtId="173" fontId="16" fillId="31" borderId="101" applyNumberFormat="0" applyFont="0" applyAlignment="0" applyProtection="0"/>
    <xf numFmtId="173" fontId="33" fillId="28" borderId="102" applyNumberFormat="0" applyAlignment="0" applyProtection="0"/>
    <xf numFmtId="173" fontId="35" fillId="0" borderId="103" applyNumberFormat="0" applyFill="0" applyAlignment="0" applyProtection="0"/>
    <xf numFmtId="173" fontId="35" fillId="0" borderId="103" applyNumberFormat="0" applyFill="0" applyAlignment="0" applyProtection="0"/>
    <xf numFmtId="173" fontId="33" fillId="28" borderId="102" applyNumberFormat="0" applyAlignment="0" applyProtection="0"/>
    <xf numFmtId="0" fontId="35" fillId="0" borderId="91" applyNumberFormat="0" applyFill="0" applyAlignment="0" applyProtection="0"/>
    <xf numFmtId="0" fontId="22" fillId="28" borderId="82" applyNumberFormat="0" applyAlignment="0" applyProtection="0"/>
    <xf numFmtId="0" fontId="22" fillId="28" borderId="82" applyNumberFormat="0" applyAlignment="0" applyProtection="0"/>
    <xf numFmtId="0" fontId="22" fillId="28" borderId="82" applyNumberFormat="0" applyAlignment="0" applyProtection="0"/>
    <xf numFmtId="0" fontId="29" fillId="15" borderId="82" applyNumberFormat="0" applyAlignment="0" applyProtection="0"/>
    <xf numFmtId="0" fontId="29" fillId="15" borderId="82" applyNumberFormat="0" applyAlignment="0" applyProtection="0"/>
    <xf numFmtId="0" fontId="16" fillId="31" borderId="89" applyNumberFormat="0" applyFont="0" applyAlignment="0" applyProtection="0"/>
    <xf numFmtId="0" fontId="16" fillId="31" borderId="89" applyNumberFormat="0" applyFont="0" applyAlignment="0" applyProtection="0"/>
    <xf numFmtId="0" fontId="33" fillId="28" borderId="77" applyNumberFormat="0" applyAlignment="0" applyProtection="0"/>
    <xf numFmtId="0" fontId="33" fillId="28" borderId="77" applyNumberFormat="0" applyAlignment="0" applyProtection="0"/>
    <xf numFmtId="0" fontId="35" fillId="0" borderId="91" applyNumberFormat="0" applyFill="0" applyAlignment="0" applyProtection="0"/>
    <xf numFmtId="0" fontId="35" fillId="0" borderId="91" applyNumberFormat="0" applyFill="0" applyAlignment="0" applyProtection="0"/>
    <xf numFmtId="173" fontId="22" fillId="28" borderId="75" applyNumberFormat="0" applyAlignment="0" applyProtection="0"/>
    <xf numFmtId="0" fontId="16" fillId="31" borderId="111" applyNumberFormat="0" applyFont="0" applyAlignment="0" applyProtection="0"/>
    <xf numFmtId="173" fontId="29" fillId="15" borderId="110" applyNumberFormat="0" applyAlignment="0" applyProtection="0"/>
    <xf numFmtId="173" fontId="4" fillId="0" borderId="0"/>
    <xf numFmtId="173" fontId="33" fillId="28" borderId="77" applyNumberFormat="0" applyAlignment="0" applyProtection="0"/>
    <xf numFmtId="173" fontId="29" fillId="15" borderId="110" applyNumberFormat="0" applyAlignment="0" applyProtection="0"/>
    <xf numFmtId="173" fontId="4" fillId="0" borderId="0"/>
    <xf numFmtId="173" fontId="4" fillId="0" borderId="0"/>
    <xf numFmtId="173" fontId="29" fillId="15" borderId="75" applyNumberFormat="0" applyAlignment="0" applyProtection="0"/>
    <xf numFmtId="173" fontId="4" fillId="0" borderId="0"/>
    <xf numFmtId="173" fontId="4" fillId="0" borderId="0"/>
    <xf numFmtId="173" fontId="22" fillId="28" borderId="110" applyNumberFormat="0" applyAlignment="0" applyProtection="0"/>
    <xf numFmtId="173" fontId="4" fillId="0" borderId="0"/>
    <xf numFmtId="173" fontId="4" fillId="0" borderId="0"/>
    <xf numFmtId="173" fontId="4" fillId="0" borderId="0"/>
    <xf numFmtId="173" fontId="4" fillId="0" borderId="0"/>
    <xf numFmtId="173" fontId="22" fillId="28" borderId="106" applyNumberFormat="0" applyAlignment="0" applyProtection="0"/>
    <xf numFmtId="173" fontId="22" fillId="28" borderId="106" applyNumberFormat="0" applyAlignment="0" applyProtection="0"/>
    <xf numFmtId="173" fontId="29" fillId="15" borderId="106" applyNumberFormat="0" applyAlignment="0" applyProtection="0"/>
    <xf numFmtId="173" fontId="29" fillId="15" borderId="106" applyNumberFormat="0" applyAlignment="0" applyProtection="0"/>
    <xf numFmtId="173" fontId="4" fillId="0" borderId="0"/>
    <xf numFmtId="173" fontId="4" fillId="0" borderId="0"/>
    <xf numFmtId="173" fontId="4" fillId="0" borderId="0"/>
    <xf numFmtId="0" fontId="16" fillId="31" borderId="107" applyNumberFormat="0" applyFont="0" applyAlignment="0" applyProtection="0"/>
    <xf numFmtId="173" fontId="16" fillId="31" borderId="107" applyNumberFormat="0" applyFont="0" applyAlignment="0" applyProtection="0"/>
    <xf numFmtId="0" fontId="22" fillId="28" borderId="106" applyNumberFormat="0" applyAlignment="0" applyProtection="0"/>
    <xf numFmtId="0" fontId="29" fillId="15" borderId="106" applyNumberFormat="0" applyAlignment="0" applyProtection="0"/>
    <xf numFmtId="0" fontId="4" fillId="0" borderId="0"/>
    <xf numFmtId="0" fontId="16" fillId="31" borderId="107" applyNumberFormat="0" applyFont="0" applyAlignment="0" applyProtection="0"/>
    <xf numFmtId="0" fontId="33" fillId="28" borderId="108" applyNumberFormat="0" applyAlignment="0" applyProtection="0"/>
    <xf numFmtId="0" fontId="35" fillId="0" borderId="109" applyNumberFormat="0" applyFill="0" applyAlignment="0" applyProtection="0"/>
    <xf numFmtId="173" fontId="22" fillId="28" borderId="106" applyNumberFormat="0" applyAlignment="0" applyProtection="0"/>
    <xf numFmtId="0" fontId="4" fillId="0" borderId="0"/>
    <xf numFmtId="0" fontId="16" fillId="31" borderId="107" applyNumberFormat="0" applyFont="0" applyAlignment="0" applyProtection="0"/>
    <xf numFmtId="0" fontId="33" fillId="28" borderId="108" applyNumberFormat="0" applyAlignment="0" applyProtection="0"/>
    <xf numFmtId="0" fontId="22" fillId="28" borderId="106" applyNumberFormat="0" applyAlignment="0" applyProtection="0"/>
    <xf numFmtId="0" fontId="29" fillId="15" borderId="106" applyNumberFormat="0" applyAlignment="0" applyProtection="0"/>
    <xf numFmtId="0" fontId="29" fillId="15" borderId="106" applyNumberFormat="0" applyAlignment="0" applyProtection="0"/>
    <xf numFmtId="0" fontId="4" fillId="0" borderId="0"/>
    <xf numFmtId="0" fontId="16" fillId="31" borderId="107" applyNumberFormat="0" applyFont="0" applyAlignment="0" applyProtection="0"/>
    <xf numFmtId="0" fontId="33" fillId="28" borderId="108" applyNumberFormat="0" applyAlignment="0" applyProtection="0"/>
    <xf numFmtId="0" fontId="35" fillId="0" borderId="109" applyNumberFormat="0" applyFill="0" applyAlignment="0" applyProtection="0"/>
    <xf numFmtId="0" fontId="4" fillId="0" borderId="0"/>
    <xf numFmtId="0" fontId="4" fillId="0" borderId="0"/>
    <xf numFmtId="173" fontId="22" fillId="28" borderId="110" applyNumberFormat="0" applyAlignment="0" applyProtection="0"/>
    <xf numFmtId="0" fontId="4" fillId="0" borderId="0"/>
    <xf numFmtId="0" fontId="35" fillId="0" borderId="109" applyNumberFormat="0" applyFill="0" applyAlignment="0" applyProtection="0"/>
    <xf numFmtId="0" fontId="22" fillId="28" borderId="106" applyNumberFormat="0" applyAlignment="0" applyProtection="0"/>
    <xf numFmtId="173" fontId="35" fillId="0" borderId="109" applyNumberFormat="0" applyFill="0" applyAlignment="0" applyProtection="0"/>
    <xf numFmtId="173" fontId="33" fillId="28" borderId="108" applyNumberFormat="0" applyAlignment="0" applyProtection="0"/>
    <xf numFmtId="173" fontId="16" fillId="31" borderId="107" applyNumberFormat="0" applyFont="0" applyAlignment="0" applyProtection="0"/>
    <xf numFmtId="173" fontId="4" fillId="0" borderId="0"/>
    <xf numFmtId="173" fontId="22" fillId="28" borderId="106" applyNumberFormat="0" applyAlignment="0" applyProtection="0"/>
    <xf numFmtId="0" fontId="16" fillId="31" borderId="107" applyNumberFormat="0" applyFont="0" applyAlignment="0" applyProtection="0"/>
    <xf numFmtId="0" fontId="29" fillId="15" borderId="106" applyNumberFormat="0" applyAlignment="0" applyProtection="0"/>
    <xf numFmtId="173" fontId="35" fillId="0" borderId="109" applyNumberFormat="0" applyFill="0" applyAlignment="0" applyProtection="0"/>
    <xf numFmtId="173" fontId="29" fillId="15" borderId="106" applyNumberFormat="0" applyAlignment="0" applyProtection="0"/>
    <xf numFmtId="0" fontId="22" fillId="28" borderId="106" applyNumberFormat="0" applyAlignment="0" applyProtection="0"/>
    <xf numFmtId="0" fontId="22" fillId="28" borderId="106" applyNumberFormat="0" applyAlignment="0" applyProtection="0"/>
    <xf numFmtId="0" fontId="29" fillId="15" borderId="106" applyNumberFormat="0" applyAlignment="0" applyProtection="0"/>
    <xf numFmtId="0" fontId="29" fillId="15" borderId="106" applyNumberForma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16" fillId="31" borderId="107" applyNumberFormat="0" applyFont="0" applyAlignment="0" applyProtection="0"/>
    <xf numFmtId="0" fontId="16" fillId="31" borderId="107" applyNumberFormat="0" applyFont="0" applyAlignment="0" applyProtection="0"/>
    <xf numFmtId="0" fontId="33" fillId="28" borderId="108" applyNumberFormat="0" applyAlignment="0" applyProtection="0"/>
    <xf numFmtId="0" fontId="33" fillId="28" borderId="108" applyNumberFormat="0" applyAlignment="0" applyProtection="0"/>
    <xf numFmtId="0" fontId="35" fillId="0" borderId="109" applyNumberFormat="0" applyFill="0" applyAlignment="0" applyProtection="0"/>
    <xf numFmtId="0" fontId="35" fillId="0" borderId="109" applyNumberFormat="0" applyFill="0" applyAlignment="0" applyProtection="0"/>
    <xf numFmtId="173" fontId="35" fillId="0" borderId="109" applyNumberFormat="0" applyFill="0" applyAlignment="0" applyProtection="0"/>
    <xf numFmtId="173" fontId="4" fillId="0" borderId="0"/>
    <xf numFmtId="173" fontId="16" fillId="31" borderId="107" applyNumberFormat="0" applyFont="0" applyAlignment="0" applyProtection="0"/>
    <xf numFmtId="173" fontId="33" fillId="28" borderId="108" applyNumberFormat="0" applyAlignment="0" applyProtection="0"/>
    <xf numFmtId="173" fontId="22" fillId="28" borderId="106" applyNumberFormat="0" applyAlignment="0" applyProtection="0"/>
    <xf numFmtId="173" fontId="29" fillId="15" borderId="106" applyNumberFormat="0" applyAlignment="0" applyProtection="0"/>
    <xf numFmtId="173" fontId="29" fillId="15" borderId="106" applyNumberFormat="0" applyAlignment="0" applyProtection="0"/>
    <xf numFmtId="173" fontId="4" fillId="0" borderId="0"/>
    <xf numFmtId="173" fontId="16" fillId="31" borderId="107" applyNumberFormat="0" applyFont="0" applyAlignment="0" applyProtection="0"/>
    <xf numFmtId="173" fontId="33" fillId="28" borderId="108" applyNumberFormat="0" applyAlignment="0" applyProtection="0"/>
    <xf numFmtId="173" fontId="35" fillId="0" borderId="109" applyNumberFormat="0" applyFill="0" applyAlignment="0" applyProtection="0"/>
    <xf numFmtId="173" fontId="4" fillId="0" borderId="0"/>
    <xf numFmtId="173" fontId="4" fillId="0" borderId="0"/>
    <xf numFmtId="173" fontId="33" fillId="28" borderId="108" applyNumberFormat="0" applyAlignment="0" applyProtection="0"/>
    <xf numFmtId="173" fontId="4" fillId="0" borderId="0"/>
    <xf numFmtId="173" fontId="35" fillId="0" borderId="109" applyNumberFormat="0" applyFill="0" applyAlignment="0" applyProtection="0"/>
    <xf numFmtId="173" fontId="22" fillId="28" borderId="106" applyNumberFormat="0" applyAlignment="0" applyProtection="0"/>
    <xf numFmtId="0" fontId="35" fillId="0" borderId="109" applyNumberFormat="0" applyFill="0" applyAlignment="0" applyProtection="0"/>
    <xf numFmtId="0" fontId="22" fillId="28" borderId="106" applyNumberFormat="0" applyAlignment="0" applyProtection="0"/>
    <xf numFmtId="0" fontId="33" fillId="28" borderId="102" applyNumberFormat="0" applyAlignment="0" applyProtection="0"/>
    <xf numFmtId="0" fontId="22" fillId="28" borderId="106" applyNumberFormat="0" applyAlignment="0" applyProtection="0"/>
    <xf numFmtId="173" fontId="29" fillId="15" borderId="106" applyNumberFormat="0" applyAlignment="0" applyProtection="0"/>
    <xf numFmtId="173" fontId="33" fillId="28" borderId="108" applyNumberFormat="0" applyAlignment="0" applyProtection="0"/>
    <xf numFmtId="173" fontId="4" fillId="0" borderId="0"/>
    <xf numFmtId="173" fontId="4" fillId="0" borderId="0"/>
    <xf numFmtId="173" fontId="4" fillId="0" borderId="0"/>
    <xf numFmtId="173" fontId="22" fillId="28" borderId="106" applyNumberFormat="0" applyAlignment="0" applyProtection="0"/>
    <xf numFmtId="173" fontId="22" fillId="28" borderId="106" applyNumberFormat="0" applyAlignment="0" applyProtection="0"/>
    <xf numFmtId="173" fontId="29" fillId="15" borderId="106" applyNumberFormat="0" applyAlignment="0" applyProtection="0"/>
    <xf numFmtId="173" fontId="29" fillId="15" borderId="106" applyNumberFormat="0" applyAlignment="0" applyProtection="0"/>
    <xf numFmtId="173" fontId="4" fillId="0" borderId="0"/>
    <xf numFmtId="173" fontId="4" fillId="0" borderId="0"/>
    <xf numFmtId="173" fontId="4" fillId="0" borderId="0"/>
    <xf numFmtId="173" fontId="16" fillId="31" borderId="107" applyNumberFormat="0" applyFont="0" applyAlignment="0" applyProtection="0"/>
    <xf numFmtId="173" fontId="16" fillId="31" borderId="107" applyNumberFormat="0" applyFont="0" applyAlignment="0" applyProtection="0"/>
    <xf numFmtId="173" fontId="33" fillId="28" borderId="108" applyNumberFormat="0" applyAlignment="0" applyProtection="0"/>
    <xf numFmtId="173" fontId="33" fillId="28" borderId="108" applyNumberFormat="0" applyAlignment="0" applyProtection="0"/>
    <xf numFmtId="173" fontId="35" fillId="0" borderId="109" applyNumberFormat="0" applyFill="0" applyAlignment="0" applyProtection="0"/>
    <xf numFmtId="173" fontId="35" fillId="0" borderId="109" applyNumberFormat="0" applyFill="0" applyAlignment="0" applyProtection="0"/>
    <xf numFmtId="173" fontId="22" fillId="28" borderId="106" applyNumberFormat="0" applyAlignment="0" applyProtection="0"/>
    <xf numFmtId="173" fontId="16" fillId="31" borderId="107" applyNumberFormat="0" applyFont="0" applyAlignment="0" applyProtection="0"/>
    <xf numFmtId="173" fontId="35" fillId="0" borderId="109" applyNumberFormat="0" applyFill="0" applyAlignment="0" applyProtection="0"/>
    <xf numFmtId="173" fontId="33" fillId="28" borderId="108" applyNumberFormat="0" applyAlignment="0" applyProtection="0"/>
    <xf numFmtId="173" fontId="29" fillId="15" borderId="106" applyNumberFormat="0" applyAlignment="0" applyProtection="0"/>
    <xf numFmtId="0" fontId="33" fillId="28" borderId="102" applyNumberFormat="0" applyAlignment="0" applyProtection="0"/>
    <xf numFmtId="0" fontId="29" fillId="15" borderId="106" applyNumberFormat="0" applyAlignment="0" applyProtection="0"/>
    <xf numFmtId="0" fontId="33" fillId="28" borderId="102" applyNumberFormat="0" applyAlignment="0" applyProtection="0"/>
    <xf numFmtId="0" fontId="35" fillId="0" borderId="109" applyNumberFormat="0" applyFill="0" applyAlignment="0" applyProtection="0"/>
    <xf numFmtId="0" fontId="16" fillId="31" borderId="107" applyNumberFormat="0" applyFont="0" applyAlignment="0" applyProtection="0"/>
    <xf numFmtId="0" fontId="29" fillId="15" borderId="106" applyNumberFormat="0" applyAlignment="0" applyProtection="0"/>
    <xf numFmtId="173" fontId="16" fillId="31" borderId="107" applyNumberFormat="0" applyFont="0" applyAlignment="0" applyProtection="0"/>
    <xf numFmtId="173" fontId="16" fillId="31" borderId="107" applyNumberFormat="0" applyFont="0" applyAlignment="0" applyProtection="0"/>
    <xf numFmtId="173" fontId="16" fillId="31" borderId="107" applyNumberFormat="0" applyFont="0" applyAlignment="0" applyProtection="0"/>
    <xf numFmtId="173" fontId="33" fillId="28" borderId="108" applyNumberFormat="0" applyAlignment="0" applyProtection="0"/>
    <xf numFmtId="173" fontId="35" fillId="0" borderId="109" applyNumberFormat="0" applyFill="0" applyAlignment="0" applyProtection="0"/>
    <xf numFmtId="173" fontId="35" fillId="0" borderId="109" applyNumberFormat="0" applyFill="0" applyAlignment="0" applyProtection="0"/>
    <xf numFmtId="173" fontId="33" fillId="28" borderId="108" applyNumberFormat="0" applyAlignment="0" applyProtection="0"/>
    <xf numFmtId="0" fontId="35" fillId="0" borderId="109" applyNumberFormat="0" applyFill="0" applyAlignment="0" applyProtection="0"/>
    <xf numFmtId="0" fontId="22" fillId="28" borderId="106" applyNumberFormat="0" applyAlignment="0" applyProtection="0"/>
    <xf numFmtId="0" fontId="22" fillId="28" borderId="106" applyNumberFormat="0" applyAlignment="0" applyProtection="0"/>
    <xf numFmtId="0" fontId="22" fillId="28" borderId="106" applyNumberFormat="0" applyAlignment="0" applyProtection="0"/>
    <xf numFmtId="0" fontId="29" fillId="15" borderId="106" applyNumberFormat="0" applyAlignment="0" applyProtection="0"/>
    <xf numFmtId="0" fontId="29" fillId="15" borderId="106" applyNumberFormat="0" applyAlignment="0" applyProtection="0"/>
    <xf numFmtId="0" fontId="16" fillId="31" borderId="107" applyNumberFormat="0" applyFont="0" applyAlignment="0" applyProtection="0"/>
    <xf numFmtId="0" fontId="16" fillId="31" borderId="107" applyNumberFormat="0" applyFont="0" applyAlignment="0" applyProtection="0"/>
    <xf numFmtId="0" fontId="33" fillId="28" borderId="102" applyNumberFormat="0" applyAlignment="0" applyProtection="0"/>
    <xf numFmtId="0" fontId="33" fillId="28" borderId="102" applyNumberFormat="0" applyAlignment="0" applyProtection="0"/>
    <xf numFmtId="0" fontId="35" fillId="0" borderId="109" applyNumberFormat="0" applyFill="0" applyAlignment="0" applyProtection="0"/>
    <xf numFmtId="0" fontId="35" fillId="0" borderId="109" applyNumberFormat="0" applyFill="0" applyAlignment="0" applyProtection="0"/>
    <xf numFmtId="173" fontId="33" fillId="28" borderId="77" applyNumberFormat="0" applyAlignment="0" applyProtection="0"/>
    <xf numFmtId="0" fontId="16" fillId="31" borderId="111" applyNumberFormat="0" applyFont="0" applyAlignment="0" applyProtection="0"/>
    <xf numFmtId="0" fontId="29" fillId="15" borderId="110" applyNumberFormat="0" applyAlignment="0" applyProtection="0"/>
    <xf numFmtId="173" fontId="33" fillId="28" borderId="77" applyNumberFormat="0" applyAlignment="0" applyProtection="0"/>
    <xf numFmtId="173" fontId="33" fillId="28" borderId="77" applyNumberFormat="0" applyAlignment="0" applyProtection="0"/>
    <xf numFmtId="173" fontId="33" fillId="28" borderId="77" applyNumberFormat="0" applyAlignment="0" applyProtection="0"/>
    <xf numFmtId="0" fontId="22" fillId="28" borderId="110" applyNumberFormat="0" applyAlignment="0" applyProtection="0"/>
    <xf numFmtId="0" fontId="22" fillId="28" borderId="110" applyNumberFormat="0" applyAlignment="0" applyProtection="0"/>
    <xf numFmtId="173" fontId="33" fillId="28" borderId="77" applyNumberFormat="0" applyAlignment="0" applyProtection="0"/>
    <xf numFmtId="173" fontId="33" fillId="28" borderId="77" applyNumberFormat="0" applyAlignment="0" applyProtection="0"/>
    <xf numFmtId="173" fontId="33" fillId="28" borderId="77" applyNumberFormat="0" applyAlignment="0" applyProtection="0"/>
    <xf numFmtId="173" fontId="33" fillId="28" borderId="77" applyNumberFormat="0" applyAlignment="0" applyProtection="0"/>
    <xf numFmtId="0" fontId="29" fillId="15" borderId="110" applyNumberFormat="0" applyAlignment="0" applyProtection="0"/>
    <xf numFmtId="0" fontId="16" fillId="31" borderId="111" applyNumberFormat="0" applyFont="0" applyAlignment="0" applyProtection="0"/>
    <xf numFmtId="0" fontId="29" fillId="15" borderId="110" applyNumberFormat="0" applyAlignment="0" applyProtection="0"/>
    <xf numFmtId="173" fontId="33" fillId="28" borderId="77" applyNumberFormat="0" applyAlignment="0" applyProtection="0"/>
    <xf numFmtId="173" fontId="33" fillId="28" borderId="77" applyNumberFormat="0" applyAlignment="0" applyProtection="0"/>
    <xf numFmtId="0" fontId="22" fillId="28" borderId="110" applyNumberFormat="0" applyAlignment="0" applyProtection="0"/>
    <xf numFmtId="0" fontId="22" fillId="28" borderId="110" applyNumberFormat="0" applyAlignment="0" applyProtection="0"/>
    <xf numFmtId="0" fontId="22" fillId="28" borderId="110" applyNumberFormat="0" applyAlignment="0" applyProtection="0"/>
    <xf numFmtId="0" fontId="29" fillId="15" borderId="110" applyNumberFormat="0" applyAlignment="0" applyProtection="0"/>
    <xf numFmtId="0" fontId="29" fillId="15" borderId="110" applyNumberFormat="0" applyAlignment="0" applyProtection="0"/>
    <xf numFmtId="0" fontId="16" fillId="31" borderId="111" applyNumberFormat="0" applyFont="0" applyAlignment="0" applyProtection="0"/>
    <xf numFmtId="0" fontId="16" fillId="31" borderId="111" applyNumberFormat="0" applyFont="0" applyAlignment="0" applyProtection="0"/>
    <xf numFmtId="0" fontId="3" fillId="0" borderId="0"/>
    <xf numFmtId="0" fontId="3" fillId="40" borderId="0" applyNumberFormat="0" applyBorder="0" applyAlignment="0" applyProtection="0"/>
    <xf numFmtId="0" fontId="3" fillId="41" borderId="112" applyNumberFormat="0" applyFont="0" applyAlignment="0" applyProtection="0"/>
    <xf numFmtId="0" fontId="2" fillId="42" borderId="0" applyNumberFormat="0" applyBorder="0" applyAlignment="0" applyProtection="0"/>
    <xf numFmtId="0" fontId="72" fillId="44" borderId="0" applyNumberFormat="0" applyBorder="0" applyAlignment="0" applyProtection="0"/>
    <xf numFmtId="0" fontId="72" fillId="45" borderId="0" applyNumberFormat="0" applyBorder="0" applyAlignment="0" applyProtection="0"/>
    <xf numFmtId="0" fontId="72" fillId="46" borderId="0" applyNumberFormat="0" applyBorder="0" applyAlignment="0" applyProtection="0"/>
    <xf numFmtId="0" fontId="72" fillId="47" borderId="0" applyNumberFormat="0" applyBorder="0" applyAlignment="0" applyProtection="0"/>
    <xf numFmtId="166" fontId="2" fillId="0" borderId="0" applyFont="0" applyFill="0" applyBorder="0" applyAlignment="0" applyProtection="0"/>
    <xf numFmtId="0" fontId="16" fillId="0" borderId="0"/>
    <xf numFmtId="0" fontId="2" fillId="0" borderId="0"/>
    <xf numFmtId="173" fontId="15" fillId="0" borderId="0"/>
    <xf numFmtId="0" fontId="16" fillId="0" borderId="0"/>
    <xf numFmtId="0" fontId="1" fillId="0" borderId="0"/>
  </cellStyleXfs>
  <cellXfs count="601">
    <xf numFmtId="173" fontId="0" fillId="0" borderId="0" xfId="0"/>
    <xf numFmtId="17" fontId="44" fillId="35" borderId="62" xfId="0" applyNumberFormat="1" applyFont="1" applyFill="1" applyBorder="1" applyAlignment="1">
      <alignment horizontal="center" vertical="center"/>
    </xf>
    <xf numFmtId="1" fontId="46" fillId="3" borderId="10" xfId="6" applyNumberFormat="1" applyFont="1" applyFill="1" applyBorder="1" applyAlignment="1">
      <alignment horizontal="center" vertical="center"/>
    </xf>
    <xf numFmtId="167" fontId="46" fillId="3" borderId="18" xfId="6" applyNumberFormat="1" applyFont="1" applyFill="1" applyBorder="1" applyAlignment="1">
      <alignment horizontal="center" vertical="center"/>
    </xf>
    <xf numFmtId="9" fontId="43" fillId="4" borderId="62" xfId="1" applyFont="1" applyFill="1" applyBorder="1" applyAlignment="1" applyProtection="1">
      <alignment horizontal="center" vertical="center" wrapText="1" readingOrder="2"/>
    </xf>
    <xf numFmtId="169" fontId="43" fillId="0" borderId="0" xfId="0" applyNumberFormat="1" applyFont="1"/>
    <xf numFmtId="49" fontId="48" fillId="4" borderId="43" xfId="83" applyNumberFormat="1" applyFont="1" applyFill="1" applyBorder="1" applyAlignment="1" applyProtection="1">
      <alignment horizontal="right" vertical="center" readingOrder="2"/>
    </xf>
    <xf numFmtId="4" fontId="48" fillId="4" borderId="43" xfId="83" applyNumberFormat="1" applyFont="1" applyFill="1" applyBorder="1" applyAlignment="1" applyProtection="1">
      <alignment horizontal="center" vertical="center" readingOrder="2"/>
      <protection locked="0"/>
    </xf>
    <xf numFmtId="3" fontId="48" fillId="4" borderId="43" xfId="83" applyNumberFormat="1" applyFont="1" applyFill="1" applyBorder="1" applyAlignment="1" applyProtection="1">
      <alignment horizontal="center" vertical="center" readingOrder="2"/>
      <protection locked="0"/>
    </xf>
    <xf numFmtId="3" fontId="48" fillId="4" borderId="43" xfId="83" applyNumberFormat="1" applyFont="1" applyFill="1" applyBorder="1" applyAlignment="1" applyProtection="1">
      <alignment horizontal="center" vertical="center" readingOrder="2"/>
    </xf>
    <xf numFmtId="4" fontId="48" fillId="4" borderId="43" xfId="83" applyNumberFormat="1" applyFont="1" applyFill="1" applyBorder="1" applyAlignment="1" applyProtection="1">
      <alignment horizontal="center" vertical="center" readingOrder="2"/>
    </xf>
    <xf numFmtId="3" fontId="46" fillId="7" borderId="27" xfId="10" applyNumberFormat="1" applyFont="1" applyFill="1" applyBorder="1" applyAlignment="1" applyProtection="1">
      <alignment horizontal="center" vertical="center"/>
    </xf>
    <xf numFmtId="1" fontId="46" fillId="9" borderId="2" xfId="13" applyNumberFormat="1" applyFont="1" applyFill="1" applyBorder="1" applyAlignment="1">
      <alignment horizontal="center" vertical="center" wrapText="1"/>
    </xf>
    <xf numFmtId="3" fontId="43" fillId="3" borderId="2" xfId="1" applyNumberFormat="1" applyFont="1" applyFill="1" applyBorder="1" applyAlignment="1" applyProtection="1">
      <alignment horizontal="center" vertical="center" wrapText="1"/>
    </xf>
    <xf numFmtId="167" fontId="46" fillId="3" borderId="0" xfId="6" applyNumberFormat="1" applyFont="1" applyFill="1" applyAlignment="1">
      <alignment horizontal="center" vertical="center"/>
    </xf>
    <xf numFmtId="3" fontId="48" fillId="0" borderId="0" xfId="6" applyNumberFormat="1" applyFont="1"/>
    <xf numFmtId="9" fontId="48" fillId="0" borderId="0" xfId="6" applyNumberFormat="1" applyFont="1"/>
    <xf numFmtId="1" fontId="46" fillId="4" borderId="22" xfId="6" applyNumberFormat="1" applyFont="1" applyFill="1" applyBorder="1" applyAlignment="1">
      <alignment horizontal="center" vertical="center"/>
    </xf>
    <xf numFmtId="1" fontId="46" fillId="4" borderId="23" xfId="6" applyNumberFormat="1" applyFont="1" applyFill="1" applyBorder="1" applyAlignment="1">
      <alignment horizontal="right" vertical="center"/>
    </xf>
    <xf numFmtId="168" fontId="46" fillId="4" borderId="23" xfId="14" applyNumberFormat="1" applyFont="1" applyFill="1" applyBorder="1" applyAlignment="1" applyProtection="1">
      <alignment horizontal="center" vertical="center"/>
    </xf>
    <xf numFmtId="9" fontId="46" fillId="4" borderId="23" xfId="6" applyNumberFormat="1" applyFont="1" applyFill="1" applyBorder="1" applyAlignment="1">
      <alignment horizontal="center" vertical="center"/>
    </xf>
    <xf numFmtId="3" fontId="46" fillId="4" borderId="23" xfId="6" applyNumberFormat="1" applyFont="1" applyFill="1" applyBorder="1" applyAlignment="1">
      <alignment horizontal="center" vertical="center"/>
    </xf>
    <xf numFmtId="168" fontId="48" fillId="0" borderId="0" xfId="6" applyNumberFormat="1" applyFont="1" applyAlignment="1">
      <alignment vertical="center"/>
    </xf>
    <xf numFmtId="10" fontId="48" fillId="0" borderId="0" xfId="1" applyNumberFormat="1" applyFont="1" applyAlignment="1" applyProtection="1">
      <alignment vertical="center"/>
    </xf>
    <xf numFmtId="9" fontId="48" fillId="0" borderId="0" xfId="1" applyFont="1" applyAlignment="1" applyProtection="1">
      <alignment vertical="center"/>
    </xf>
    <xf numFmtId="3" fontId="48" fillId="0" borderId="0" xfId="6" applyNumberFormat="1" applyFont="1" applyAlignment="1">
      <alignment vertical="center"/>
    </xf>
    <xf numFmtId="167" fontId="48" fillId="0" borderId="0" xfId="6" applyNumberFormat="1" applyFont="1" applyAlignment="1">
      <alignment vertical="center"/>
    </xf>
    <xf numFmtId="1" fontId="46" fillId="4" borderId="11" xfId="6" applyNumberFormat="1" applyFont="1" applyFill="1" applyBorder="1" applyAlignment="1">
      <alignment horizontal="center" vertical="center"/>
    </xf>
    <xf numFmtId="1" fontId="46" fillId="4" borderId="62" xfId="6" applyNumberFormat="1" applyFont="1" applyFill="1" applyBorder="1" applyAlignment="1">
      <alignment horizontal="right" vertical="center"/>
    </xf>
    <xf numFmtId="168" fontId="46" fillId="4" borderId="62" xfId="14" applyNumberFormat="1" applyFont="1" applyFill="1" applyBorder="1" applyAlignment="1" applyProtection="1">
      <alignment horizontal="center" vertical="center"/>
    </xf>
    <xf numFmtId="9" fontId="46" fillId="4" borderId="62" xfId="6" applyNumberFormat="1" applyFont="1" applyFill="1" applyBorder="1" applyAlignment="1">
      <alignment horizontal="center" vertical="center"/>
    </xf>
    <xf numFmtId="3" fontId="46" fillId="4" borderId="62" xfId="6" applyNumberFormat="1" applyFont="1" applyFill="1" applyBorder="1" applyAlignment="1">
      <alignment horizontal="center" vertical="center"/>
    </xf>
    <xf numFmtId="1" fontId="46" fillId="4" borderId="14" xfId="6" applyNumberFormat="1" applyFont="1" applyFill="1" applyBorder="1" applyAlignment="1">
      <alignment horizontal="center" vertical="center"/>
    </xf>
    <xf numFmtId="1" fontId="46" fillId="4" borderId="15" xfId="6" applyNumberFormat="1" applyFont="1" applyFill="1" applyBorder="1" applyAlignment="1">
      <alignment horizontal="right" vertical="center"/>
    </xf>
    <xf numFmtId="168" fontId="46" fillId="4" borderId="15" xfId="14" applyNumberFormat="1" applyFont="1" applyFill="1" applyBorder="1" applyAlignment="1" applyProtection="1">
      <alignment horizontal="center" vertical="center"/>
    </xf>
    <xf numFmtId="9" fontId="46" fillId="4" borderId="15" xfId="6" applyNumberFormat="1" applyFont="1" applyFill="1" applyBorder="1" applyAlignment="1">
      <alignment horizontal="center" vertical="center"/>
    </xf>
    <xf numFmtId="3" fontId="46" fillId="4" borderId="15" xfId="6" applyNumberFormat="1" applyFont="1" applyFill="1" applyBorder="1" applyAlignment="1">
      <alignment horizontal="center" vertical="center"/>
    </xf>
    <xf numFmtId="167" fontId="51" fillId="9" borderId="27" xfId="10" applyNumberFormat="1" applyFont="1" applyFill="1" applyBorder="1" applyAlignment="1" applyProtection="1">
      <alignment horizontal="center" vertical="center"/>
    </xf>
    <xf numFmtId="1" fontId="46" fillId="4" borderId="44" xfId="6" applyNumberFormat="1" applyFont="1" applyFill="1" applyBorder="1" applyAlignment="1">
      <alignment horizontal="center" vertical="center"/>
    </xf>
    <xf numFmtId="1" fontId="46" fillId="4" borderId="1" xfId="6" applyNumberFormat="1" applyFont="1" applyFill="1" applyBorder="1" applyAlignment="1">
      <alignment horizontal="right" vertical="center"/>
    </xf>
    <xf numFmtId="167" fontId="46" fillId="4" borderId="1" xfId="10" applyNumberFormat="1" applyFont="1" applyFill="1" applyBorder="1" applyAlignment="1" applyProtection="1">
      <alignment horizontal="center" vertical="center"/>
    </xf>
    <xf numFmtId="167" fontId="46" fillId="3" borderId="1" xfId="10" applyNumberFormat="1" applyFont="1" applyFill="1" applyBorder="1" applyAlignment="1" applyProtection="1">
      <alignment horizontal="center" vertical="center"/>
    </xf>
    <xf numFmtId="167" fontId="51" fillId="9" borderId="60" xfId="10" applyNumberFormat="1" applyFont="1" applyFill="1" applyBorder="1" applyAlignment="1">
      <alignment horizontal="center" vertical="center"/>
    </xf>
    <xf numFmtId="167" fontId="51" fillId="9" borderId="59" xfId="10" applyNumberFormat="1" applyFont="1" applyFill="1" applyBorder="1" applyAlignment="1">
      <alignment horizontal="center" vertical="center"/>
    </xf>
    <xf numFmtId="167" fontId="51" fillId="9" borderId="58" xfId="10" applyNumberFormat="1" applyFont="1" applyFill="1" applyBorder="1" applyAlignment="1">
      <alignment horizontal="center" vertical="center"/>
    </xf>
    <xf numFmtId="1" fontId="46" fillId="3" borderId="0" xfId="6" applyNumberFormat="1" applyFont="1" applyFill="1" applyAlignment="1">
      <alignment horizontal="center" vertical="center"/>
    </xf>
    <xf numFmtId="1" fontId="46" fillId="4" borderId="44" xfId="6" applyNumberFormat="1" applyFont="1" applyFill="1" applyBorder="1" applyAlignment="1">
      <alignment horizontal="center"/>
    </xf>
    <xf numFmtId="167" fontId="48" fillId="37" borderId="1" xfId="10" applyNumberFormat="1" applyFont="1" applyFill="1" applyBorder="1" applyAlignment="1" applyProtection="1">
      <alignment horizontal="center"/>
    </xf>
    <xf numFmtId="1" fontId="48" fillId="37" borderId="1" xfId="10" applyNumberFormat="1" applyFont="1" applyFill="1" applyBorder="1" applyAlignment="1" applyProtection="1">
      <alignment horizontal="center"/>
    </xf>
    <xf numFmtId="167" fontId="46" fillId="4" borderId="1" xfId="66" applyNumberFormat="1" applyFont="1" applyFill="1" applyBorder="1" applyAlignment="1" applyProtection="1">
      <alignment horizontal="center"/>
    </xf>
    <xf numFmtId="9" fontId="48" fillId="37" borderId="1" xfId="96" applyFont="1" applyFill="1" applyBorder="1" applyAlignment="1" applyProtection="1">
      <alignment horizontal="center"/>
    </xf>
    <xf numFmtId="167" fontId="48" fillId="37" borderId="62" xfId="10" applyNumberFormat="1" applyFont="1" applyFill="1" applyBorder="1" applyAlignment="1" applyProtection="1">
      <alignment horizontal="center"/>
    </xf>
    <xf numFmtId="1" fontId="48" fillId="37" borderId="62" xfId="10" applyNumberFormat="1" applyFont="1" applyFill="1" applyBorder="1" applyAlignment="1" applyProtection="1">
      <alignment horizontal="center"/>
    </xf>
    <xf numFmtId="167" fontId="46" fillId="4" borderId="62" xfId="66" applyNumberFormat="1" applyFont="1" applyFill="1" applyBorder="1" applyAlignment="1" applyProtection="1">
      <alignment horizontal="center"/>
    </xf>
    <xf numFmtId="3" fontId="51" fillId="9" borderId="27" xfId="6" applyNumberFormat="1" applyFont="1" applyFill="1" applyBorder="1" applyAlignment="1">
      <alignment horizontal="center" vertical="center"/>
    </xf>
    <xf numFmtId="9" fontId="51" fillId="9" borderId="27" xfId="96" applyFont="1" applyFill="1" applyBorder="1" applyAlignment="1">
      <alignment horizontal="center" vertical="center"/>
    </xf>
    <xf numFmtId="1" fontId="46" fillId="4" borderId="11" xfId="6" applyNumberFormat="1" applyFont="1" applyFill="1" applyBorder="1" applyAlignment="1">
      <alignment horizontal="center"/>
    </xf>
    <xf numFmtId="3" fontId="48" fillId="0" borderId="1" xfId="16" applyNumberFormat="1" applyFont="1" applyFill="1" applyBorder="1" applyAlignment="1" applyProtection="1">
      <alignment horizontal="center" vertical="center" readingOrder="1"/>
      <protection locked="0"/>
    </xf>
    <xf numFmtId="1" fontId="46" fillId="4" borderId="40" xfId="6" applyNumberFormat="1" applyFont="1" applyFill="1" applyBorder="1" applyAlignment="1">
      <alignment horizontal="center"/>
    </xf>
    <xf numFmtId="167" fontId="46" fillId="3" borderId="62" xfId="10" applyNumberFormat="1" applyFont="1" applyFill="1" applyBorder="1" applyAlignment="1" applyProtection="1">
      <alignment horizontal="center"/>
    </xf>
    <xf numFmtId="167" fontId="46" fillId="4" borderId="1" xfId="78" applyNumberFormat="1" applyFont="1" applyFill="1" applyBorder="1" applyAlignment="1" applyProtection="1">
      <alignment horizontal="center"/>
    </xf>
    <xf numFmtId="167" fontId="46" fillId="3" borderId="1" xfId="6" applyNumberFormat="1" applyFont="1" applyFill="1" applyBorder="1" applyAlignment="1">
      <alignment horizontal="center"/>
    </xf>
    <xf numFmtId="10" fontId="46" fillId="3" borderId="1" xfId="10" applyNumberFormat="1" applyFont="1" applyFill="1" applyBorder="1" applyAlignment="1" applyProtection="1">
      <alignment horizontal="center"/>
    </xf>
    <xf numFmtId="9" fontId="51" fillId="9" borderId="27" xfId="66" applyFont="1" applyFill="1" applyBorder="1" applyAlignment="1">
      <alignment horizontal="center" vertical="center"/>
    </xf>
    <xf numFmtId="1" fontId="48" fillId="4" borderId="13" xfId="6" applyNumberFormat="1" applyFont="1" applyFill="1" applyBorder="1" applyAlignment="1">
      <alignment horizontal="center"/>
    </xf>
    <xf numFmtId="1" fontId="46" fillId="4" borderId="2" xfId="6" applyNumberFormat="1" applyFont="1" applyFill="1" applyBorder="1" applyAlignment="1">
      <alignment horizontal="right"/>
    </xf>
    <xf numFmtId="167" fontId="46" fillId="3" borderId="1" xfId="10" applyNumberFormat="1" applyFont="1" applyFill="1" applyBorder="1" applyAlignment="1" applyProtection="1">
      <alignment horizontal="center"/>
    </xf>
    <xf numFmtId="167" fontId="46" fillId="3" borderId="57" xfId="10" applyNumberFormat="1" applyFont="1" applyFill="1" applyBorder="1" applyAlignment="1" applyProtection="1">
      <alignment horizontal="center"/>
    </xf>
    <xf numFmtId="164" fontId="46" fillId="3" borderId="1" xfId="16" applyNumberFormat="1" applyFont="1" applyFill="1" applyBorder="1" applyAlignment="1" applyProtection="1">
      <alignment horizontal="center"/>
    </xf>
    <xf numFmtId="1" fontId="48" fillId="4" borderId="11" xfId="6" applyNumberFormat="1" applyFont="1" applyFill="1" applyBorder="1" applyAlignment="1">
      <alignment horizontal="center"/>
    </xf>
    <xf numFmtId="167" fontId="46" fillId="3" borderId="46" xfId="10" applyNumberFormat="1" applyFont="1" applyFill="1" applyBorder="1" applyAlignment="1" applyProtection="1">
      <alignment horizontal="center"/>
    </xf>
    <xf numFmtId="164" fontId="46" fillId="3" borderId="11" xfId="16" applyNumberFormat="1" applyFont="1" applyFill="1" applyBorder="1" applyAlignment="1" applyProtection="1">
      <alignment horizontal="center"/>
    </xf>
    <xf numFmtId="9" fontId="46" fillId="3" borderId="12" xfId="96" applyFont="1" applyFill="1" applyBorder="1" applyAlignment="1" applyProtection="1">
      <alignment horizontal="center"/>
    </xf>
    <xf numFmtId="1" fontId="48" fillId="4" borderId="14" xfId="6" applyNumberFormat="1" applyFont="1" applyFill="1" applyBorder="1" applyAlignment="1">
      <alignment horizontal="center"/>
    </xf>
    <xf numFmtId="167" fontId="46" fillId="3" borderId="17" xfId="10" applyNumberFormat="1" applyFont="1" applyFill="1" applyBorder="1" applyAlignment="1" applyProtection="1">
      <alignment horizontal="center"/>
    </xf>
    <xf numFmtId="164" fontId="46" fillId="3" borderId="14" xfId="16" applyNumberFormat="1" applyFont="1" applyFill="1" applyBorder="1" applyAlignment="1" applyProtection="1">
      <alignment horizontal="center"/>
    </xf>
    <xf numFmtId="9" fontId="51" fillId="9" borderId="16" xfId="6" applyNumberFormat="1" applyFont="1" applyFill="1" applyBorder="1" applyAlignment="1">
      <alignment horizontal="center" vertical="center"/>
    </xf>
    <xf numFmtId="167" fontId="51" fillId="9" borderId="16" xfId="6" applyNumberFormat="1" applyFont="1" applyFill="1" applyBorder="1" applyAlignment="1">
      <alignment horizontal="center" vertical="center"/>
    </xf>
    <xf numFmtId="167" fontId="51" fillId="9" borderId="16" xfId="10" applyNumberFormat="1" applyFont="1" applyFill="1" applyBorder="1" applyAlignment="1">
      <alignment horizontal="center" vertical="center"/>
    </xf>
    <xf numFmtId="167" fontId="51" fillId="9" borderId="61" xfId="10" applyNumberFormat="1" applyFont="1" applyFill="1" applyBorder="1" applyAlignment="1">
      <alignment horizontal="center" vertical="center"/>
    </xf>
    <xf numFmtId="9" fontId="51" fillId="9" borderId="20" xfId="10" applyFont="1" applyFill="1" applyBorder="1" applyAlignment="1">
      <alignment horizontal="center" vertical="center"/>
    </xf>
    <xf numFmtId="167" fontId="43" fillId="0" borderId="0" xfId="61" applyNumberFormat="1" applyFont="1"/>
    <xf numFmtId="3" fontId="43" fillId="0" borderId="0" xfId="61" applyNumberFormat="1" applyFont="1"/>
    <xf numFmtId="167" fontId="46" fillId="4" borderId="21" xfId="6" applyNumberFormat="1" applyFont="1" applyFill="1" applyBorder="1" applyAlignment="1">
      <alignment horizontal="center" vertical="center"/>
    </xf>
    <xf numFmtId="9" fontId="42" fillId="0" borderId="0" xfId="10" applyFont="1"/>
    <xf numFmtId="167" fontId="42" fillId="0" borderId="12" xfId="61" applyNumberFormat="1" applyFont="1" applyBorder="1"/>
    <xf numFmtId="167" fontId="42" fillId="0" borderId="0" xfId="61" applyNumberFormat="1" applyFont="1"/>
    <xf numFmtId="3" fontId="46" fillId="4" borderId="62" xfId="10" applyNumberFormat="1" applyFont="1" applyFill="1" applyBorder="1" applyAlignment="1" applyProtection="1">
      <alignment horizontal="center"/>
    </xf>
    <xf numFmtId="10" fontId="46" fillId="3" borderId="62" xfId="10" applyNumberFormat="1" applyFont="1" applyFill="1" applyBorder="1" applyAlignment="1" applyProtection="1">
      <alignment horizontal="center"/>
    </xf>
    <xf numFmtId="10" fontId="46" fillId="3" borderId="46" xfId="10" applyNumberFormat="1" applyFont="1" applyFill="1" applyBorder="1" applyAlignment="1" applyProtection="1">
      <alignment horizontal="center"/>
    </xf>
    <xf numFmtId="167" fontId="46" fillId="3" borderId="12" xfId="16" applyNumberFormat="1" applyFont="1" applyFill="1" applyBorder="1" applyAlignment="1" applyProtection="1">
      <alignment horizontal="center"/>
    </xf>
    <xf numFmtId="167" fontId="46" fillId="7" borderId="52" xfId="10" applyNumberFormat="1" applyFont="1" applyFill="1" applyBorder="1" applyAlignment="1" applyProtection="1">
      <alignment horizontal="center" vertical="center"/>
    </xf>
    <xf numFmtId="10" fontId="46" fillId="7" borderId="27" xfId="68" applyNumberFormat="1" applyFont="1" applyFill="1" applyBorder="1" applyAlignment="1" applyProtection="1">
      <alignment horizontal="center" vertical="center"/>
    </xf>
    <xf numFmtId="10" fontId="46" fillId="7" borderId="50" xfId="68" applyNumberFormat="1" applyFont="1" applyFill="1" applyBorder="1" applyAlignment="1" applyProtection="1">
      <alignment horizontal="center" vertical="center"/>
    </xf>
    <xf numFmtId="167" fontId="46" fillId="7" borderId="21" xfId="14" applyNumberFormat="1" applyFont="1" applyFill="1" applyBorder="1" applyAlignment="1">
      <alignment horizontal="center" vertical="center"/>
    </xf>
    <xf numFmtId="9" fontId="42" fillId="4" borderId="62" xfId="75" applyNumberFormat="1" applyFont="1" applyFill="1" applyBorder="1" applyAlignment="1">
      <alignment horizontal="center" vertical="center" wrapText="1"/>
    </xf>
    <xf numFmtId="1" fontId="48" fillId="4" borderId="44" xfId="6" applyNumberFormat="1" applyFont="1" applyFill="1" applyBorder="1" applyAlignment="1">
      <alignment horizontal="center"/>
    </xf>
    <xf numFmtId="10" fontId="48" fillId="3" borderId="1" xfId="10" applyNumberFormat="1" applyFont="1" applyFill="1" applyBorder="1" applyAlignment="1" applyProtection="1">
      <alignment horizontal="center"/>
    </xf>
    <xf numFmtId="10" fontId="48" fillId="4" borderId="1" xfId="68" applyNumberFormat="1" applyFont="1" applyFill="1" applyBorder="1" applyAlignment="1" applyProtection="1">
      <alignment horizontal="center"/>
    </xf>
    <xf numFmtId="10" fontId="46" fillId="3" borderId="57" xfId="10" applyNumberFormat="1" applyFont="1" applyFill="1" applyBorder="1" applyAlignment="1" applyProtection="1">
      <alignment horizontal="center"/>
    </xf>
    <xf numFmtId="164" fontId="46" fillId="3" borderId="19" xfId="16" applyNumberFormat="1" applyFont="1" applyFill="1" applyBorder="1" applyAlignment="1" applyProtection="1">
      <alignment horizontal="center"/>
    </xf>
    <xf numFmtId="9" fontId="46" fillId="7" borderId="52" xfId="96" applyFont="1" applyFill="1" applyBorder="1" applyAlignment="1" applyProtection="1">
      <alignment horizontal="center" vertical="center"/>
    </xf>
    <xf numFmtId="9" fontId="46" fillId="7" borderId="27" xfId="96" applyFont="1" applyFill="1" applyBorder="1" applyAlignment="1" applyProtection="1">
      <alignment horizontal="center" vertical="center"/>
    </xf>
    <xf numFmtId="9" fontId="46" fillId="4" borderId="10" xfId="10" applyFont="1" applyFill="1" applyBorder="1" applyAlignment="1" applyProtection="1">
      <alignment horizontal="center" vertical="center" wrapText="1"/>
    </xf>
    <xf numFmtId="9" fontId="46" fillId="4" borderId="18" xfId="10" applyFont="1" applyFill="1" applyBorder="1" applyAlignment="1" applyProtection="1">
      <alignment horizontal="center" vertical="center" wrapText="1"/>
    </xf>
    <xf numFmtId="1" fontId="46" fillId="4" borderId="0" xfId="6" applyNumberFormat="1" applyFont="1" applyFill="1" applyAlignment="1">
      <alignment horizontal="center" vertical="center" wrapText="1"/>
    </xf>
    <xf numFmtId="1" fontId="46" fillId="4" borderId="22" xfId="6" applyNumberFormat="1" applyFont="1" applyFill="1" applyBorder="1" applyAlignment="1">
      <alignment horizontal="center" vertical="center" wrapText="1"/>
    </xf>
    <xf numFmtId="1" fontId="46" fillId="4" borderId="14" xfId="6" applyNumberFormat="1" applyFont="1" applyFill="1" applyBorder="1" applyAlignment="1">
      <alignment horizontal="center" vertical="center" wrapText="1"/>
    </xf>
    <xf numFmtId="1" fontId="46" fillId="9" borderId="7" xfId="74" applyNumberFormat="1" applyFont="1" applyFill="1" applyBorder="1" applyAlignment="1">
      <alignment horizontal="center" vertical="center"/>
    </xf>
    <xf numFmtId="1" fontId="46" fillId="4" borderId="11" xfId="6" applyNumberFormat="1" applyFont="1" applyFill="1" applyBorder="1" applyAlignment="1">
      <alignment horizontal="center" vertical="center" wrapText="1"/>
    </xf>
    <xf numFmtId="9" fontId="42" fillId="4" borderId="22" xfId="75" applyNumberFormat="1" applyFont="1" applyFill="1" applyBorder="1" applyAlignment="1">
      <alignment horizontal="center" vertical="center" wrapText="1"/>
    </xf>
    <xf numFmtId="9" fontId="42" fillId="4" borderId="14" xfId="75" applyNumberFormat="1" applyFont="1" applyFill="1" applyBorder="1" applyAlignment="1">
      <alignment horizontal="center" vertical="center" wrapText="1"/>
    </xf>
    <xf numFmtId="9" fontId="52" fillId="0" borderId="0" xfId="10" applyFont="1"/>
    <xf numFmtId="173" fontId="42" fillId="6" borderId="23" xfId="13" applyFont="1" applyFill="1" applyBorder="1" applyAlignment="1">
      <alignment horizontal="center" vertical="center" wrapText="1"/>
    </xf>
    <xf numFmtId="9" fontId="42" fillId="6" borderId="45" xfId="10" applyFont="1" applyFill="1" applyBorder="1" applyAlignment="1" applyProtection="1">
      <alignment horizontal="center" vertical="center" wrapText="1"/>
    </xf>
    <xf numFmtId="167" fontId="42" fillId="6" borderId="48" xfId="10" applyNumberFormat="1" applyFont="1" applyFill="1" applyBorder="1" applyAlignment="1" applyProtection="1">
      <alignment horizontal="center" vertical="center" wrapText="1"/>
    </xf>
    <xf numFmtId="1" fontId="46" fillId="4" borderId="2" xfId="6" applyNumberFormat="1" applyFont="1" applyFill="1" applyBorder="1" applyAlignment="1">
      <alignment horizontal="center"/>
    </xf>
    <xf numFmtId="10" fontId="48" fillId="3" borderId="2" xfId="10" applyNumberFormat="1" applyFont="1" applyFill="1" applyBorder="1" applyAlignment="1" applyProtection="1">
      <alignment horizontal="center"/>
    </xf>
    <xf numFmtId="10" fontId="46" fillId="3" borderId="2" xfId="10" applyNumberFormat="1" applyFont="1" applyFill="1" applyBorder="1" applyAlignment="1" applyProtection="1">
      <alignment horizontal="center"/>
    </xf>
    <xf numFmtId="167" fontId="46" fillId="3" borderId="2" xfId="14" applyNumberFormat="1" applyFont="1" applyFill="1" applyBorder="1" applyAlignment="1" applyProtection="1">
      <alignment horizontal="center"/>
    </xf>
    <xf numFmtId="3" fontId="48" fillId="3" borderId="1" xfId="10" applyNumberFormat="1" applyFont="1" applyFill="1" applyBorder="1" applyAlignment="1" applyProtection="1">
      <alignment horizontal="center"/>
    </xf>
    <xf numFmtId="1" fontId="43" fillId="4" borderId="2" xfId="1" applyNumberFormat="1" applyFont="1" applyFill="1" applyBorder="1" applyAlignment="1" applyProtection="1">
      <alignment horizontal="center" vertical="center" wrapText="1" readingOrder="2"/>
    </xf>
    <xf numFmtId="3" fontId="43" fillId="3" borderId="62" xfId="1" applyNumberFormat="1" applyFont="1" applyFill="1" applyBorder="1" applyAlignment="1" applyProtection="1">
      <alignment horizontal="center" vertical="center" wrapText="1"/>
    </xf>
    <xf numFmtId="9" fontId="48" fillId="4" borderId="43" xfId="83" applyNumberFormat="1" applyFont="1" applyFill="1" applyBorder="1" applyAlignment="1" applyProtection="1">
      <alignment horizontal="center" vertical="center" readingOrder="2"/>
    </xf>
    <xf numFmtId="9" fontId="46" fillId="7" borderId="27" xfId="1" applyFont="1" applyFill="1" applyBorder="1" applyAlignment="1" applyProtection="1">
      <alignment horizontal="center" vertical="center"/>
    </xf>
    <xf numFmtId="9" fontId="48" fillId="4" borderId="63" xfId="83" applyNumberFormat="1" applyFont="1" applyFill="1" applyBorder="1" applyAlignment="1" applyProtection="1">
      <alignment horizontal="center" vertical="center" readingOrder="2"/>
    </xf>
    <xf numFmtId="9" fontId="46" fillId="7" borderId="21" xfId="1" applyFont="1" applyFill="1" applyBorder="1" applyAlignment="1" applyProtection="1">
      <alignment horizontal="center" vertical="center"/>
    </xf>
    <xf numFmtId="1" fontId="46" fillId="9" borderId="7" xfId="13" applyNumberFormat="1" applyFont="1" applyFill="1" applyBorder="1" applyAlignment="1">
      <alignment horizontal="center" vertical="center" wrapText="1"/>
    </xf>
    <xf numFmtId="1" fontId="46" fillId="9" borderId="8" xfId="13" applyNumberFormat="1" applyFont="1" applyFill="1" applyBorder="1" applyAlignment="1">
      <alignment horizontal="center" vertical="center" wrapText="1"/>
    </xf>
    <xf numFmtId="9" fontId="43" fillId="4" borderId="22" xfId="1" applyFont="1" applyFill="1" applyBorder="1" applyAlignment="1" applyProtection="1">
      <alignment horizontal="center" vertical="center" wrapText="1" readingOrder="2"/>
    </xf>
    <xf numFmtId="3" fontId="48" fillId="3" borderId="8" xfId="2" applyNumberFormat="1" applyFont="1" applyFill="1" applyBorder="1" applyAlignment="1">
      <alignment horizontal="center" vertical="center"/>
    </xf>
    <xf numFmtId="1" fontId="48" fillId="3" borderId="23" xfId="2" applyNumberFormat="1" applyFont="1" applyFill="1" applyBorder="1" applyAlignment="1">
      <alignment horizontal="center" vertical="center" readingOrder="2"/>
    </xf>
    <xf numFmtId="1" fontId="48" fillId="3" borderId="23" xfId="2" applyNumberFormat="1" applyFont="1" applyFill="1" applyBorder="1" applyAlignment="1">
      <alignment horizontal="center" vertical="center"/>
    </xf>
    <xf numFmtId="171" fontId="48" fillId="3" borderId="10" xfId="83" applyNumberFormat="1" applyFont="1" applyFill="1" applyBorder="1" applyAlignment="1" applyProtection="1">
      <alignment horizontal="center" vertical="center"/>
    </xf>
    <xf numFmtId="9" fontId="43" fillId="4" borderId="11" xfId="1" applyFont="1" applyFill="1" applyBorder="1" applyAlignment="1" applyProtection="1">
      <alignment horizontal="center" vertical="center" wrapText="1" readingOrder="2"/>
    </xf>
    <xf numFmtId="3" fontId="48" fillId="3" borderId="62" xfId="2" applyNumberFormat="1" applyFont="1" applyFill="1" applyBorder="1" applyAlignment="1">
      <alignment horizontal="center" vertical="center"/>
    </xf>
    <xf numFmtId="1" fontId="48" fillId="3" borderId="62" xfId="2" applyNumberFormat="1" applyFont="1" applyFill="1" applyBorder="1" applyAlignment="1">
      <alignment horizontal="center" vertical="center" readingOrder="2"/>
    </xf>
    <xf numFmtId="1" fontId="48" fillId="3" borderId="62" xfId="2" applyNumberFormat="1" applyFont="1" applyFill="1" applyBorder="1" applyAlignment="1">
      <alignment horizontal="center" vertical="center"/>
    </xf>
    <xf numFmtId="171" fontId="48" fillId="3" borderId="12" xfId="83" applyNumberFormat="1" applyFont="1" applyFill="1" applyBorder="1" applyAlignment="1" applyProtection="1">
      <alignment horizontal="center" vertical="center"/>
    </xf>
    <xf numFmtId="9" fontId="43" fillId="4" borderId="14" xfId="1" applyFont="1" applyFill="1" applyBorder="1" applyAlignment="1" applyProtection="1">
      <alignment horizontal="center" vertical="center" wrapText="1" readingOrder="2"/>
    </xf>
    <xf numFmtId="3" fontId="48" fillId="3" borderId="16" xfId="2" applyNumberFormat="1" applyFont="1" applyFill="1" applyBorder="1" applyAlignment="1">
      <alignment horizontal="center" vertical="center"/>
    </xf>
    <xf numFmtId="1" fontId="48" fillId="3" borderId="15" xfId="2" applyNumberFormat="1" applyFont="1" applyFill="1" applyBorder="1" applyAlignment="1">
      <alignment horizontal="center" vertical="center" readingOrder="2"/>
    </xf>
    <xf numFmtId="1" fontId="48" fillId="3" borderId="15" xfId="2" applyNumberFormat="1" applyFont="1" applyFill="1" applyBorder="1" applyAlignment="1">
      <alignment horizontal="center" vertical="center"/>
    </xf>
    <xf numFmtId="171" fontId="48" fillId="3" borderId="18" xfId="83" applyNumberFormat="1" applyFont="1" applyFill="1" applyBorder="1" applyAlignment="1" applyProtection="1">
      <alignment horizontal="center" vertical="center"/>
    </xf>
    <xf numFmtId="9" fontId="43" fillId="0" borderId="62" xfId="0" applyNumberFormat="1" applyFont="1" applyBorder="1" applyAlignment="1">
      <alignment horizontal="center" vertical="center"/>
    </xf>
    <xf numFmtId="1" fontId="51" fillId="5" borderId="10" xfId="0" applyNumberFormat="1" applyFont="1" applyFill="1" applyBorder="1" applyAlignment="1" applyProtection="1">
      <alignment horizontal="center" vertical="center"/>
      <protection locked="0"/>
    </xf>
    <xf numFmtId="167" fontId="51" fillId="5" borderId="18" xfId="0" applyNumberFormat="1" applyFont="1" applyFill="1" applyBorder="1" applyAlignment="1" applyProtection="1">
      <alignment horizontal="center" vertical="center"/>
      <protection locked="0"/>
    </xf>
    <xf numFmtId="1" fontId="46" fillId="9" borderId="7" xfId="13" applyNumberFormat="1" applyFont="1" applyFill="1" applyBorder="1" applyAlignment="1">
      <alignment horizontal="center" vertical="center"/>
    </xf>
    <xf numFmtId="1" fontId="46" fillId="9" borderId="25" xfId="13" applyNumberFormat="1" applyFont="1" applyFill="1" applyBorder="1" applyAlignment="1">
      <alignment horizontal="center" vertical="center"/>
    </xf>
    <xf numFmtId="9" fontId="43" fillId="3" borderId="10" xfId="1" applyFont="1" applyFill="1" applyBorder="1" applyAlignment="1" applyProtection="1">
      <alignment horizontal="center" vertical="center" wrapText="1"/>
    </xf>
    <xf numFmtId="9" fontId="43" fillId="3" borderId="12" xfId="1" applyFont="1" applyFill="1" applyBorder="1" applyAlignment="1" applyProtection="1">
      <alignment horizontal="center" vertical="center" wrapText="1"/>
    </xf>
    <xf numFmtId="9" fontId="43" fillId="3" borderId="18" xfId="1" applyFont="1" applyFill="1" applyBorder="1" applyAlignment="1" applyProtection="1">
      <alignment horizontal="center" vertical="center" wrapText="1"/>
    </xf>
    <xf numFmtId="9" fontId="42" fillId="3" borderId="21" xfId="1" applyFont="1" applyFill="1" applyBorder="1" applyAlignment="1" applyProtection="1">
      <alignment horizontal="center" vertical="center" wrapText="1"/>
    </xf>
    <xf numFmtId="1" fontId="46" fillId="9" borderId="25" xfId="13" applyNumberFormat="1" applyFont="1" applyFill="1" applyBorder="1" applyAlignment="1">
      <alignment horizontal="center" vertical="center" wrapText="1"/>
    </xf>
    <xf numFmtId="1" fontId="46" fillId="9" borderId="26" xfId="13" applyNumberFormat="1" applyFont="1" applyFill="1" applyBorder="1" applyAlignment="1">
      <alignment horizontal="center" vertical="center"/>
    </xf>
    <xf numFmtId="1" fontId="46" fillId="9" borderId="21" xfId="13" applyNumberFormat="1" applyFont="1" applyFill="1" applyBorder="1" applyAlignment="1">
      <alignment horizontal="center" vertical="center"/>
    </xf>
    <xf numFmtId="14" fontId="43" fillId="3" borderId="1" xfId="0" applyNumberFormat="1" applyFont="1" applyFill="1" applyBorder="1" applyAlignment="1">
      <alignment horizontal="center"/>
    </xf>
    <xf numFmtId="14" fontId="43" fillId="3" borderId="19" xfId="0" applyNumberFormat="1" applyFont="1" applyFill="1" applyBorder="1" applyAlignment="1">
      <alignment horizontal="center"/>
    </xf>
    <xf numFmtId="14" fontId="43" fillId="3" borderId="62" xfId="0" applyNumberFormat="1" applyFont="1" applyFill="1" applyBorder="1" applyAlignment="1">
      <alignment horizontal="center"/>
    </xf>
    <xf numFmtId="14" fontId="43" fillId="3" borderId="12" xfId="0" applyNumberFormat="1" applyFont="1" applyFill="1" applyBorder="1" applyAlignment="1">
      <alignment horizontal="center"/>
    </xf>
    <xf numFmtId="14" fontId="43" fillId="3" borderId="15" xfId="0" applyNumberFormat="1" applyFont="1" applyFill="1" applyBorder="1" applyAlignment="1">
      <alignment horizontal="center"/>
    </xf>
    <xf numFmtId="14" fontId="43" fillId="3" borderId="18" xfId="0" applyNumberFormat="1" applyFont="1" applyFill="1" applyBorder="1" applyAlignment="1">
      <alignment horizontal="center"/>
    </xf>
    <xf numFmtId="49" fontId="48" fillId="4" borderId="1" xfId="83" applyNumberFormat="1" applyFont="1" applyFill="1" applyBorder="1" applyAlignment="1" applyProtection="1">
      <alignment horizontal="right" vertical="center" readingOrder="2"/>
    </xf>
    <xf numFmtId="3" fontId="48" fillId="4" borderId="1" xfId="83" applyNumberFormat="1" applyFont="1" applyFill="1" applyBorder="1" applyAlignment="1" applyProtection="1">
      <alignment horizontal="center" vertical="center" readingOrder="2"/>
      <protection locked="0"/>
    </xf>
    <xf numFmtId="4" fontId="48" fillId="4" borderId="1" xfId="83" applyNumberFormat="1" applyFont="1" applyFill="1" applyBorder="1" applyAlignment="1" applyProtection="1">
      <alignment horizontal="center" vertical="center" readingOrder="2"/>
    </xf>
    <xf numFmtId="3" fontId="48" fillId="4" borderId="1" xfId="83" applyNumberFormat="1" applyFont="1" applyFill="1" applyBorder="1" applyAlignment="1" applyProtection="1">
      <alignment horizontal="center" vertical="center" readingOrder="2"/>
    </xf>
    <xf numFmtId="9" fontId="48" fillId="4" borderId="1" xfId="83" applyNumberFormat="1" applyFont="1" applyFill="1" applyBorder="1" applyAlignment="1" applyProtection="1">
      <alignment horizontal="center" vertical="center" readingOrder="2"/>
    </xf>
    <xf numFmtId="1" fontId="59" fillId="33" borderId="26" xfId="6" applyNumberFormat="1" applyFont="1" applyFill="1" applyBorder="1" applyAlignment="1">
      <alignment horizontal="center" vertical="center"/>
    </xf>
    <xf numFmtId="1" fontId="59" fillId="33" borderId="27" xfId="6" applyNumberFormat="1" applyFont="1" applyFill="1" applyBorder="1" applyAlignment="1">
      <alignment horizontal="center" vertical="center"/>
    </xf>
    <xf numFmtId="172" fontId="46" fillId="4" borderId="21" xfId="10" applyNumberFormat="1" applyFont="1" applyFill="1" applyBorder="1" applyAlignment="1" applyProtection="1">
      <alignment horizontal="center" vertical="center" wrapText="1"/>
    </xf>
    <xf numFmtId="2" fontId="64" fillId="0" borderId="79" xfId="55" applyNumberFormat="1" applyFont="1" applyBorder="1" applyAlignment="1">
      <alignment horizontal="center"/>
    </xf>
    <xf numFmtId="167" fontId="46" fillId="3" borderId="79" xfId="10" applyNumberFormat="1" applyFont="1" applyFill="1" applyBorder="1" applyAlignment="1" applyProtection="1">
      <alignment horizontal="center"/>
    </xf>
    <xf numFmtId="167" fontId="48" fillId="4" borderId="79" xfId="10" applyNumberFormat="1" applyFont="1" applyFill="1" applyBorder="1" applyAlignment="1" applyProtection="1">
      <alignment horizontal="center"/>
    </xf>
    <xf numFmtId="169" fontId="43" fillId="0" borderId="0" xfId="0" applyNumberFormat="1" applyFont="1" applyAlignment="1">
      <alignment horizontal="center" vertical="center"/>
    </xf>
    <xf numFmtId="49" fontId="48" fillId="4" borderId="3" xfId="83" applyNumberFormat="1" applyFont="1" applyFill="1" applyBorder="1" applyAlignment="1" applyProtection="1">
      <alignment horizontal="right" vertical="center" readingOrder="2"/>
    </xf>
    <xf numFmtId="3" fontId="48" fillId="4" borderId="3" xfId="83" applyNumberFormat="1" applyFont="1" applyFill="1" applyBorder="1" applyAlignment="1" applyProtection="1">
      <alignment horizontal="center" vertical="center" readingOrder="2"/>
      <protection locked="0"/>
    </xf>
    <xf numFmtId="4" fontId="48" fillId="4" borderId="3" xfId="83" applyNumberFormat="1" applyFont="1" applyFill="1" applyBorder="1" applyAlignment="1" applyProtection="1">
      <alignment horizontal="center" vertical="center" readingOrder="2"/>
    </xf>
    <xf numFmtId="9" fontId="48" fillId="4" borderId="47" xfId="83" applyNumberFormat="1" applyFont="1" applyFill="1" applyBorder="1" applyAlignment="1" applyProtection="1">
      <alignment horizontal="center" vertical="center" readingOrder="2"/>
    </xf>
    <xf numFmtId="1" fontId="43" fillId="4" borderId="22" xfId="1" applyNumberFormat="1" applyFont="1" applyFill="1" applyBorder="1" applyAlignment="1" applyProtection="1">
      <alignment horizontal="center" vertical="center" wrapText="1" readingOrder="2"/>
    </xf>
    <xf numFmtId="1" fontId="43" fillId="4" borderId="11" xfId="1" applyNumberFormat="1" applyFont="1" applyFill="1" applyBorder="1" applyAlignment="1" applyProtection="1">
      <alignment horizontal="center" vertical="center" wrapText="1" readingOrder="2"/>
    </xf>
    <xf numFmtId="1" fontId="43" fillId="4" borderId="24" xfId="1" applyNumberFormat="1" applyFont="1" applyFill="1" applyBorder="1" applyAlignment="1" applyProtection="1">
      <alignment horizontal="center" vertical="center" wrapText="1" readingOrder="2"/>
    </xf>
    <xf numFmtId="4" fontId="43" fillId="3" borderId="10" xfId="1" applyNumberFormat="1" applyFont="1" applyFill="1" applyBorder="1" applyAlignment="1" applyProtection="1">
      <alignment horizontal="center" vertical="center" wrapText="1"/>
    </xf>
    <xf numFmtId="4" fontId="43" fillId="3" borderId="12" xfId="1" applyNumberFormat="1" applyFont="1" applyFill="1" applyBorder="1" applyAlignment="1" applyProtection="1">
      <alignment horizontal="center" vertical="center" wrapText="1"/>
    </xf>
    <xf numFmtId="4" fontId="43" fillId="3" borderId="20" xfId="1" applyNumberFormat="1" applyFont="1" applyFill="1" applyBorder="1" applyAlignment="1" applyProtection="1">
      <alignment horizontal="center" vertical="center" wrapText="1"/>
    </xf>
    <xf numFmtId="173" fontId="44" fillId="6" borderId="6" xfId="13" applyFont="1" applyFill="1" applyBorder="1" applyAlignment="1">
      <alignment horizontal="centerContinuous" vertical="center" wrapText="1"/>
    </xf>
    <xf numFmtId="4" fontId="48" fillId="4" borderId="1" xfId="83" applyNumberFormat="1" applyFont="1" applyFill="1" applyBorder="1" applyAlignment="1" applyProtection="1">
      <alignment horizontal="center" vertical="center" readingOrder="2"/>
      <protection locked="0"/>
    </xf>
    <xf numFmtId="1" fontId="48" fillId="4" borderId="1" xfId="83" applyNumberFormat="1" applyFont="1" applyFill="1" applyBorder="1" applyAlignment="1" applyProtection="1">
      <alignment horizontal="center" vertical="center" readingOrder="2"/>
      <protection locked="0"/>
    </xf>
    <xf numFmtId="4" fontId="48" fillId="4" borderId="3" xfId="83" applyNumberFormat="1" applyFont="1" applyFill="1" applyBorder="1" applyAlignment="1" applyProtection="1">
      <alignment horizontal="center" vertical="center" readingOrder="2"/>
      <protection locked="0"/>
    </xf>
    <xf numFmtId="1" fontId="48" fillId="4" borderId="79" xfId="83" applyNumberFormat="1" applyFont="1" applyFill="1" applyBorder="1" applyAlignment="1" applyProtection="1">
      <alignment horizontal="center" vertical="center" readingOrder="2"/>
      <protection locked="0"/>
    </xf>
    <xf numFmtId="3" fontId="52" fillId="0" borderId="0" xfId="6" applyNumberFormat="1" applyFont="1"/>
    <xf numFmtId="3" fontId="56" fillId="0" borderId="0" xfId="6" applyNumberFormat="1" applyFont="1"/>
    <xf numFmtId="3" fontId="42" fillId="0" borderId="0" xfId="61" applyNumberFormat="1" applyFont="1"/>
    <xf numFmtId="3" fontId="42" fillId="0" borderId="0" xfId="75" applyNumberFormat="1" applyFont="1"/>
    <xf numFmtId="3" fontId="56" fillId="0" borderId="0" xfId="6" applyNumberFormat="1" applyFont="1" applyAlignment="1">
      <alignment horizontal="center" wrapText="1"/>
    </xf>
    <xf numFmtId="3" fontId="43" fillId="0" borderId="0" xfId="76" applyNumberFormat="1" applyFont="1"/>
    <xf numFmtId="3" fontId="43" fillId="0" borderId="0" xfId="0" applyNumberFormat="1" applyFont="1" applyAlignment="1">
      <alignment horizontal="center" vertical="center"/>
    </xf>
    <xf numFmtId="3" fontId="43" fillId="0" borderId="0" xfId="0" applyNumberFormat="1" applyFont="1"/>
    <xf numFmtId="3" fontId="44" fillId="6" borderId="62" xfId="0" applyNumberFormat="1" applyFont="1" applyFill="1" applyBorder="1"/>
    <xf numFmtId="3" fontId="44" fillId="0" borderId="0" xfId="0" applyNumberFormat="1" applyFont="1"/>
    <xf numFmtId="3" fontId="44" fillId="38" borderId="62" xfId="0" applyNumberFormat="1" applyFont="1" applyFill="1" applyBorder="1"/>
    <xf numFmtId="3" fontId="44" fillId="38" borderId="62" xfId="0" applyNumberFormat="1" applyFont="1" applyFill="1" applyBorder="1" applyAlignment="1">
      <alignment horizontal="center"/>
    </xf>
    <xf numFmtId="3" fontId="44" fillId="7" borderId="2" xfId="0" applyNumberFormat="1" applyFont="1" applyFill="1" applyBorder="1" applyAlignment="1">
      <alignment horizontal="center"/>
    </xf>
    <xf numFmtId="3" fontId="43" fillId="5" borderId="2" xfId="0" applyNumberFormat="1" applyFont="1" applyFill="1" applyBorder="1" applyAlignment="1">
      <alignment horizontal="center" vertical="center"/>
    </xf>
    <xf numFmtId="3" fontId="43" fillId="0" borderId="2" xfId="0" applyNumberFormat="1" applyFont="1" applyBorder="1" applyAlignment="1">
      <alignment horizontal="center" vertical="center"/>
    </xf>
    <xf numFmtId="3" fontId="43" fillId="35" borderId="2" xfId="0" applyNumberFormat="1" applyFont="1" applyFill="1" applyBorder="1" applyAlignment="1">
      <alignment horizontal="center" vertical="center"/>
    </xf>
    <xf numFmtId="3" fontId="43" fillId="34" borderId="2" xfId="0" applyNumberFormat="1" applyFont="1" applyFill="1" applyBorder="1" applyAlignment="1">
      <alignment horizontal="center" vertical="center"/>
    </xf>
    <xf numFmtId="3" fontId="43" fillId="0" borderId="49" xfId="0" applyNumberFormat="1" applyFont="1" applyBorder="1" applyAlignment="1">
      <alignment horizontal="center"/>
    </xf>
    <xf numFmtId="3" fontId="43" fillId="0" borderId="49" xfId="0" applyNumberFormat="1" applyFont="1" applyBorder="1" applyAlignment="1">
      <alignment horizontal="right"/>
    </xf>
    <xf numFmtId="3" fontId="39" fillId="0" borderId="81" xfId="0" applyNumberFormat="1" applyFont="1" applyBorder="1" applyAlignment="1">
      <alignment horizontal="centerContinuous" vertical="center" wrapText="1"/>
    </xf>
    <xf numFmtId="3" fontId="39" fillId="0" borderId="0" xfId="0" applyNumberFormat="1" applyFont="1" applyAlignment="1">
      <alignment vertical="center" wrapText="1"/>
    </xf>
    <xf numFmtId="3" fontId="39" fillId="0" borderId="0" xfId="0" applyNumberFormat="1" applyFont="1" applyAlignment="1">
      <alignment horizontal="center" vertical="center" wrapText="1"/>
    </xf>
    <xf numFmtId="3" fontId="42" fillId="0" borderId="62" xfId="0" applyNumberFormat="1" applyFont="1" applyBorder="1" applyAlignment="1">
      <alignment horizontal="center"/>
    </xf>
    <xf numFmtId="3" fontId="43" fillId="2" borderId="0" xfId="0" applyNumberFormat="1" applyFont="1" applyFill="1"/>
    <xf numFmtId="3" fontId="44" fillId="6" borderId="22" xfId="13" applyNumberFormat="1" applyFont="1" applyFill="1" applyBorder="1" applyAlignment="1">
      <alignment horizontal="center" vertical="center" wrapText="1"/>
    </xf>
    <xf numFmtId="3" fontId="44" fillId="6" borderId="14" xfId="13" applyNumberFormat="1" applyFont="1" applyFill="1" applyBorder="1" applyAlignment="1">
      <alignment horizontal="center" vertical="center" wrapText="1"/>
    </xf>
    <xf numFmtId="3" fontId="43" fillId="4" borderId="13" xfId="0" applyNumberFormat="1" applyFont="1" applyFill="1" applyBorder="1" applyAlignment="1">
      <alignment horizontal="center" vertical="center" wrapText="1"/>
    </xf>
    <xf numFmtId="3" fontId="43" fillId="4" borderId="11" xfId="0" applyNumberFormat="1" applyFont="1" applyFill="1" applyBorder="1" applyAlignment="1">
      <alignment horizontal="center" vertical="center" wrapText="1"/>
    </xf>
    <xf numFmtId="3" fontId="43" fillId="4" borderId="14" xfId="0" applyNumberFormat="1" applyFont="1" applyFill="1" applyBorder="1" applyAlignment="1">
      <alignment horizontal="center" vertical="center" wrapText="1"/>
    </xf>
    <xf numFmtId="3" fontId="43" fillId="4" borderId="22" xfId="0" applyNumberFormat="1" applyFont="1" applyFill="1" applyBorder="1" applyAlignment="1">
      <alignment horizontal="center" vertical="center" wrapText="1"/>
    </xf>
    <xf numFmtId="3" fontId="43" fillId="3" borderId="65" xfId="1" applyNumberFormat="1" applyFont="1" applyFill="1" applyBorder="1" applyAlignment="1" applyProtection="1">
      <alignment horizontal="center" vertical="center" wrapText="1"/>
    </xf>
    <xf numFmtId="3" fontId="43" fillId="3" borderId="88" xfId="1" applyNumberFormat="1" applyFont="1" applyFill="1" applyBorder="1" applyAlignment="1" applyProtection="1">
      <alignment horizontal="center" vertical="center" wrapText="1"/>
    </xf>
    <xf numFmtId="3" fontId="42" fillId="4" borderId="26" xfId="0" applyNumberFormat="1" applyFont="1" applyFill="1" applyBorder="1" applyAlignment="1">
      <alignment horizontal="center" vertical="center" wrapText="1"/>
    </xf>
    <xf numFmtId="3" fontId="43" fillId="0" borderId="62" xfId="0" applyNumberFormat="1" applyFont="1" applyBorder="1" applyAlignment="1">
      <alignment horizontal="center" vertical="center" wrapText="1"/>
    </xf>
    <xf numFmtId="3" fontId="43" fillId="0" borderId="62" xfId="0" applyNumberFormat="1" applyFont="1" applyBorder="1" applyAlignment="1">
      <alignment horizontal="center" vertical="center"/>
    </xf>
    <xf numFmtId="3" fontId="43" fillId="0" borderId="0" xfId="0" applyNumberFormat="1" applyFont="1" applyAlignment="1">
      <alignment horizontal="center" vertical="center" wrapText="1"/>
    </xf>
    <xf numFmtId="3" fontId="43" fillId="0" borderId="0" xfId="0" applyNumberFormat="1" applyFont="1" applyAlignment="1">
      <alignment wrapText="1"/>
    </xf>
    <xf numFmtId="3" fontId="43" fillId="0" borderId="4" xfId="0" applyNumberFormat="1" applyFont="1" applyBorder="1"/>
    <xf numFmtId="3" fontId="43" fillId="0" borderId="5" xfId="0" applyNumberFormat="1" applyFont="1" applyBorder="1"/>
    <xf numFmtId="3" fontId="43" fillId="0" borderId="6" xfId="0" applyNumberFormat="1" applyFont="1" applyBorder="1"/>
    <xf numFmtId="3" fontId="43" fillId="0" borderId="0" xfId="0" applyNumberFormat="1" applyFont="1" applyAlignment="1">
      <alignment horizontal="center" wrapText="1"/>
    </xf>
    <xf numFmtId="3" fontId="43" fillId="0" borderId="0" xfId="0" applyNumberFormat="1" applyFont="1" applyAlignment="1">
      <alignment horizontal="center"/>
    </xf>
    <xf numFmtId="3" fontId="57" fillId="0" borderId="22" xfId="0" applyNumberFormat="1" applyFont="1" applyBorder="1" applyAlignment="1">
      <alignment horizontal="center" wrapText="1"/>
    </xf>
    <xf numFmtId="3" fontId="42" fillId="0" borderId="23" xfId="0" applyNumberFormat="1" applyFont="1" applyBorder="1" applyAlignment="1">
      <alignment horizontal="center"/>
    </xf>
    <xf numFmtId="3" fontId="42" fillId="0" borderId="10" xfId="0" applyNumberFormat="1" applyFont="1" applyBorder="1" applyAlignment="1">
      <alignment horizontal="center"/>
    </xf>
    <xf numFmtId="3" fontId="43" fillId="0" borderId="15" xfId="0" applyNumberFormat="1" applyFont="1" applyBorder="1" applyAlignment="1">
      <alignment horizontal="center"/>
    </xf>
    <xf numFmtId="3" fontId="43" fillId="0" borderId="18" xfId="0" applyNumberFormat="1" applyFont="1" applyBorder="1" applyAlignment="1">
      <alignment horizontal="center"/>
    </xf>
    <xf numFmtId="3" fontId="43" fillId="0" borderId="28" xfId="0" applyNumberFormat="1" applyFont="1" applyBorder="1"/>
    <xf numFmtId="3" fontId="42" fillId="6" borderId="8" xfId="13" applyNumberFormat="1" applyFont="1" applyFill="1" applyBorder="1" applyAlignment="1">
      <alignment horizontal="center" vertical="center" wrapText="1"/>
    </xf>
    <xf numFmtId="3" fontId="42" fillId="6" borderId="10" xfId="13" applyNumberFormat="1" applyFont="1" applyFill="1" applyBorder="1" applyAlignment="1">
      <alignment horizontal="center" vertical="center" wrapText="1"/>
    </xf>
    <xf numFmtId="3" fontId="42" fillId="6" borderId="0" xfId="13" applyNumberFormat="1" applyFont="1" applyFill="1" applyAlignment="1">
      <alignment horizontal="center" vertical="center" wrapText="1"/>
    </xf>
    <xf numFmtId="3" fontId="43" fillId="0" borderId="29" xfId="0" applyNumberFormat="1" applyFont="1" applyBorder="1"/>
    <xf numFmtId="3" fontId="47" fillId="6" borderId="15" xfId="13" applyNumberFormat="1" applyFont="1" applyFill="1" applyBorder="1" applyAlignment="1">
      <alignment horizontal="center" vertical="center" wrapText="1"/>
    </xf>
    <xf numFmtId="3" fontId="47" fillId="2" borderId="15" xfId="13" applyNumberFormat="1" applyFont="1" applyFill="1" applyBorder="1" applyAlignment="1">
      <alignment horizontal="center" vertical="center" wrapText="1"/>
    </xf>
    <xf numFmtId="3" fontId="42" fillId="6" borderId="18" xfId="13" applyNumberFormat="1" applyFont="1" applyFill="1" applyBorder="1" applyAlignment="1">
      <alignment horizontal="center" vertical="center" wrapText="1"/>
    </xf>
    <xf numFmtId="3" fontId="18" fillId="4" borderId="43" xfId="83" applyNumberFormat="1" applyFont="1" applyFill="1" applyBorder="1" applyAlignment="1" applyProtection="1">
      <alignment horizontal="center" vertical="center" readingOrder="2"/>
    </xf>
    <xf numFmtId="3" fontId="48" fillId="4" borderId="43" xfId="83" applyNumberFormat="1" applyFont="1" applyFill="1" applyBorder="1" applyAlignment="1" applyProtection="1">
      <alignment horizontal="right" vertical="center" readingOrder="2"/>
      <protection locked="0"/>
    </xf>
    <xf numFmtId="3" fontId="48" fillId="4" borderId="43" xfId="83" applyNumberFormat="1" applyFont="1" applyFill="1" applyBorder="1" applyAlignment="1" applyProtection="1">
      <alignment horizontal="right" vertical="center" readingOrder="2"/>
    </xf>
    <xf numFmtId="3" fontId="43" fillId="0" borderId="0" xfId="0" quotePrefix="1" applyNumberFormat="1" applyFont="1"/>
    <xf numFmtId="3" fontId="42" fillId="2" borderId="27" xfId="13" applyNumberFormat="1" applyFont="1" applyFill="1" applyBorder="1" applyAlignment="1">
      <alignment horizontal="center" vertical="center" wrapText="1"/>
    </xf>
    <xf numFmtId="3" fontId="47" fillId="2" borderId="16" xfId="13" applyNumberFormat="1" applyFont="1" applyFill="1" applyBorder="1" applyAlignment="1">
      <alignment horizontal="center" vertical="center" wrapText="1"/>
    </xf>
    <xf numFmtId="3" fontId="43" fillId="0" borderId="4" xfId="0" applyNumberFormat="1" applyFont="1" applyBorder="1" applyAlignment="1">
      <alignment horizontal="center" vertical="center"/>
    </xf>
    <xf numFmtId="3" fontId="43" fillId="0" borderId="5" xfId="0" applyNumberFormat="1" applyFont="1" applyBorder="1" applyAlignment="1">
      <alignment horizontal="center" vertical="center"/>
    </xf>
    <xf numFmtId="3" fontId="43" fillId="0" borderId="6" xfId="0" applyNumberFormat="1" applyFont="1" applyBorder="1" applyAlignment="1">
      <alignment horizontal="center" vertical="center"/>
    </xf>
    <xf numFmtId="3" fontId="43" fillId="0" borderId="41" xfId="0" applyNumberFormat="1" applyFont="1" applyBorder="1"/>
    <xf numFmtId="3" fontId="43" fillId="0" borderId="39" xfId="0" applyNumberFormat="1" applyFont="1" applyBorder="1"/>
    <xf numFmtId="3" fontId="42" fillId="6" borderId="27" xfId="13" applyNumberFormat="1" applyFont="1" applyFill="1" applyBorder="1" applyAlignment="1">
      <alignment horizontal="center" vertical="center" wrapText="1"/>
    </xf>
    <xf numFmtId="3" fontId="47" fillId="6" borderId="16" xfId="13" applyNumberFormat="1" applyFont="1" applyFill="1" applyBorder="1" applyAlignment="1">
      <alignment horizontal="center" vertical="center" wrapText="1"/>
    </xf>
    <xf numFmtId="3" fontId="48" fillId="4" borderId="1" xfId="83" applyNumberFormat="1" applyFont="1" applyFill="1" applyBorder="1" applyAlignment="1" applyProtection="1">
      <alignment horizontal="right" vertical="center" readingOrder="2"/>
    </xf>
    <xf numFmtId="3" fontId="48" fillId="4" borderId="13" xfId="83" applyNumberFormat="1" applyFont="1" applyFill="1" applyBorder="1" applyAlignment="1" applyProtection="1">
      <alignment horizontal="center" vertical="center" readingOrder="2"/>
    </xf>
    <xf numFmtId="3" fontId="48" fillId="4" borderId="11" xfId="83" applyNumberFormat="1" applyFont="1" applyFill="1" applyBorder="1" applyAlignment="1" applyProtection="1">
      <alignment horizontal="center" vertical="center" readingOrder="2"/>
    </xf>
    <xf numFmtId="3" fontId="48" fillId="4" borderId="3" xfId="83" applyNumberFormat="1" applyFont="1" applyFill="1" applyBorder="1" applyAlignment="1" applyProtection="1">
      <alignment horizontal="right" vertical="center" readingOrder="2"/>
    </xf>
    <xf numFmtId="3" fontId="48" fillId="4" borderId="79" xfId="83" applyNumberFormat="1" applyFont="1" applyFill="1" applyBorder="1" applyAlignment="1" applyProtection="1">
      <alignment horizontal="center" vertical="center" readingOrder="2"/>
      <protection locked="0"/>
    </xf>
    <xf numFmtId="3" fontId="52" fillId="0" borderId="0" xfId="13" applyNumberFormat="1" applyFont="1"/>
    <xf numFmtId="3" fontId="52" fillId="0" borderId="22" xfId="13" applyNumberFormat="1" applyFont="1" applyBorder="1"/>
    <xf numFmtId="3" fontId="42" fillId="6" borderId="23" xfId="13" applyNumberFormat="1" applyFont="1" applyFill="1" applyBorder="1" applyAlignment="1">
      <alignment horizontal="center" vertical="center" wrapText="1"/>
    </xf>
    <xf numFmtId="3" fontId="52" fillId="0" borderId="54" xfId="13" applyNumberFormat="1" applyFont="1" applyBorder="1"/>
    <xf numFmtId="3" fontId="52" fillId="0" borderId="2" xfId="13" applyNumberFormat="1" applyFont="1" applyBorder="1"/>
    <xf numFmtId="3" fontId="52" fillId="0" borderId="24" xfId="13" applyNumberFormat="1" applyFont="1" applyBorder="1"/>
    <xf numFmtId="3" fontId="52" fillId="0" borderId="0" xfId="74" applyNumberFormat="1" applyFont="1"/>
    <xf numFmtId="3" fontId="44" fillId="6" borderId="22" xfId="74" applyNumberFormat="1" applyFont="1" applyFill="1" applyBorder="1" applyAlignment="1">
      <alignment horizontal="center" vertical="center" wrapText="1"/>
    </xf>
    <xf numFmtId="3" fontId="44" fillId="6" borderId="11" xfId="74" applyNumberFormat="1" applyFont="1" applyFill="1" applyBorder="1" applyAlignment="1">
      <alignment horizontal="center" vertical="center" wrapText="1"/>
    </xf>
    <xf numFmtId="3" fontId="56" fillId="0" borderId="0" xfId="74" applyNumberFormat="1" applyFont="1"/>
    <xf numFmtId="3" fontId="42" fillId="6" borderId="4" xfId="60" applyNumberFormat="1" applyFont="1" applyFill="1" applyBorder="1" applyAlignment="1">
      <alignment horizontal="center" vertical="center" wrapText="1"/>
    </xf>
    <xf numFmtId="3" fontId="42" fillId="6" borderId="23" xfId="74" applyNumberFormat="1" applyFont="1" applyFill="1" applyBorder="1" applyAlignment="1">
      <alignment horizontal="center" vertical="center" wrapText="1"/>
    </xf>
    <xf numFmtId="3" fontId="42" fillId="6" borderId="15" xfId="74" applyNumberFormat="1" applyFont="1" applyFill="1" applyBorder="1" applyAlignment="1">
      <alignment horizontal="center" vertical="center" wrapText="1"/>
    </xf>
    <xf numFmtId="3" fontId="44" fillId="6" borderId="14" xfId="74" applyNumberFormat="1" applyFont="1" applyFill="1" applyBorder="1" applyAlignment="1">
      <alignment horizontal="center" vertical="center" wrapText="1"/>
    </xf>
    <xf numFmtId="3" fontId="42" fillId="6" borderId="62" xfId="74" applyNumberFormat="1" applyFont="1" applyFill="1" applyBorder="1" applyAlignment="1">
      <alignment horizontal="center" vertical="center" wrapText="1"/>
    </xf>
    <xf numFmtId="3" fontId="46" fillId="3" borderId="1" xfId="16" applyNumberFormat="1" applyFont="1" applyFill="1" applyBorder="1" applyAlignment="1" applyProtection="1">
      <alignment horizontal="center"/>
    </xf>
    <xf numFmtId="3" fontId="43" fillId="0" borderId="11" xfId="61" applyNumberFormat="1" applyFont="1" applyBorder="1"/>
    <xf numFmtId="3" fontId="43" fillId="0" borderId="12" xfId="61" applyNumberFormat="1" applyFont="1" applyBorder="1"/>
    <xf numFmtId="3" fontId="42" fillId="0" borderId="11" xfId="61" applyNumberFormat="1" applyFont="1" applyBorder="1"/>
    <xf numFmtId="3" fontId="42" fillId="0" borderId="12" xfId="61" applyNumberFormat="1" applyFont="1" applyBorder="1"/>
    <xf numFmtId="3" fontId="42" fillId="0" borderId="11" xfId="61" applyNumberFormat="1" applyFont="1" applyBorder="1" applyAlignment="1">
      <alignment horizontal="center" wrapText="1"/>
    </xf>
    <xf numFmtId="3" fontId="42" fillId="6" borderId="23" xfId="75" applyNumberFormat="1" applyFont="1" applyFill="1" applyBorder="1" applyAlignment="1">
      <alignment horizontal="center" vertical="center" wrapText="1"/>
    </xf>
    <xf numFmtId="3" fontId="42" fillId="6" borderId="8" xfId="75" applyNumberFormat="1" applyFont="1" applyFill="1" applyBorder="1" applyAlignment="1">
      <alignment horizontal="center" vertical="center" wrapText="1"/>
    </xf>
    <xf numFmtId="3" fontId="42" fillId="2" borderId="9" xfId="75" applyNumberFormat="1" applyFont="1" applyFill="1" applyBorder="1" applyAlignment="1">
      <alignment horizontal="center" vertical="center" wrapText="1"/>
    </xf>
    <xf numFmtId="3" fontId="42" fillId="6" borderId="15" xfId="75" applyNumberFormat="1" applyFont="1" applyFill="1" applyBorder="1" applyAlignment="1">
      <alignment horizontal="center" vertical="center" wrapText="1"/>
    </xf>
    <xf numFmtId="3" fontId="42" fillId="2" borderId="17" xfId="75" applyNumberFormat="1" applyFont="1" applyFill="1" applyBorder="1" applyAlignment="1">
      <alignment horizontal="center" vertical="center" wrapText="1"/>
    </xf>
    <xf numFmtId="3" fontId="48" fillId="4" borderId="1" xfId="68" applyNumberFormat="1" applyFont="1" applyFill="1" applyBorder="1" applyAlignment="1" applyProtection="1">
      <alignment horizontal="center"/>
    </xf>
    <xf numFmtId="3" fontId="42" fillId="2" borderId="9" xfId="61" applyNumberFormat="1" applyFont="1" applyFill="1" applyBorder="1" applyAlignment="1">
      <alignment horizontal="center" vertical="center" wrapText="1"/>
    </xf>
    <xf numFmtId="3" fontId="42" fillId="2" borderId="17" xfId="61" applyNumberFormat="1" applyFont="1" applyFill="1" applyBorder="1" applyAlignment="1">
      <alignment horizontal="center" vertical="center" wrapText="1"/>
    </xf>
    <xf numFmtId="3" fontId="42" fillId="6" borderId="9" xfId="77" applyNumberFormat="1" applyFont="1" applyFill="1" applyBorder="1" applyAlignment="1">
      <alignment horizontal="center" vertical="center" wrapText="1"/>
    </xf>
    <xf numFmtId="3" fontId="42" fillId="0" borderId="0" xfId="76" applyNumberFormat="1" applyFont="1"/>
    <xf numFmtId="3" fontId="42" fillId="2" borderId="15" xfId="76" applyNumberFormat="1" applyFont="1" applyFill="1" applyBorder="1" applyAlignment="1">
      <alignment horizontal="center" vertical="center" wrapText="1"/>
    </xf>
    <xf numFmtId="3" fontId="42" fillId="6" borderId="17" xfId="77" applyNumberFormat="1" applyFont="1" applyFill="1" applyBorder="1" applyAlignment="1">
      <alignment horizontal="center" vertical="center" wrapText="1"/>
    </xf>
    <xf numFmtId="3" fontId="48" fillId="4" borderId="1" xfId="10" applyNumberFormat="1" applyFont="1" applyFill="1" applyBorder="1" applyAlignment="1" applyProtection="1">
      <alignment horizontal="center"/>
    </xf>
    <xf numFmtId="3" fontId="46" fillId="4" borderId="1" xfId="78" applyNumberFormat="1" applyFont="1" applyFill="1" applyBorder="1" applyAlignment="1" applyProtection="1">
      <alignment horizontal="center"/>
    </xf>
    <xf numFmtId="3" fontId="52" fillId="0" borderId="22" xfId="6" applyNumberFormat="1" applyFont="1" applyBorder="1"/>
    <xf numFmtId="3" fontId="52" fillId="0" borderId="14" xfId="6" applyNumberFormat="1" applyFont="1" applyBorder="1"/>
    <xf numFmtId="3" fontId="52" fillId="2" borderId="0" xfId="6" applyNumberFormat="1" applyFont="1" applyFill="1"/>
    <xf numFmtId="3" fontId="42" fillId="6" borderId="23" xfId="77" applyNumberFormat="1" applyFont="1" applyFill="1" applyBorder="1" applyAlignment="1">
      <alignment horizontal="center" vertical="center" wrapText="1"/>
    </xf>
    <xf numFmtId="3" fontId="49" fillId="8" borderId="23" xfId="76" applyNumberFormat="1" applyFont="1" applyFill="1" applyBorder="1" applyAlignment="1">
      <alignment horizontal="center" vertical="center" wrapText="1"/>
    </xf>
    <xf numFmtId="3" fontId="42" fillId="6" borderId="15" xfId="77" applyNumberFormat="1" applyFont="1" applyFill="1" applyBorder="1" applyAlignment="1">
      <alignment horizontal="center" vertical="center" wrapText="1"/>
    </xf>
    <xf numFmtId="3" fontId="69" fillId="0" borderId="0" xfId="76" applyNumberFormat="1" applyFont="1" applyAlignment="1">
      <alignment horizontal="right" vertical="center"/>
    </xf>
    <xf numFmtId="3" fontId="43" fillId="0" borderId="0" xfId="76" applyNumberFormat="1" applyFont="1" applyAlignment="1">
      <alignment horizontal="center" vertical="center"/>
    </xf>
    <xf numFmtId="3" fontId="41" fillId="0" borderId="80" xfId="0" applyNumberFormat="1" applyFont="1" applyBorder="1" applyAlignment="1">
      <alignment horizontal="center" vertical="center" wrapText="1"/>
    </xf>
    <xf numFmtId="3" fontId="43" fillId="0" borderId="55" xfId="76" applyNumberFormat="1" applyFont="1" applyBorder="1" applyAlignment="1">
      <alignment horizontal="center" vertical="center"/>
    </xf>
    <xf numFmtId="3" fontId="64" fillId="0" borderId="79" xfId="55" applyNumberFormat="1" applyFont="1" applyBorder="1" applyAlignment="1">
      <alignment horizontal="center" vertical="center"/>
    </xf>
    <xf numFmtId="3" fontId="42" fillId="6" borderId="16" xfId="77" applyNumberFormat="1" applyFont="1" applyFill="1" applyBorder="1" applyAlignment="1">
      <alignment horizontal="center" vertical="center" wrapText="1"/>
    </xf>
    <xf numFmtId="3" fontId="65" fillId="0" borderId="79" xfId="55" applyNumberFormat="1" applyFont="1" applyBorder="1" applyAlignment="1">
      <alignment horizontal="center" vertical="center"/>
    </xf>
    <xf numFmtId="3" fontId="53" fillId="0" borderId="0" xfId="76" applyNumberFormat="1" applyFont="1"/>
    <xf numFmtId="3" fontId="53" fillId="0" borderId="1" xfId="76" applyNumberFormat="1" applyFont="1" applyBorder="1"/>
    <xf numFmtId="3" fontId="43" fillId="0" borderId="0" xfId="55" applyNumberFormat="1" applyFont="1"/>
    <xf numFmtId="3" fontId="49" fillId="8" borderId="23" xfId="55" applyNumberFormat="1" applyFont="1" applyFill="1" applyBorder="1" applyAlignment="1">
      <alignment horizontal="center" vertical="center" wrapText="1"/>
    </xf>
    <xf numFmtId="3" fontId="42" fillId="0" borderId="0" xfId="55" applyNumberFormat="1" applyFont="1"/>
    <xf numFmtId="3" fontId="42" fillId="2" borderId="15" xfId="55" applyNumberFormat="1" applyFont="1" applyFill="1" applyBorder="1" applyAlignment="1">
      <alignment horizontal="center" vertical="center" wrapText="1"/>
    </xf>
    <xf numFmtId="3" fontId="46" fillId="4" borderId="1" xfId="66" applyNumberFormat="1" applyFont="1" applyFill="1" applyBorder="1" applyAlignment="1" applyProtection="1">
      <alignment horizontal="center"/>
    </xf>
    <xf numFmtId="3" fontId="46" fillId="4" borderId="62" xfId="66" applyNumberFormat="1" applyFont="1" applyFill="1" applyBorder="1" applyAlignment="1" applyProtection="1">
      <alignment horizontal="center"/>
    </xf>
    <xf numFmtId="3" fontId="42" fillId="2" borderId="15" xfId="77" applyNumberFormat="1" applyFont="1" applyFill="1" applyBorder="1" applyAlignment="1">
      <alignment horizontal="center" vertical="center" wrapText="1"/>
    </xf>
    <xf numFmtId="3" fontId="42" fillId="6" borderId="28" xfId="77" applyNumberFormat="1" applyFont="1" applyFill="1" applyBorder="1" applyAlignment="1">
      <alignment horizontal="center" vertical="center" wrapText="1"/>
    </xf>
    <xf numFmtId="3" fontId="42" fillId="6" borderId="56" xfId="74" applyNumberFormat="1" applyFont="1" applyFill="1" applyBorder="1" applyAlignment="1">
      <alignment horizontal="center" vertical="center" wrapText="1"/>
    </xf>
    <xf numFmtId="3" fontId="42" fillId="6" borderId="56" xfId="77" applyNumberFormat="1" applyFont="1" applyFill="1" applyBorder="1" applyAlignment="1">
      <alignment horizontal="center" vertical="center" wrapText="1"/>
    </xf>
    <xf numFmtId="9" fontId="43" fillId="0" borderId="0" xfId="0" applyNumberFormat="1" applyFont="1"/>
    <xf numFmtId="164" fontId="48" fillId="3" borderId="16" xfId="16" applyNumberFormat="1" applyFont="1" applyFill="1" applyBorder="1" applyAlignment="1" applyProtection="1">
      <alignment horizontal="center"/>
    </xf>
    <xf numFmtId="3" fontId="42" fillId="2" borderId="25" xfId="13" applyNumberFormat="1" applyFont="1" applyFill="1" applyBorder="1" applyAlignment="1">
      <alignment horizontal="center" vertical="center" wrapText="1"/>
    </xf>
    <xf numFmtId="3" fontId="43" fillId="3" borderId="86" xfId="1" applyNumberFormat="1" applyFont="1" applyFill="1" applyBorder="1" applyAlignment="1" applyProtection="1">
      <alignment horizontal="center" vertical="center" wrapText="1"/>
    </xf>
    <xf numFmtId="164" fontId="48" fillId="3" borderId="23" xfId="16" applyNumberFormat="1" applyFont="1" applyFill="1" applyBorder="1" applyAlignment="1" applyProtection="1">
      <alignment horizontal="center"/>
    </xf>
    <xf numFmtId="1" fontId="43" fillId="0" borderId="62" xfId="0" applyNumberFormat="1" applyFont="1" applyBorder="1"/>
    <xf numFmtId="0" fontId="15" fillId="0" borderId="0" xfId="322"/>
    <xf numFmtId="0" fontId="43" fillId="0" borderId="0" xfId="322" applyFont="1"/>
    <xf numFmtId="164" fontId="48" fillId="3" borderId="1" xfId="16" applyNumberFormat="1" applyFont="1" applyFill="1" applyBorder="1" applyAlignment="1" applyProtection="1">
      <alignment horizontal="center"/>
    </xf>
    <xf numFmtId="0" fontId="43" fillId="0" borderId="0" xfId="322" applyFont="1" applyAlignment="1">
      <alignment horizontal="center" vertical="center" wrapText="1"/>
    </xf>
    <xf numFmtId="4" fontId="43" fillId="3" borderId="2" xfId="1" applyNumberFormat="1" applyFont="1" applyFill="1" applyBorder="1" applyAlignment="1" applyProtection="1">
      <alignment horizontal="center" vertical="center" wrapText="1"/>
    </xf>
    <xf numFmtId="1" fontId="46" fillId="9" borderId="26" xfId="13" applyNumberFormat="1" applyFont="1" applyFill="1" applyBorder="1" applyAlignment="1">
      <alignment horizontal="center" vertical="center" wrapText="1"/>
    </xf>
    <xf numFmtId="1" fontId="46" fillId="9" borderId="21" xfId="13" applyNumberFormat="1" applyFont="1" applyFill="1" applyBorder="1" applyAlignment="1">
      <alignment horizontal="center" vertical="center" wrapText="1"/>
    </xf>
    <xf numFmtId="10" fontId="43" fillId="4" borderId="2" xfId="1" applyNumberFormat="1" applyFont="1" applyFill="1" applyBorder="1" applyAlignment="1" applyProtection="1">
      <alignment horizontal="center" vertical="center" wrapText="1" readingOrder="2"/>
    </xf>
    <xf numFmtId="3" fontId="44" fillId="6" borderId="4" xfId="13" applyNumberFormat="1" applyFont="1" applyFill="1" applyBorder="1" applyAlignment="1">
      <alignment horizontal="centerContinuous" vertical="center" wrapText="1"/>
    </xf>
    <xf numFmtId="4" fontId="43" fillId="0" borderId="0" xfId="0" applyNumberFormat="1" applyFont="1"/>
    <xf numFmtId="9" fontId="43" fillId="0" borderId="62" xfId="0" applyNumberFormat="1" applyFont="1" applyBorder="1"/>
    <xf numFmtId="10" fontId="48" fillId="4" borderId="1" xfId="83" applyNumberFormat="1" applyFont="1" applyFill="1" applyBorder="1" applyAlignment="1" applyProtection="1">
      <alignment horizontal="center" vertical="center" readingOrder="2"/>
    </xf>
    <xf numFmtId="10" fontId="43" fillId="0" borderId="15" xfId="0" applyNumberFormat="1" applyFont="1" applyBorder="1" applyAlignment="1">
      <alignment horizontal="center"/>
    </xf>
    <xf numFmtId="0" fontId="43" fillId="0" borderId="0" xfId="322" applyFont="1" applyAlignment="1">
      <alignment wrapText="1"/>
    </xf>
    <xf numFmtId="1" fontId="43" fillId="4" borderId="13" xfId="1" applyNumberFormat="1" applyFont="1" applyFill="1" applyBorder="1" applyAlignment="1" applyProtection="1">
      <alignment horizontal="center" vertical="center" wrapText="1" readingOrder="2"/>
    </xf>
    <xf numFmtId="3" fontId="42" fillId="7" borderId="8" xfId="13" applyNumberFormat="1" applyFont="1" applyFill="1" applyBorder="1" applyAlignment="1">
      <alignment horizontal="center" vertical="center" wrapText="1"/>
    </xf>
    <xf numFmtId="3" fontId="47" fillId="7" borderId="15" xfId="13" applyNumberFormat="1" applyFont="1" applyFill="1" applyBorder="1" applyAlignment="1">
      <alignment horizontal="center" vertical="center" wrapText="1"/>
    </xf>
    <xf numFmtId="3" fontId="43" fillId="0" borderId="5" xfId="0" applyNumberFormat="1" applyFont="1" applyBorder="1" applyAlignment="1">
      <alignment horizontal="center" vertical="center" wrapText="1"/>
    </xf>
    <xf numFmtId="3" fontId="48" fillId="5" borderId="43" xfId="83" applyNumberFormat="1" applyFont="1" applyFill="1" applyBorder="1" applyAlignment="1" applyProtection="1">
      <alignment horizontal="right" vertical="center" wrapText="1" readingOrder="2"/>
      <protection locked="0"/>
    </xf>
    <xf numFmtId="3" fontId="48" fillId="4" borderId="43" xfId="83" applyNumberFormat="1" applyFont="1" applyFill="1" applyBorder="1" applyAlignment="1" applyProtection="1">
      <alignment horizontal="right" vertical="center" wrapText="1" readingOrder="2"/>
      <protection locked="0"/>
    </xf>
    <xf numFmtId="1" fontId="48" fillId="0" borderId="43" xfId="16" applyNumberFormat="1" applyFont="1" applyFill="1" applyBorder="1" applyAlignment="1" applyProtection="1">
      <alignment horizontal="center" vertical="center" wrapText="1" readingOrder="1"/>
      <protection locked="0"/>
    </xf>
    <xf numFmtId="1" fontId="51" fillId="9" borderId="60" xfId="10" applyNumberFormat="1" applyFont="1" applyFill="1" applyBorder="1" applyAlignment="1">
      <alignment horizontal="center" vertical="center"/>
    </xf>
    <xf numFmtId="3" fontId="48" fillId="0" borderId="0" xfId="6" applyNumberFormat="1" applyFont="1" applyAlignment="1">
      <alignment horizontal="right" vertical="center" wrapText="1" readingOrder="2"/>
    </xf>
    <xf numFmtId="3" fontId="48" fillId="0" borderId="43" xfId="16" applyNumberFormat="1" applyFont="1" applyFill="1" applyBorder="1" applyAlignment="1" applyProtection="1">
      <alignment horizontal="right" vertical="center" wrapText="1" readingOrder="2"/>
      <protection locked="0"/>
    </xf>
    <xf numFmtId="3" fontId="48" fillId="2" borderId="43" xfId="83" applyNumberFormat="1" applyFont="1" applyFill="1" applyBorder="1" applyAlignment="1" applyProtection="1">
      <alignment horizontal="center" vertical="center" readingOrder="2"/>
    </xf>
    <xf numFmtId="3" fontId="48" fillId="0" borderId="43" xfId="83" applyNumberFormat="1" applyFont="1" applyFill="1" applyBorder="1" applyAlignment="1" applyProtection="1">
      <alignment horizontal="center" vertical="center" readingOrder="2"/>
    </xf>
    <xf numFmtId="3" fontId="48" fillId="0" borderId="43" xfId="83" applyNumberFormat="1" applyFont="1" applyFill="1" applyBorder="1" applyAlignment="1" applyProtection="1">
      <alignment horizontal="center" vertical="center" readingOrder="2"/>
      <protection locked="0"/>
    </xf>
    <xf numFmtId="3" fontId="48" fillId="2" borderId="43" xfId="83" applyNumberFormat="1" applyFont="1" applyFill="1" applyBorder="1" applyAlignment="1" applyProtection="1">
      <alignment horizontal="center" vertical="center" readingOrder="2"/>
      <protection locked="0"/>
    </xf>
    <xf numFmtId="3" fontId="43" fillId="2" borderId="0" xfId="0" applyNumberFormat="1" applyFont="1" applyFill="1" applyAlignment="1">
      <alignment horizontal="center" vertical="center"/>
    </xf>
    <xf numFmtId="0" fontId="43" fillId="2" borderId="0" xfId="322" applyFont="1" applyFill="1"/>
    <xf numFmtId="3" fontId="48" fillId="4" borderId="43" xfId="83" applyNumberFormat="1" applyFont="1" applyFill="1" applyBorder="1" applyAlignment="1" applyProtection="1">
      <alignment horizontal="center" vertical="center" wrapText="1" readingOrder="2"/>
      <protection locked="0"/>
    </xf>
    <xf numFmtId="3" fontId="48" fillId="4" borderId="43" xfId="83" applyNumberFormat="1" applyFont="1" applyFill="1" applyBorder="1" applyAlignment="1" applyProtection="1">
      <alignment horizontal="center" vertical="center" wrapText="1" readingOrder="2"/>
    </xf>
    <xf numFmtId="3" fontId="43" fillId="0" borderId="0" xfId="0" applyNumberFormat="1" applyFont="1" applyAlignment="1">
      <alignment vertical="center"/>
    </xf>
    <xf numFmtId="0" fontId="43" fillId="0" borderId="0" xfId="322" applyFont="1" applyAlignment="1">
      <alignment vertical="center"/>
    </xf>
    <xf numFmtId="3" fontId="43" fillId="0" borderId="0" xfId="0" applyNumberFormat="1" applyFont="1" applyAlignment="1">
      <alignment vertical="center" wrapText="1"/>
    </xf>
    <xf numFmtId="0" fontId="43" fillId="0" borderId="0" xfId="322" applyFont="1" applyAlignment="1">
      <alignment vertical="center" wrapText="1"/>
    </xf>
    <xf numFmtId="1" fontId="46" fillId="4" borderId="1" xfId="6" applyNumberFormat="1" applyFont="1" applyFill="1" applyBorder="1" applyAlignment="1">
      <alignment horizontal="right" vertical="center" wrapText="1"/>
    </xf>
    <xf numFmtId="3" fontId="48" fillId="39" borderId="43" xfId="83" applyNumberFormat="1" applyFont="1" applyFill="1" applyBorder="1" applyAlignment="1" applyProtection="1">
      <alignment horizontal="center" vertical="center" readingOrder="2"/>
      <protection locked="0"/>
    </xf>
    <xf numFmtId="3" fontId="43" fillId="35" borderId="15" xfId="0" applyNumberFormat="1" applyFont="1" applyFill="1" applyBorder="1" applyAlignment="1">
      <alignment horizontal="center"/>
    </xf>
    <xf numFmtId="166" fontId="43" fillId="3" borderId="2" xfId="83" applyFont="1" applyFill="1" applyBorder="1" applyAlignment="1" applyProtection="1">
      <alignment horizontal="center" vertical="center" wrapText="1"/>
    </xf>
    <xf numFmtId="3" fontId="43" fillId="34" borderId="0" xfId="0" applyNumberFormat="1" applyFont="1" applyFill="1" applyAlignment="1">
      <alignment horizontal="center" vertical="center"/>
    </xf>
    <xf numFmtId="3" fontId="43" fillId="34" borderId="0" xfId="0" applyNumberFormat="1" applyFont="1" applyFill="1"/>
    <xf numFmtId="3" fontId="43" fillId="4" borderId="0" xfId="0" applyNumberFormat="1" applyFont="1" applyFill="1" applyAlignment="1">
      <alignment horizontal="center" vertical="center"/>
    </xf>
    <xf numFmtId="3" fontId="43" fillId="4" borderId="0" xfId="0" applyNumberFormat="1" applyFont="1" applyFill="1"/>
    <xf numFmtId="49" fontId="48" fillId="2" borderId="43" xfId="83" applyNumberFormat="1" applyFont="1" applyFill="1" applyBorder="1" applyAlignment="1" applyProtection="1">
      <alignment horizontal="right" vertical="center" readingOrder="2"/>
    </xf>
    <xf numFmtId="3" fontId="48" fillId="2" borderId="1" xfId="83" applyNumberFormat="1" applyFont="1" applyFill="1" applyBorder="1" applyAlignment="1" applyProtection="1">
      <alignment horizontal="center" vertical="center" readingOrder="2"/>
      <protection locked="0"/>
    </xf>
    <xf numFmtId="1" fontId="48" fillId="2" borderId="1" xfId="83" applyNumberFormat="1" applyFont="1" applyFill="1" applyBorder="1" applyAlignment="1" applyProtection="1">
      <alignment horizontal="center" vertical="center" readingOrder="2"/>
      <protection locked="0"/>
    </xf>
    <xf numFmtId="4" fontId="48" fillId="2" borderId="43" xfId="83" applyNumberFormat="1" applyFont="1" applyFill="1" applyBorder="1" applyAlignment="1" applyProtection="1">
      <alignment horizontal="center" vertical="center" readingOrder="2"/>
      <protection locked="0"/>
    </xf>
    <xf numFmtId="4" fontId="48" fillId="2" borderId="43" xfId="83" applyNumberFormat="1" applyFont="1" applyFill="1" applyBorder="1" applyAlignment="1" applyProtection="1">
      <alignment horizontal="center" vertical="center" readingOrder="2"/>
    </xf>
    <xf numFmtId="4" fontId="48" fillId="2" borderId="1" xfId="83" applyNumberFormat="1" applyFont="1" applyFill="1" applyBorder="1" applyAlignment="1" applyProtection="1">
      <alignment horizontal="center" vertical="center" readingOrder="2"/>
    </xf>
    <xf numFmtId="3" fontId="48" fillId="5" borderId="43" xfId="83" applyNumberFormat="1" applyFont="1" applyFill="1" applyBorder="1" applyAlignment="1" applyProtection="1">
      <alignment horizontal="center" vertical="center" readingOrder="2"/>
    </xf>
    <xf numFmtId="3" fontId="48" fillId="5" borderId="43" xfId="83" applyNumberFormat="1" applyFont="1" applyFill="1" applyBorder="1" applyAlignment="1" applyProtection="1">
      <alignment horizontal="center" vertical="center" readingOrder="2"/>
      <protection locked="0"/>
    </xf>
    <xf numFmtId="0" fontId="2" fillId="43" borderId="113" xfId="728" applyFill="1" applyBorder="1" applyAlignment="1" applyProtection="1">
      <alignment horizontal="center" vertical="center"/>
      <protection locked="0"/>
    </xf>
    <xf numFmtId="1" fontId="46" fillId="4" borderId="62" xfId="6" applyNumberFormat="1" applyFont="1" applyFill="1" applyBorder="1" applyAlignment="1">
      <alignment horizontal="right" vertical="center" wrapText="1"/>
    </xf>
    <xf numFmtId="173" fontId="49" fillId="8" borderId="42" xfId="6" applyFont="1" applyFill="1" applyBorder="1" applyAlignment="1">
      <alignment horizontal="center"/>
    </xf>
    <xf numFmtId="167" fontId="46" fillId="5" borderId="62" xfId="6" applyNumberFormat="1" applyFont="1" applyFill="1" applyBorder="1" applyAlignment="1" applyProtection="1">
      <alignment horizontal="center"/>
      <protection locked="0"/>
    </xf>
    <xf numFmtId="169" fontId="43" fillId="0" borderId="0" xfId="0" applyNumberFormat="1" applyFont="1" applyAlignment="1">
      <alignment horizontal="center" readingOrder="2"/>
    </xf>
    <xf numFmtId="3" fontId="48" fillId="4" borderId="43" xfId="83" applyNumberFormat="1" applyFont="1" applyFill="1" applyBorder="1" applyAlignment="1" applyProtection="1">
      <alignment horizontal="center" vertical="center"/>
      <protection locked="0"/>
    </xf>
    <xf numFmtId="3" fontId="72" fillId="46" borderId="43" xfId="731" applyNumberFormat="1" applyBorder="1" applyAlignment="1" applyProtection="1">
      <alignment horizontal="center" vertical="center" readingOrder="2"/>
    </xf>
    <xf numFmtId="3" fontId="72" fillId="44" borderId="43" xfId="729" applyNumberFormat="1" applyBorder="1" applyAlignment="1" applyProtection="1">
      <alignment horizontal="center" vertical="center" readingOrder="2"/>
    </xf>
    <xf numFmtId="3" fontId="72" fillId="46" borderId="43" xfId="731" applyNumberFormat="1" applyBorder="1" applyAlignment="1" applyProtection="1">
      <alignment horizontal="center" vertical="center" wrapText="1" readingOrder="2"/>
    </xf>
    <xf numFmtId="3" fontId="72" fillId="45" borderId="43" xfId="730" applyNumberFormat="1" applyBorder="1" applyAlignment="1" applyProtection="1">
      <alignment horizontal="center" vertical="center" readingOrder="2"/>
    </xf>
    <xf numFmtId="3" fontId="42" fillId="0" borderId="9" xfId="0" applyNumberFormat="1" applyFont="1" applyBorder="1" applyAlignment="1">
      <alignment horizontal="center"/>
    </xf>
    <xf numFmtId="3" fontId="43" fillId="0" borderId="17" xfId="0" applyNumberFormat="1" applyFont="1" applyBorder="1" applyAlignment="1">
      <alignment horizontal="center"/>
    </xf>
    <xf numFmtId="3" fontId="43" fillId="0" borderId="28" xfId="0" applyNumberFormat="1" applyFont="1" applyBorder="1" applyAlignment="1">
      <alignment vertical="center"/>
    </xf>
    <xf numFmtId="3" fontId="72" fillId="47" borderId="43" xfId="732" applyNumberFormat="1" applyBorder="1" applyAlignment="1" applyProtection="1">
      <alignment horizontal="center" vertical="center" readingOrder="2"/>
    </xf>
    <xf numFmtId="3" fontId="43" fillId="0" borderId="14" xfId="0" applyNumberFormat="1" applyFont="1" applyBorder="1" applyAlignment="1">
      <alignment wrapText="1"/>
    </xf>
    <xf numFmtId="169" fontId="43" fillId="0" borderId="0" xfId="0" applyNumberFormat="1" applyFont="1" applyAlignment="1">
      <alignment wrapText="1"/>
    </xf>
    <xf numFmtId="3" fontId="43" fillId="0" borderId="0" xfId="0" quotePrefix="1" applyNumberFormat="1" applyFont="1" applyAlignment="1">
      <alignment wrapText="1"/>
    </xf>
    <xf numFmtId="3" fontId="72" fillId="48" borderId="43" xfId="731" applyNumberFormat="1" applyFill="1" applyBorder="1" applyAlignment="1" applyProtection="1">
      <alignment horizontal="center" vertical="center" readingOrder="2"/>
    </xf>
    <xf numFmtId="1" fontId="42" fillId="4" borderId="44" xfId="6" applyNumberFormat="1" applyFont="1" applyFill="1" applyBorder="1" applyAlignment="1">
      <alignment horizontal="center" vertical="center"/>
    </xf>
    <xf numFmtId="1" fontId="42" fillId="4" borderId="1" xfId="6" applyNumberFormat="1" applyFont="1" applyFill="1" applyBorder="1" applyAlignment="1">
      <alignment horizontal="right" vertical="center"/>
    </xf>
    <xf numFmtId="1" fontId="43" fillId="0" borderId="43" xfId="16" applyNumberFormat="1" applyFont="1" applyFill="1" applyBorder="1" applyAlignment="1" applyProtection="1">
      <alignment horizontal="center" vertical="center" wrapText="1" readingOrder="1"/>
      <protection locked="0"/>
    </xf>
    <xf numFmtId="173" fontId="73" fillId="0" borderId="114" xfId="0" applyFont="1" applyBorder="1" applyAlignment="1" applyProtection="1">
      <alignment horizontal="right" vertical="top" wrapText="1"/>
      <protection locked="0"/>
    </xf>
    <xf numFmtId="3" fontId="48" fillId="0" borderId="1" xfId="16" applyNumberFormat="1" applyFont="1" applyFill="1" applyBorder="1" applyAlignment="1" applyProtection="1">
      <alignment horizontal="right" vertical="center" wrapText="1" readingOrder="2"/>
      <protection locked="0"/>
    </xf>
    <xf numFmtId="173" fontId="73" fillId="0" borderId="55" xfId="0" applyFont="1" applyBorder="1" applyAlignment="1" applyProtection="1">
      <alignment horizontal="right" vertical="top" wrapText="1"/>
      <protection locked="0"/>
    </xf>
    <xf numFmtId="166" fontId="51" fillId="5" borderId="18" xfId="83" applyFont="1" applyFill="1" applyBorder="1" applyAlignment="1" applyProtection="1">
      <alignment horizontal="center" vertical="center"/>
      <protection locked="0"/>
    </xf>
    <xf numFmtId="3" fontId="42" fillId="6" borderId="8" xfId="74" applyNumberFormat="1" applyFont="1" applyFill="1" applyBorder="1" applyAlignment="1">
      <alignment horizontal="center" vertical="center" wrapText="1"/>
    </xf>
    <xf numFmtId="3" fontId="42" fillId="6" borderId="7" xfId="77" applyNumberFormat="1" applyFont="1" applyFill="1" applyBorder="1" applyAlignment="1">
      <alignment horizontal="center" vertical="center" wrapText="1"/>
    </xf>
    <xf numFmtId="0" fontId="2" fillId="0" borderId="0" xfId="735"/>
    <xf numFmtId="0" fontId="74" fillId="5" borderId="0" xfId="733" applyNumberFormat="1" applyFont="1" applyFill="1" applyAlignment="1" applyProtection="1">
      <alignment vertical="top"/>
      <protection locked="0"/>
    </xf>
    <xf numFmtId="0" fontId="74" fillId="5" borderId="0" xfId="736" applyNumberFormat="1" applyFont="1" applyFill="1" applyAlignment="1" applyProtection="1">
      <alignment vertical="top"/>
      <protection locked="0"/>
    </xf>
    <xf numFmtId="174" fontId="74" fillId="5" borderId="0" xfId="733" applyNumberFormat="1" applyFont="1" applyFill="1" applyAlignment="1" applyProtection="1">
      <alignment vertical="top"/>
      <protection locked="0"/>
    </xf>
    <xf numFmtId="0" fontId="2" fillId="5" borderId="0" xfId="735" applyFill="1" applyProtection="1">
      <protection locked="0"/>
    </xf>
    <xf numFmtId="3" fontId="42" fillId="35" borderId="62" xfId="206" applyNumberFormat="1" applyFont="1" applyFill="1" applyBorder="1" applyAlignment="1">
      <alignment horizontal="center" vertical="center" wrapText="1"/>
    </xf>
    <xf numFmtId="3" fontId="42" fillId="6" borderId="62" xfId="77" applyNumberFormat="1" applyFont="1" applyFill="1" applyBorder="1" applyAlignment="1">
      <alignment horizontal="center" vertical="center" wrapText="1"/>
    </xf>
    <xf numFmtId="174" fontId="46" fillId="4" borderId="1" xfId="83" applyNumberFormat="1" applyFont="1" applyFill="1" applyBorder="1" applyAlignment="1">
      <alignment horizontal="right" vertical="center"/>
    </xf>
    <xf numFmtId="170" fontId="46" fillId="4" borderId="1" xfId="1" applyNumberFormat="1" applyFont="1" applyFill="1" applyBorder="1" applyAlignment="1">
      <alignment horizontal="right" vertical="center"/>
    </xf>
    <xf numFmtId="1" fontId="55" fillId="4" borderId="1" xfId="6" applyNumberFormat="1" applyFont="1" applyFill="1" applyBorder="1" applyAlignment="1">
      <alignment horizontal="right" vertical="center"/>
    </xf>
    <xf numFmtId="1" fontId="46" fillId="4" borderId="23" xfId="6" applyNumberFormat="1" applyFont="1" applyFill="1" applyBorder="1" applyAlignment="1">
      <alignment horizontal="center" vertical="center" wrapText="1"/>
    </xf>
    <xf numFmtId="1" fontId="46" fillId="4" borderId="62" xfId="6" applyNumberFormat="1" applyFont="1" applyFill="1" applyBorder="1" applyAlignment="1">
      <alignment horizontal="center" vertical="center" wrapText="1"/>
    </xf>
    <xf numFmtId="1" fontId="46" fillId="4" borderId="15" xfId="6" applyNumberFormat="1" applyFont="1" applyFill="1" applyBorder="1" applyAlignment="1">
      <alignment horizontal="center" vertical="center" wrapText="1"/>
    </xf>
    <xf numFmtId="3" fontId="48" fillId="0" borderId="0" xfId="6" applyNumberFormat="1" applyFont="1" applyAlignment="1">
      <alignment horizontal="center" vertical="center" wrapText="1"/>
    </xf>
    <xf numFmtId="3" fontId="48" fillId="0" borderId="27" xfId="6" applyNumberFormat="1" applyFont="1" applyBorder="1" applyAlignment="1">
      <alignment horizontal="center" vertical="center" wrapText="1"/>
    </xf>
    <xf numFmtId="0" fontId="48" fillId="0" borderId="0" xfId="6" applyNumberFormat="1" applyFont="1"/>
    <xf numFmtId="0" fontId="42" fillId="6" borderId="56" xfId="77" applyNumberFormat="1" applyFont="1" applyFill="1" applyBorder="1" applyAlignment="1">
      <alignment horizontal="center" vertical="center" wrapText="1"/>
    </xf>
    <xf numFmtId="0" fontId="46" fillId="4" borderId="23" xfId="14" applyNumberFormat="1" applyFont="1" applyFill="1" applyBorder="1" applyAlignment="1" applyProtection="1">
      <alignment horizontal="center" vertical="center"/>
    </xf>
    <xf numFmtId="0" fontId="46" fillId="4" borderId="62" xfId="14" applyNumberFormat="1" applyFont="1" applyFill="1" applyBorder="1" applyAlignment="1" applyProtection="1">
      <alignment horizontal="center" vertical="center"/>
    </xf>
    <xf numFmtId="0" fontId="46" fillId="4" borderId="15" xfId="14" applyNumberFormat="1" applyFont="1" applyFill="1" applyBorder="1" applyAlignment="1" applyProtection="1">
      <alignment horizontal="center" vertical="center"/>
    </xf>
    <xf numFmtId="0" fontId="51" fillId="9" borderId="27" xfId="10" applyNumberFormat="1" applyFont="1" applyFill="1" applyBorder="1" applyAlignment="1" applyProtection="1">
      <alignment horizontal="center" vertical="center"/>
    </xf>
    <xf numFmtId="170" fontId="48" fillId="0" borderId="0" xfId="1" applyNumberFormat="1" applyFont="1"/>
    <xf numFmtId="170" fontId="42" fillId="6" borderId="56" xfId="1" applyNumberFormat="1" applyFont="1" applyFill="1" applyBorder="1" applyAlignment="1">
      <alignment horizontal="center" vertical="center" wrapText="1"/>
    </xf>
    <xf numFmtId="170" fontId="46" fillId="4" borderId="23" xfId="1" applyNumberFormat="1" applyFont="1" applyFill="1" applyBorder="1" applyAlignment="1">
      <alignment horizontal="center" vertical="center"/>
    </xf>
    <xf numFmtId="170" fontId="46" fillId="4" borderId="62" xfId="1" applyNumberFormat="1" applyFont="1" applyFill="1" applyBorder="1" applyAlignment="1">
      <alignment horizontal="center" vertical="center"/>
    </xf>
    <xf numFmtId="170" fontId="46" fillId="4" borderId="15" xfId="1" applyNumberFormat="1" applyFont="1" applyFill="1" applyBorder="1" applyAlignment="1">
      <alignment horizontal="center" vertical="center"/>
    </xf>
    <xf numFmtId="170" fontId="51" fillId="9" borderId="27" xfId="1" applyNumberFormat="1" applyFont="1" applyFill="1" applyBorder="1" applyAlignment="1" applyProtection="1">
      <alignment horizontal="center" vertical="center"/>
    </xf>
    <xf numFmtId="3" fontId="77" fillId="6" borderId="15" xfId="13" applyNumberFormat="1" applyFont="1" applyFill="1" applyBorder="1" applyAlignment="1">
      <alignment horizontal="center" vertical="center" wrapText="1"/>
    </xf>
    <xf numFmtId="3" fontId="76" fillId="2" borderId="43" xfId="83" applyNumberFormat="1" applyFont="1" applyFill="1" applyBorder="1" applyAlignment="1" applyProtection="1">
      <alignment horizontal="center" vertical="center" readingOrder="2"/>
      <protection locked="0"/>
    </xf>
    <xf numFmtId="3" fontId="76" fillId="2" borderId="43" xfId="83" applyNumberFormat="1" applyFont="1" applyFill="1" applyBorder="1" applyAlignment="1" applyProtection="1">
      <alignment horizontal="center" vertical="center" wrapText="1" readingOrder="2"/>
      <protection locked="0"/>
    </xf>
    <xf numFmtId="3" fontId="76" fillId="4" borderId="43" xfId="83" applyNumberFormat="1" applyFont="1" applyFill="1" applyBorder="1" applyAlignment="1" applyProtection="1">
      <alignment horizontal="center" vertical="center" readingOrder="2"/>
      <protection locked="0"/>
    </xf>
    <xf numFmtId="0" fontId="41" fillId="52" borderId="52" xfId="738" applyFont="1" applyFill="1" applyBorder="1" applyAlignment="1">
      <alignment vertical="center" wrapText="1" readingOrder="2"/>
    </xf>
    <xf numFmtId="3" fontId="48" fillId="5" borderId="1" xfId="83" applyNumberFormat="1" applyFont="1" applyFill="1" applyBorder="1" applyAlignment="1" applyProtection="1">
      <alignment horizontal="center" vertical="center" readingOrder="2"/>
      <protection locked="0"/>
    </xf>
    <xf numFmtId="3" fontId="43" fillId="5" borderId="1" xfId="83" applyNumberFormat="1" applyFont="1" applyFill="1" applyBorder="1" applyAlignment="1" applyProtection="1">
      <alignment horizontal="center" vertical="center" readingOrder="2"/>
      <protection locked="0"/>
    </xf>
    <xf numFmtId="3" fontId="48" fillId="2" borderId="43" xfId="83" applyNumberFormat="1" applyFont="1" applyFill="1" applyBorder="1" applyAlignment="1" applyProtection="1">
      <alignment horizontal="center" vertical="center" wrapText="1" readingOrder="2"/>
      <protection locked="0"/>
    </xf>
    <xf numFmtId="3" fontId="48" fillId="51" borderId="1" xfId="83" applyNumberFormat="1" applyFont="1" applyFill="1" applyBorder="1" applyAlignment="1" applyProtection="1">
      <alignment horizontal="center" vertical="center" readingOrder="2"/>
      <protection locked="0"/>
    </xf>
    <xf numFmtId="1" fontId="51" fillId="43" borderId="43" xfId="83" applyNumberFormat="1" applyFont="1" applyFill="1" applyBorder="1" applyAlignment="1" applyProtection="1">
      <alignment horizontal="right" vertical="center" wrapText="1" readingOrder="2"/>
      <protection locked="0"/>
    </xf>
    <xf numFmtId="3" fontId="51" fillId="43" borderId="43" xfId="83" applyNumberFormat="1" applyFont="1" applyFill="1" applyBorder="1" applyAlignment="1" applyProtection="1">
      <alignment horizontal="right" vertical="center" wrapText="1" readingOrder="2"/>
      <protection locked="0"/>
    </xf>
    <xf numFmtId="3" fontId="44" fillId="43" borderId="43" xfId="83" applyNumberFormat="1" applyFont="1" applyFill="1" applyBorder="1" applyAlignment="1" applyProtection="1">
      <alignment horizontal="right" vertical="center" wrapText="1" readingOrder="2"/>
      <protection locked="0"/>
    </xf>
    <xf numFmtId="3" fontId="72" fillId="53" borderId="43" xfId="732" applyNumberFormat="1" applyFill="1" applyBorder="1" applyAlignment="1" applyProtection="1">
      <alignment horizontal="center" vertical="center" readingOrder="2"/>
    </xf>
    <xf numFmtId="3" fontId="72" fillId="53" borderId="43" xfId="730" applyNumberFormat="1" applyFill="1" applyBorder="1" applyAlignment="1" applyProtection="1">
      <alignment horizontal="center" vertical="center" readingOrder="2"/>
    </xf>
    <xf numFmtId="3" fontId="72" fillId="53" borderId="43" xfId="728" applyNumberFormat="1" applyFont="1" applyFill="1" applyBorder="1" applyAlignment="1" applyProtection="1">
      <alignment horizontal="center" vertical="center" readingOrder="2"/>
    </xf>
    <xf numFmtId="3" fontId="48" fillId="53" borderId="43" xfId="83" applyNumberFormat="1" applyFont="1" applyFill="1" applyBorder="1" applyAlignment="1" applyProtection="1">
      <alignment horizontal="center" vertical="center" readingOrder="2"/>
    </xf>
    <xf numFmtId="3" fontId="48" fillId="48" borderId="43" xfId="83" applyNumberFormat="1" applyFont="1" applyFill="1" applyBorder="1" applyAlignment="1" applyProtection="1">
      <alignment horizontal="center" vertical="center" readingOrder="2"/>
    </xf>
    <xf numFmtId="3" fontId="42" fillId="43" borderId="23" xfId="0" applyNumberFormat="1" applyFont="1" applyFill="1" applyBorder="1" applyAlignment="1">
      <alignment horizontal="center"/>
    </xf>
    <xf numFmtId="3" fontId="72" fillId="48" borderId="43" xfId="730" applyNumberFormat="1" applyFill="1" applyBorder="1" applyAlignment="1" applyProtection="1">
      <alignment horizontal="center" vertical="center" readingOrder="2"/>
    </xf>
    <xf numFmtId="3" fontId="48" fillId="43" borderId="43" xfId="16" applyNumberFormat="1" applyFont="1" applyFill="1" applyBorder="1" applyAlignment="1" applyProtection="1">
      <alignment horizontal="right" vertical="center" wrapText="1" readingOrder="2"/>
      <protection locked="0"/>
    </xf>
    <xf numFmtId="3" fontId="48" fillId="50" borderId="43" xfId="83" applyNumberFormat="1" applyFont="1" applyFill="1" applyBorder="1" applyAlignment="1" applyProtection="1">
      <alignment horizontal="center" vertical="center" readingOrder="2"/>
      <protection locked="0"/>
    </xf>
    <xf numFmtId="0" fontId="75" fillId="41" borderId="112" xfId="727" applyNumberFormat="1" applyFont="1" applyAlignment="1" applyProtection="1">
      <alignment horizontal="center" vertical="center" readingOrder="1"/>
    </xf>
    <xf numFmtId="0" fontId="4" fillId="41" borderId="112" xfId="727" applyNumberFormat="1" applyFont="1" applyAlignment="1" applyProtection="1">
      <alignment horizontal="center" vertical="center"/>
      <protection locked="0"/>
    </xf>
    <xf numFmtId="1" fontId="48" fillId="41" borderId="112" xfId="727" applyNumberFormat="1" applyFont="1" applyAlignment="1" applyProtection="1">
      <alignment horizontal="center" vertical="center" wrapText="1" readingOrder="1"/>
      <protection locked="0"/>
    </xf>
    <xf numFmtId="3" fontId="48" fillId="43" borderId="43" xfId="83" applyNumberFormat="1" applyFont="1" applyFill="1" applyBorder="1" applyAlignment="1" applyProtection="1">
      <alignment horizontal="right" vertical="center" wrapText="1" readingOrder="2"/>
      <protection locked="0"/>
    </xf>
    <xf numFmtId="0" fontId="1" fillId="5" borderId="0" xfId="735" applyFont="1" applyFill="1" applyProtection="1">
      <protection locked="0"/>
    </xf>
    <xf numFmtId="3" fontId="44" fillId="6" borderId="69" xfId="13" applyNumberFormat="1" applyFont="1" applyFill="1" applyBorder="1" applyAlignment="1">
      <alignment horizontal="center" vertical="center" wrapText="1"/>
    </xf>
    <xf numFmtId="173" fontId="44" fillId="6" borderId="83" xfId="13" applyFont="1" applyFill="1" applyBorder="1" applyAlignment="1">
      <alignment horizontal="center" vertical="center" wrapText="1"/>
    </xf>
    <xf numFmtId="173" fontId="44" fillId="6" borderId="84" xfId="13" applyFont="1" applyFill="1" applyBorder="1" applyAlignment="1">
      <alignment horizontal="center" vertical="center" wrapText="1"/>
    </xf>
    <xf numFmtId="3" fontId="42" fillId="0" borderId="46" xfId="0" applyNumberFormat="1" applyFont="1" applyBorder="1" applyAlignment="1">
      <alignment horizontal="center"/>
    </xf>
    <xf numFmtId="173" fontId="42" fillId="0" borderId="51" xfId="0" applyFont="1" applyBorder="1" applyAlignment="1">
      <alignment horizontal="center"/>
    </xf>
    <xf numFmtId="173" fontId="42" fillId="0" borderId="3" xfId="0" applyFont="1" applyBorder="1" applyAlignment="1">
      <alignment horizontal="center"/>
    </xf>
    <xf numFmtId="3" fontId="38" fillId="6" borderId="4" xfId="13" applyNumberFormat="1" applyFont="1" applyFill="1" applyBorder="1" applyAlignment="1">
      <alignment horizontal="center" vertical="center" wrapText="1"/>
    </xf>
    <xf numFmtId="173" fontId="38" fillId="6" borderId="5" xfId="13" applyFont="1" applyFill="1" applyBorder="1" applyAlignment="1">
      <alignment horizontal="center" vertical="center" wrapText="1"/>
    </xf>
    <xf numFmtId="173" fontId="38" fillId="6" borderId="6" xfId="13" applyFont="1" applyFill="1" applyBorder="1" applyAlignment="1">
      <alignment horizontal="center" vertical="center" wrapText="1"/>
    </xf>
    <xf numFmtId="3" fontId="43" fillId="0" borderId="46" xfId="0" applyNumberFormat="1" applyFont="1" applyBorder="1" applyAlignment="1">
      <alignment horizontal="right"/>
    </xf>
    <xf numFmtId="173" fontId="43" fillId="0" borderId="51" xfId="0" applyFont="1" applyBorder="1" applyAlignment="1">
      <alignment horizontal="right"/>
    </xf>
    <xf numFmtId="173" fontId="43" fillId="0" borderId="3" xfId="0" applyFont="1" applyBorder="1" applyAlignment="1">
      <alignment horizontal="right"/>
    </xf>
    <xf numFmtId="3" fontId="40" fillId="34" borderId="4" xfId="0" applyNumberFormat="1" applyFont="1" applyFill="1" applyBorder="1" applyAlignment="1">
      <alignment horizontal="center" vertical="center" wrapText="1"/>
    </xf>
    <xf numFmtId="173" fontId="40" fillId="34" borderId="5" xfId="0" applyFont="1" applyFill="1" applyBorder="1" applyAlignment="1">
      <alignment horizontal="center" vertical="center" wrapText="1"/>
    </xf>
    <xf numFmtId="173" fontId="40" fillId="34" borderId="6" xfId="0" applyFont="1" applyFill="1" applyBorder="1" applyAlignment="1">
      <alignment horizontal="center" vertical="center" wrapText="1"/>
    </xf>
    <xf numFmtId="3" fontId="45" fillId="6" borderId="85" xfId="0" applyNumberFormat="1" applyFont="1" applyFill="1" applyBorder="1" applyAlignment="1">
      <alignment horizontal="center"/>
    </xf>
    <xf numFmtId="173" fontId="45" fillId="6" borderId="85" xfId="0" applyFont="1" applyFill="1" applyBorder="1" applyAlignment="1">
      <alignment horizontal="center"/>
    </xf>
    <xf numFmtId="3" fontId="44" fillId="7" borderId="46" xfId="0" applyNumberFormat="1" applyFont="1" applyFill="1" applyBorder="1" applyAlignment="1">
      <alignment horizontal="center"/>
    </xf>
    <xf numFmtId="173" fontId="44" fillId="7" borderId="51" xfId="0" applyFont="1" applyFill="1" applyBorder="1" applyAlignment="1">
      <alignment horizontal="center"/>
    </xf>
    <xf numFmtId="173" fontId="44" fillId="7" borderId="3" xfId="0" applyFont="1" applyFill="1" applyBorder="1" applyAlignment="1">
      <alignment horizontal="center"/>
    </xf>
    <xf numFmtId="3" fontId="43" fillId="0" borderId="46" xfId="0" applyNumberFormat="1" applyFont="1" applyBorder="1" applyAlignment="1">
      <alignment horizontal="right" wrapText="1"/>
    </xf>
    <xf numFmtId="173" fontId="43" fillId="0" borderId="51" xfId="0" applyFont="1" applyBorder="1" applyAlignment="1">
      <alignment horizontal="right" wrapText="1"/>
    </xf>
    <xf numFmtId="173" fontId="43" fillId="0" borderId="3" xfId="0" applyFont="1" applyBorder="1" applyAlignment="1">
      <alignment horizontal="right" wrapText="1"/>
    </xf>
    <xf numFmtId="3" fontId="44" fillId="6" borderId="4" xfId="13" applyNumberFormat="1" applyFont="1" applyFill="1" applyBorder="1" applyAlignment="1">
      <alignment horizontal="center" vertical="center" wrapText="1"/>
    </xf>
    <xf numFmtId="173" fontId="44" fillId="6" borderId="6" xfId="13" applyFont="1" applyFill="1" applyBorder="1" applyAlignment="1">
      <alignment horizontal="center" vertical="center" wrapText="1"/>
    </xf>
    <xf numFmtId="173" fontId="44" fillId="6" borderId="5" xfId="13" applyFont="1" applyFill="1" applyBorder="1" applyAlignment="1">
      <alignment horizontal="center" vertical="center" wrapText="1"/>
    </xf>
    <xf numFmtId="1" fontId="46" fillId="9" borderId="68" xfId="13" applyNumberFormat="1" applyFont="1" applyFill="1" applyBorder="1" applyAlignment="1">
      <alignment horizontal="center" vertical="center"/>
    </xf>
    <xf numFmtId="1" fontId="46" fillId="9" borderId="66" xfId="13" applyNumberFormat="1" applyFont="1" applyFill="1" applyBorder="1" applyAlignment="1">
      <alignment horizontal="center" vertical="center"/>
    </xf>
    <xf numFmtId="3" fontId="42" fillId="0" borderId="46" xfId="0" applyNumberFormat="1" applyFont="1" applyBorder="1" applyAlignment="1">
      <alignment horizontal="center" vertical="center"/>
    </xf>
    <xf numFmtId="173" fontId="42" fillId="0" borderId="81" xfId="0" applyFont="1" applyBorder="1" applyAlignment="1">
      <alignment horizontal="center" vertical="center"/>
    </xf>
    <xf numFmtId="173" fontId="42" fillId="0" borderId="105" xfId="0" applyFont="1" applyBorder="1" applyAlignment="1">
      <alignment horizontal="center" vertical="center"/>
    </xf>
    <xf numFmtId="3" fontId="42" fillId="6" borderId="8" xfId="13" applyNumberFormat="1" applyFont="1" applyFill="1" applyBorder="1" applyAlignment="1">
      <alignment horizontal="center" vertical="center" wrapText="1"/>
    </xf>
    <xf numFmtId="3" fontId="42" fillId="6" borderId="16" xfId="13" applyNumberFormat="1" applyFont="1" applyFill="1" applyBorder="1" applyAlignment="1">
      <alignment horizontal="center" vertical="center" wrapText="1"/>
    </xf>
    <xf numFmtId="173" fontId="42" fillId="6" borderId="16" xfId="13" applyFont="1" applyFill="1" applyBorder="1" applyAlignment="1">
      <alignment horizontal="center" vertical="center" wrapText="1"/>
    </xf>
    <xf numFmtId="3" fontId="42" fillId="6" borderId="7" xfId="13" applyNumberFormat="1" applyFont="1" applyFill="1" applyBorder="1" applyAlignment="1">
      <alignment horizontal="center" vertical="center" wrapText="1"/>
    </xf>
    <xf numFmtId="173" fontId="42" fillId="6" borderId="24" xfId="13" applyFont="1" applyFill="1" applyBorder="1" applyAlignment="1">
      <alignment horizontal="center" vertical="center" wrapText="1"/>
    </xf>
    <xf numFmtId="3" fontId="42" fillId="2" borderId="8" xfId="13" applyNumberFormat="1" applyFont="1" applyFill="1" applyBorder="1" applyAlignment="1">
      <alignment horizontal="center" vertical="center" wrapText="1"/>
    </xf>
    <xf numFmtId="173" fontId="42" fillId="2" borderId="16" xfId="13" applyFont="1" applyFill="1" applyBorder="1" applyAlignment="1">
      <alignment horizontal="center" vertical="center" wrapText="1"/>
    </xf>
    <xf numFmtId="3" fontId="42" fillId="2" borderId="53" xfId="13" applyNumberFormat="1" applyFont="1" applyFill="1" applyBorder="1" applyAlignment="1">
      <alignment horizontal="center" vertical="center" wrapText="1"/>
    </xf>
    <xf numFmtId="173" fontId="42" fillId="2" borderId="42" xfId="13" applyFont="1" applyFill="1" applyBorder="1" applyAlignment="1">
      <alignment horizontal="center" vertical="center" wrapText="1"/>
    </xf>
    <xf numFmtId="3" fontId="42" fillId="7" borderId="8" xfId="13" applyNumberFormat="1" applyFont="1" applyFill="1" applyBorder="1" applyAlignment="1">
      <alignment horizontal="center" vertical="center" wrapText="1"/>
    </xf>
    <xf numFmtId="3" fontId="42" fillId="7" borderId="16" xfId="13" applyNumberFormat="1" applyFont="1" applyFill="1" applyBorder="1" applyAlignment="1">
      <alignment horizontal="center" vertical="center" wrapText="1"/>
    </xf>
    <xf numFmtId="3" fontId="49" fillId="8" borderId="4" xfId="6" applyNumberFormat="1" applyFont="1" applyFill="1" applyBorder="1" applyAlignment="1">
      <alignment horizontal="center"/>
    </xf>
    <xf numFmtId="173" fontId="49" fillId="8" borderId="5" xfId="6" applyFont="1" applyFill="1" applyBorder="1" applyAlignment="1">
      <alignment horizontal="center"/>
    </xf>
    <xf numFmtId="173" fontId="49" fillId="8" borderId="52" xfId="6" applyFont="1" applyFill="1" applyBorder="1" applyAlignment="1">
      <alignment horizontal="center"/>
    </xf>
    <xf numFmtId="3" fontId="42" fillId="6" borderId="25" xfId="13" applyNumberFormat="1" applyFont="1" applyFill="1" applyBorder="1" applyAlignment="1">
      <alignment horizontal="center" vertical="center" wrapText="1"/>
    </xf>
    <xf numFmtId="173" fontId="42" fillId="6" borderId="20" xfId="13" applyFont="1" applyFill="1" applyBorder="1" applyAlignment="1">
      <alignment horizontal="center" vertical="center" wrapText="1"/>
    </xf>
    <xf numFmtId="173" fontId="42" fillId="6" borderId="1" xfId="13" applyFont="1" applyFill="1" applyBorder="1" applyAlignment="1">
      <alignment horizontal="center" vertical="center" wrapText="1"/>
    </xf>
    <xf numFmtId="3" fontId="54" fillId="8" borderId="70" xfId="6" applyNumberFormat="1" applyFont="1" applyFill="1" applyBorder="1" applyAlignment="1">
      <alignment horizontal="center"/>
    </xf>
    <xf numFmtId="173" fontId="54" fillId="8" borderId="67" xfId="6" applyFont="1" applyFill="1" applyBorder="1" applyAlignment="1">
      <alignment horizontal="center"/>
    </xf>
    <xf numFmtId="3" fontId="44" fillId="6" borderId="4" xfId="74" applyNumberFormat="1" applyFont="1" applyFill="1" applyBorder="1" applyAlignment="1">
      <alignment horizontal="center" vertical="center" wrapText="1"/>
    </xf>
    <xf numFmtId="173" fontId="44" fillId="6" borderId="6" xfId="74" applyFont="1" applyFill="1" applyBorder="1" applyAlignment="1">
      <alignment horizontal="center" vertical="center" wrapText="1"/>
    </xf>
    <xf numFmtId="3" fontId="58" fillId="32" borderId="4" xfId="6" applyNumberFormat="1" applyFont="1" applyFill="1" applyBorder="1" applyAlignment="1">
      <alignment horizontal="center"/>
    </xf>
    <xf numFmtId="173" fontId="58" fillId="32" borderId="5" xfId="6" applyFont="1" applyFill="1" applyBorder="1" applyAlignment="1">
      <alignment horizontal="center"/>
    </xf>
    <xf numFmtId="173" fontId="58" fillId="32" borderId="6" xfId="6" applyFont="1" applyFill="1" applyBorder="1" applyAlignment="1">
      <alignment horizontal="center"/>
    </xf>
    <xf numFmtId="1" fontId="59" fillId="33" borderId="50" xfId="6" applyNumberFormat="1" applyFont="1" applyFill="1" applyBorder="1" applyAlignment="1">
      <alignment horizontal="center" vertical="center"/>
    </xf>
    <xf numFmtId="1" fontId="59" fillId="33" borderId="6" xfId="6" applyNumberFormat="1" applyFont="1" applyFill="1" applyBorder="1" applyAlignment="1">
      <alignment horizontal="center" vertical="center"/>
    </xf>
    <xf numFmtId="1" fontId="42" fillId="7" borderId="4" xfId="6" applyNumberFormat="1" applyFont="1" applyFill="1" applyBorder="1" applyAlignment="1">
      <alignment horizontal="center" vertical="center"/>
    </xf>
    <xf numFmtId="1" fontId="42" fillId="7" borderId="6" xfId="6" applyNumberFormat="1" applyFont="1" applyFill="1" applyBorder="1" applyAlignment="1">
      <alignment horizontal="center" vertical="center"/>
    </xf>
    <xf numFmtId="1" fontId="42" fillId="7" borderId="4" xfId="61" applyNumberFormat="1" applyFont="1" applyFill="1" applyBorder="1" applyAlignment="1">
      <alignment horizontal="center" vertical="center" wrapText="1"/>
    </xf>
    <xf numFmtId="1" fontId="42" fillId="7" borderId="6" xfId="61" applyNumberFormat="1" applyFont="1" applyFill="1" applyBorder="1" applyAlignment="1">
      <alignment horizontal="center" vertical="center" wrapText="1"/>
    </xf>
    <xf numFmtId="173" fontId="44" fillId="6" borderId="5" xfId="74" applyFont="1" applyFill="1" applyBorder="1" applyAlignment="1">
      <alignment horizontal="center" vertical="center" wrapText="1"/>
    </xf>
    <xf numFmtId="1" fontId="42" fillId="7" borderId="4" xfId="6" applyNumberFormat="1" applyFont="1" applyFill="1" applyBorder="1" applyAlignment="1">
      <alignment horizontal="center" vertical="center" wrapText="1"/>
    </xf>
    <xf numFmtId="1" fontId="42" fillId="7" borderId="5" xfId="6" applyNumberFormat="1" applyFont="1" applyFill="1" applyBorder="1" applyAlignment="1">
      <alignment horizontal="center" vertical="center" wrapText="1"/>
    </xf>
    <xf numFmtId="1" fontId="42" fillId="7" borderId="6" xfId="6" applyNumberFormat="1" applyFont="1" applyFill="1" applyBorder="1" applyAlignment="1">
      <alignment horizontal="center" vertical="center" wrapText="1"/>
    </xf>
    <xf numFmtId="3" fontId="56" fillId="0" borderId="0" xfId="6" applyNumberFormat="1" applyFont="1" applyAlignment="1">
      <alignment horizontal="center" wrapText="1"/>
    </xf>
    <xf numFmtId="3" fontId="54" fillId="8" borderId="4" xfId="6" applyNumberFormat="1" applyFont="1" applyFill="1" applyBorder="1" applyAlignment="1">
      <alignment horizontal="center"/>
    </xf>
    <xf numFmtId="173" fontId="54" fillId="8" borderId="6" xfId="6" applyFont="1" applyFill="1" applyBorder="1" applyAlignment="1">
      <alignment horizontal="center"/>
    </xf>
    <xf numFmtId="1" fontId="42" fillId="7" borderId="46" xfId="6" applyNumberFormat="1" applyFont="1" applyFill="1" applyBorder="1" applyAlignment="1">
      <alignment horizontal="center" vertical="center"/>
    </xf>
    <xf numFmtId="1" fontId="42" fillId="7" borderId="3" xfId="6" applyNumberFormat="1" applyFont="1" applyFill="1" applyBorder="1" applyAlignment="1">
      <alignment horizontal="center" vertical="center"/>
    </xf>
    <xf numFmtId="3" fontId="49" fillId="8" borderId="4" xfId="75" applyNumberFormat="1" applyFont="1" applyFill="1" applyBorder="1" applyAlignment="1">
      <alignment horizontal="center" vertical="center" wrapText="1"/>
    </xf>
    <xf numFmtId="173" fontId="49" fillId="8" borderId="5" xfId="75" applyFont="1" applyFill="1" applyBorder="1" applyAlignment="1">
      <alignment horizontal="center" vertical="center" wrapText="1"/>
    </xf>
    <xf numFmtId="173" fontId="49" fillId="8" borderId="6" xfId="75" applyFont="1" applyFill="1" applyBorder="1" applyAlignment="1">
      <alignment horizontal="center" vertical="center" wrapText="1"/>
    </xf>
    <xf numFmtId="3" fontId="42" fillId="6" borderId="7" xfId="75" applyNumberFormat="1" applyFont="1" applyFill="1" applyBorder="1" applyAlignment="1">
      <alignment horizontal="center" vertical="center" wrapText="1"/>
    </xf>
    <xf numFmtId="173" fontId="42" fillId="6" borderId="24" xfId="75" applyFont="1" applyFill="1" applyBorder="1" applyAlignment="1">
      <alignment horizontal="center" vertical="center" wrapText="1"/>
    </xf>
    <xf numFmtId="3" fontId="42" fillId="6" borderId="8" xfId="74" applyNumberFormat="1" applyFont="1" applyFill="1" applyBorder="1" applyAlignment="1">
      <alignment horizontal="center" vertical="center" wrapText="1"/>
    </xf>
    <xf numFmtId="173" fontId="42" fillId="6" borderId="16" xfId="74" applyFont="1" applyFill="1" applyBorder="1" applyAlignment="1">
      <alignment horizontal="center" vertical="center" wrapText="1"/>
    </xf>
    <xf numFmtId="3" fontId="42" fillId="6" borderId="8" xfId="75" applyNumberFormat="1" applyFont="1" applyFill="1" applyBorder="1" applyAlignment="1">
      <alignment horizontal="center" vertical="center" wrapText="1"/>
    </xf>
    <xf numFmtId="173" fontId="42" fillId="6" borderId="16" xfId="75" applyFont="1" applyFill="1" applyBorder="1" applyAlignment="1">
      <alignment horizontal="center" vertical="center" wrapText="1"/>
    </xf>
    <xf numFmtId="3" fontId="42" fillId="6" borderId="25" xfId="75" applyNumberFormat="1" applyFont="1" applyFill="1" applyBorder="1" applyAlignment="1">
      <alignment horizontal="center" vertical="center" wrapText="1"/>
    </xf>
    <xf numFmtId="173" fontId="42" fillId="6" borderId="20" xfId="75" applyFont="1" applyFill="1" applyBorder="1" applyAlignment="1">
      <alignment horizontal="center" vertical="center" wrapText="1"/>
    </xf>
    <xf numFmtId="3" fontId="42" fillId="36" borderId="8" xfId="61" applyNumberFormat="1" applyFont="1" applyFill="1" applyBorder="1" applyAlignment="1">
      <alignment horizontal="center" vertical="center" wrapText="1"/>
    </xf>
    <xf numFmtId="173" fontId="42" fillId="36" borderId="16" xfId="61" applyFont="1" applyFill="1" applyBorder="1" applyAlignment="1">
      <alignment horizontal="center" vertical="center" wrapText="1"/>
    </xf>
    <xf numFmtId="3" fontId="42" fillId="6" borderId="8" xfId="61" applyNumberFormat="1" applyFont="1" applyFill="1" applyBorder="1" applyAlignment="1">
      <alignment horizontal="center" vertical="center" wrapText="1"/>
    </xf>
    <xf numFmtId="173" fontId="42" fillId="6" borderId="16" xfId="61" applyFont="1" applyFill="1" applyBorder="1" applyAlignment="1">
      <alignment horizontal="center" vertical="center" wrapText="1"/>
    </xf>
    <xf numFmtId="3" fontId="42" fillId="6" borderId="25" xfId="61" applyNumberFormat="1" applyFont="1" applyFill="1" applyBorder="1" applyAlignment="1">
      <alignment horizontal="center" vertical="center" wrapText="1"/>
    </xf>
    <xf numFmtId="173" fontId="42" fillId="6" borderId="20" xfId="61" applyFont="1" applyFill="1" applyBorder="1" applyAlignment="1">
      <alignment horizontal="center" vertical="center" wrapText="1"/>
    </xf>
    <xf numFmtId="3" fontId="42" fillId="6" borderId="4" xfId="74" applyNumberFormat="1" applyFont="1" applyFill="1" applyBorder="1" applyAlignment="1">
      <alignment horizontal="center" vertical="center" wrapText="1"/>
    </xf>
    <xf numFmtId="173" fontId="42" fillId="6" borderId="6" xfId="74" applyFont="1" applyFill="1" applyBorder="1" applyAlignment="1">
      <alignment horizontal="center" vertical="center" wrapText="1"/>
    </xf>
    <xf numFmtId="3" fontId="49" fillId="8" borderId="4" xfId="61" applyNumberFormat="1" applyFont="1" applyFill="1" applyBorder="1" applyAlignment="1">
      <alignment horizontal="center" vertical="center" wrapText="1"/>
    </xf>
    <xf numFmtId="173" fontId="49" fillId="8" borderId="5" xfId="61" applyFont="1" applyFill="1" applyBorder="1" applyAlignment="1">
      <alignment horizontal="center" vertical="center" wrapText="1"/>
    </xf>
    <xf numFmtId="173" fontId="49" fillId="8" borderId="6" xfId="61" applyFont="1" applyFill="1" applyBorder="1" applyAlignment="1">
      <alignment horizontal="center" vertical="center" wrapText="1"/>
    </xf>
    <xf numFmtId="3" fontId="42" fillId="6" borderId="7" xfId="61" applyNumberFormat="1" applyFont="1" applyFill="1" applyBorder="1" applyAlignment="1">
      <alignment horizontal="center" vertical="center" wrapText="1"/>
    </xf>
    <xf numFmtId="173" fontId="42" fillId="6" borderId="24" xfId="61" applyFont="1" applyFill="1" applyBorder="1" applyAlignment="1">
      <alignment horizontal="center" vertical="center" wrapText="1"/>
    </xf>
    <xf numFmtId="3" fontId="42" fillId="2" borderId="8" xfId="61" applyNumberFormat="1" applyFont="1" applyFill="1" applyBorder="1" applyAlignment="1">
      <alignment horizontal="center" vertical="center" wrapText="1"/>
    </xf>
    <xf numFmtId="173" fontId="42" fillId="2" borderId="16" xfId="61" applyFont="1" applyFill="1" applyBorder="1" applyAlignment="1">
      <alignment horizontal="center" vertical="center" wrapText="1"/>
    </xf>
    <xf numFmtId="3" fontId="49" fillId="8" borderId="29" xfId="6" applyNumberFormat="1" applyFont="1" applyFill="1" applyBorder="1" applyAlignment="1">
      <alignment horizontal="center"/>
    </xf>
    <xf numFmtId="173" fontId="49" fillId="8" borderId="42" xfId="6" applyFont="1" applyFill="1" applyBorder="1" applyAlignment="1">
      <alignment horizontal="center"/>
    </xf>
    <xf numFmtId="3" fontId="49" fillId="8" borderId="87" xfId="6" applyNumberFormat="1" applyFont="1" applyFill="1" applyBorder="1" applyAlignment="1">
      <alignment horizontal="center"/>
    </xf>
    <xf numFmtId="173" fontId="49" fillId="8" borderId="39" xfId="6" applyFont="1" applyFill="1" applyBorder="1" applyAlignment="1">
      <alignment horizontal="center"/>
    </xf>
    <xf numFmtId="3" fontId="55" fillId="0" borderId="0" xfId="76" applyNumberFormat="1" applyFont="1" applyAlignment="1">
      <alignment horizontal="center"/>
    </xf>
    <xf numFmtId="173" fontId="55" fillId="0" borderId="0" xfId="76" applyFont="1" applyAlignment="1">
      <alignment horizontal="center"/>
    </xf>
    <xf numFmtId="3" fontId="49" fillId="8" borderId="50" xfId="6" applyNumberFormat="1" applyFont="1" applyFill="1" applyBorder="1" applyAlignment="1">
      <alignment horizontal="center"/>
    </xf>
    <xf numFmtId="3" fontId="49" fillId="8" borderId="4" xfId="76" applyNumberFormat="1" applyFont="1" applyFill="1" applyBorder="1" applyAlignment="1">
      <alignment horizontal="center" vertical="center" wrapText="1"/>
    </xf>
    <xf numFmtId="173" fontId="49" fillId="8" borderId="5" xfId="76" applyFont="1" applyFill="1" applyBorder="1" applyAlignment="1">
      <alignment horizontal="center" vertical="center" wrapText="1"/>
    </xf>
    <xf numFmtId="173" fontId="49" fillId="8" borderId="6" xfId="76" applyFont="1" applyFill="1" applyBorder="1" applyAlignment="1">
      <alignment horizontal="center" vertical="center" wrapText="1"/>
    </xf>
    <xf numFmtId="3" fontId="42" fillId="6" borderId="7" xfId="77" applyNumberFormat="1" applyFont="1" applyFill="1" applyBorder="1" applyAlignment="1">
      <alignment horizontal="center" vertical="center" wrapText="1"/>
    </xf>
    <xf numFmtId="173" fontId="42" fillId="6" borderId="24" xfId="77" applyFont="1" applyFill="1" applyBorder="1" applyAlignment="1">
      <alignment horizontal="center" vertical="center" wrapText="1"/>
    </xf>
    <xf numFmtId="3" fontId="42" fillId="6" borderId="8" xfId="77" applyNumberFormat="1" applyFont="1" applyFill="1" applyBorder="1" applyAlignment="1">
      <alignment horizontal="center" vertical="center" wrapText="1"/>
    </xf>
    <xf numFmtId="173" fontId="42" fillId="6" borderId="16" xfId="77" applyFont="1" applyFill="1" applyBorder="1" applyAlignment="1">
      <alignment horizontal="center" vertical="center" wrapText="1"/>
    </xf>
    <xf numFmtId="3" fontId="42" fillId="6" borderId="25" xfId="77" applyNumberFormat="1" applyFont="1" applyFill="1" applyBorder="1" applyAlignment="1">
      <alignment horizontal="center" vertical="center" wrapText="1"/>
    </xf>
    <xf numFmtId="173" fontId="42" fillId="6" borderId="20" xfId="77" applyFont="1" applyFill="1" applyBorder="1" applyAlignment="1">
      <alignment horizontal="center" vertical="center" wrapText="1"/>
    </xf>
    <xf numFmtId="3" fontId="41" fillId="0" borderId="64" xfId="0" applyNumberFormat="1" applyFont="1" applyBorder="1" applyAlignment="1">
      <alignment horizontal="center" vertical="center" wrapText="1"/>
    </xf>
    <xf numFmtId="173" fontId="41" fillId="0" borderId="1" xfId="0" applyFont="1" applyBorder="1" applyAlignment="1">
      <alignment horizontal="center" vertical="center" wrapText="1"/>
    </xf>
    <xf numFmtId="3" fontId="54" fillId="8" borderId="4" xfId="76" applyNumberFormat="1" applyFont="1" applyFill="1" applyBorder="1" applyAlignment="1">
      <alignment horizontal="center" vertical="center" wrapText="1"/>
    </xf>
    <xf numFmtId="173" fontId="54" fillId="8" borderId="5" xfId="76" applyFont="1" applyFill="1" applyBorder="1" applyAlignment="1">
      <alignment horizontal="center" vertical="center" wrapText="1"/>
    </xf>
    <xf numFmtId="173" fontId="54" fillId="8" borderId="6" xfId="76" applyFont="1" applyFill="1" applyBorder="1" applyAlignment="1">
      <alignment horizontal="center" vertical="center" wrapText="1"/>
    </xf>
    <xf numFmtId="3" fontId="42" fillId="6" borderId="8" xfId="73" applyNumberFormat="1" applyFont="1" applyFill="1" applyBorder="1" applyAlignment="1">
      <alignment horizontal="center" vertical="center" wrapText="1"/>
    </xf>
    <xf numFmtId="173" fontId="42" fillId="6" borderId="16" xfId="73" applyFont="1" applyFill="1" applyBorder="1" applyAlignment="1">
      <alignment horizontal="center" vertical="center" wrapText="1"/>
    </xf>
    <xf numFmtId="3" fontId="42" fillId="6" borderId="25" xfId="73" applyNumberFormat="1" applyFont="1" applyFill="1" applyBorder="1" applyAlignment="1">
      <alignment horizontal="center" vertical="center" wrapText="1"/>
    </xf>
    <xf numFmtId="173" fontId="42" fillId="6" borderId="20" xfId="73" applyFont="1" applyFill="1" applyBorder="1" applyAlignment="1">
      <alignment horizontal="center" vertical="center" wrapText="1"/>
    </xf>
    <xf numFmtId="3" fontId="49" fillId="8" borderId="4" xfId="55" applyNumberFormat="1" applyFont="1" applyFill="1" applyBorder="1" applyAlignment="1">
      <alignment horizontal="center" vertical="center" wrapText="1"/>
    </xf>
    <xf numFmtId="173" fontId="49" fillId="8" borderId="5" xfId="55" applyFont="1" applyFill="1" applyBorder="1" applyAlignment="1">
      <alignment horizontal="center" vertical="center" wrapText="1"/>
    </xf>
    <xf numFmtId="173" fontId="49" fillId="8" borderId="6" xfId="55" applyFont="1" applyFill="1" applyBorder="1" applyAlignment="1">
      <alignment horizontal="center" vertical="center" wrapText="1"/>
    </xf>
    <xf numFmtId="3" fontId="50" fillId="8" borderId="81" xfId="6" applyNumberFormat="1" applyFont="1" applyFill="1" applyBorder="1" applyAlignment="1">
      <alignment horizontal="center"/>
    </xf>
    <xf numFmtId="173" fontId="50" fillId="8" borderId="81" xfId="6" applyFont="1" applyFill="1" applyBorder="1" applyAlignment="1">
      <alignment horizontal="center"/>
    </xf>
    <xf numFmtId="3" fontId="50" fillId="8" borderId="41" xfId="6" applyNumberFormat="1" applyFont="1" applyFill="1" applyBorder="1" applyAlignment="1">
      <alignment horizontal="center"/>
    </xf>
    <xf numFmtId="173" fontId="50" fillId="8" borderId="53" xfId="6" applyFont="1" applyFill="1" applyBorder="1" applyAlignment="1">
      <alignment horizontal="center"/>
    </xf>
    <xf numFmtId="0" fontId="16" fillId="2" borderId="113" xfId="733" applyNumberFormat="1" applyFont="1" applyFill="1" applyBorder="1" applyAlignment="1" applyProtection="1">
      <alignment horizontal="center" vertical="center"/>
    </xf>
    <xf numFmtId="0" fontId="16" fillId="2" borderId="113" xfId="734" applyFill="1" applyBorder="1" applyAlignment="1" applyProtection="1">
      <alignment horizontal="center" vertical="center"/>
    </xf>
    <xf numFmtId="174" fontId="16" fillId="2" borderId="113" xfId="733" applyNumberFormat="1" applyFont="1" applyFill="1" applyBorder="1" applyAlignment="1" applyProtection="1">
      <alignment horizontal="center" vertical="center"/>
    </xf>
    <xf numFmtId="0" fontId="2" fillId="0" borderId="0" xfId="735" applyProtection="1"/>
    <xf numFmtId="0" fontId="74" fillId="5" borderId="0" xfId="733" applyNumberFormat="1" applyFont="1" applyFill="1" applyAlignment="1" applyProtection="1">
      <alignment vertical="top"/>
    </xf>
    <xf numFmtId="0" fontId="74" fillId="5" borderId="0" xfId="736" applyNumberFormat="1" applyFont="1" applyFill="1" applyAlignment="1" applyProtection="1">
      <alignment vertical="top"/>
    </xf>
    <xf numFmtId="174" fontId="74" fillId="5" borderId="0" xfId="733" applyNumberFormat="1" applyFont="1" applyFill="1" applyAlignment="1" applyProtection="1">
      <alignment vertical="top"/>
    </xf>
    <xf numFmtId="0" fontId="2" fillId="5" borderId="0" xfId="735" applyFill="1" applyProtection="1"/>
    <xf numFmtId="0" fontId="0" fillId="5" borderId="0" xfId="733" applyNumberFormat="1" applyFont="1" applyFill="1" applyProtection="1"/>
    <xf numFmtId="174" fontId="0" fillId="5" borderId="0" xfId="733" applyNumberFormat="1" applyFont="1" applyFill="1" applyProtection="1"/>
    <xf numFmtId="0" fontId="0" fillId="49" borderId="0" xfId="733" applyNumberFormat="1" applyFont="1" applyFill="1" applyProtection="1"/>
    <xf numFmtId="0" fontId="0" fillId="0" borderId="0" xfId="733" applyNumberFormat="1" applyFont="1" applyProtection="1"/>
    <xf numFmtId="174" fontId="0" fillId="0" borderId="0" xfId="733" applyNumberFormat="1" applyFont="1" applyProtection="1"/>
  </cellXfs>
  <cellStyles count="739">
    <cellStyle name="20% - Accent1" xfId="18" xr:uid="{00000000-0005-0000-0000-000000000000}"/>
    <cellStyle name="20% - Accent1 2" xfId="162" xr:uid="{00000000-0005-0000-0000-000001000000}"/>
    <cellStyle name="20% - Accent1 3" xfId="333" xr:uid="{00000000-0005-0000-0000-000002000000}"/>
    <cellStyle name="20% - Accent2" xfId="19" xr:uid="{00000000-0005-0000-0000-000003000000}"/>
    <cellStyle name="20% - Accent2 2" xfId="163" xr:uid="{00000000-0005-0000-0000-000004000000}"/>
    <cellStyle name="20% - Accent2 3" xfId="334" xr:uid="{00000000-0005-0000-0000-000005000000}"/>
    <cellStyle name="20% - Accent3" xfId="20" xr:uid="{00000000-0005-0000-0000-000006000000}"/>
    <cellStyle name="20% - Accent3 2" xfId="164" xr:uid="{00000000-0005-0000-0000-000007000000}"/>
    <cellStyle name="20% - Accent3 3" xfId="335" xr:uid="{00000000-0005-0000-0000-000008000000}"/>
    <cellStyle name="20% - Accent4" xfId="21" xr:uid="{00000000-0005-0000-0000-000009000000}"/>
    <cellStyle name="20% - Accent4 2" xfId="165" xr:uid="{00000000-0005-0000-0000-00000A000000}"/>
    <cellStyle name="20% - Accent4 3" xfId="336" xr:uid="{00000000-0005-0000-0000-00000B000000}"/>
    <cellStyle name="20% - Accent5" xfId="22" xr:uid="{00000000-0005-0000-0000-00000C000000}"/>
    <cellStyle name="20% - Accent5 2" xfId="166" xr:uid="{00000000-0005-0000-0000-00000D000000}"/>
    <cellStyle name="20% - Accent5 3" xfId="337" xr:uid="{00000000-0005-0000-0000-00000E000000}"/>
    <cellStyle name="20% - Accent6" xfId="23" xr:uid="{00000000-0005-0000-0000-00000F000000}"/>
    <cellStyle name="20% - Accent6 2" xfId="167" xr:uid="{00000000-0005-0000-0000-000010000000}"/>
    <cellStyle name="20% - Accent6 3" xfId="338" xr:uid="{00000000-0005-0000-0000-000011000000}"/>
    <cellStyle name="40% - Accent1" xfId="24" xr:uid="{00000000-0005-0000-0000-000012000000}"/>
    <cellStyle name="40% - Accent1 2" xfId="168" xr:uid="{00000000-0005-0000-0000-000013000000}"/>
    <cellStyle name="40% - Accent1 3" xfId="339" xr:uid="{00000000-0005-0000-0000-000014000000}"/>
    <cellStyle name="40% - Accent2" xfId="25" xr:uid="{00000000-0005-0000-0000-000015000000}"/>
    <cellStyle name="40% - Accent2 2" xfId="169" xr:uid="{00000000-0005-0000-0000-000016000000}"/>
    <cellStyle name="40% - Accent2 3" xfId="340" xr:uid="{00000000-0005-0000-0000-000017000000}"/>
    <cellStyle name="40% - Accent3" xfId="26" xr:uid="{00000000-0005-0000-0000-000018000000}"/>
    <cellStyle name="40% - Accent3 2" xfId="170" xr:uid="{00000000-0005-0000-0000-000019000000}"/>
    <cellStyle name="40% - Accent3 3" xfId="341" xr:uid="{00000000-0005-0000-0000-00001A000000}"/>
    <cellStyle name="40% - Accent4" xfId="27" xr:uid="{00000000-0005-0000-0000-00001B000000}"/>
    <cellStyle name="40% - Accent4 2" xfId="171" xr:uid="{00000000-0005-0000-0000-00001C000000}"/>
    <cellStyle name="40% - Accent4 3" xfId="342" xr:uid="{00000000-0005-0000-0000-00001D000000}"/>
    <cellStyle name="40% - Accent5" xfId="28" xr:uid="{00000000-0005-0000-0000-00001E000000}"/>
    <cellStyle name="40% - Accent5 2" xfId="172" xr:uid="{00000000-0005-0000-0000-00001F000000}"/>
    <cellStyle name="40% - Accent5 3" xfId="343" xr:uid="{00000000-0005-0000-0000-000020000000}"/>
    <cellStyle name="40% - Accent6" xfId="29" xr:uid="{00000000-0005-0000-0000-000021000000}"/>
    <cellStyle name="40% - Accent6 2" xfId="173" xr:uid="{00000000-0005-0000-0000-000022000000}"/>
    <cellStyle name="40% - Accent6 3" xfId="344" xr:uid="{00000000-0005-0000-0000-000023000000}"/>
    <cellStyle name="60% - Accent1" xfId="30" xr:uid="{00000000-0005-0000-0000-000024000000}"/>
    <cellStyle name="60% - Accent1 2" xfId="174" xr:uid="{00000000-0005-0000-0000-000025000000}"/>
    <cellStyle name="60% - Accent1 3" xfId="345" xr:uid="{00000000-0005-0000-0000-000026000000}"/>
    <cellStyle name="60% - Accent2" xfId="31" xr:uid="{00000000-0005-0000-0000-000027000000}"/>
    <cellStyle name="60% - Accent2 2" xfId="175" xr:uid="{00000000-0005-0000-0000-000028000000}"/>
    <cellStyle name="60% - Accent2 3" xfId="346" xr:uid="{00000000-0005-0000-0000-000029000000}"/>
    <cellStyle name="60% - Accent3" xfId="32" xr:uid="{00000000-0005-0000-0000-00002A000000}"/>
    <cellStyle name="60% - Accent3 2" xfId="176" xr:uid="{00000000-0005-0000-0000-00002B000000}"/>
    <cellStyle name="60% - Accent3 3" xfId="347" xr:uid="{00000000-0005-0000-0000-00002C000000}"/>
    <cellStyle name="60% - Accent4" xfId="33" xr:uid="{00000000-0005-0000-0000-00002D000000}"/>
    <cellStyle name="60% - Accent4 2" xfId="177" xr:uid="{00000000-0005-0000-0000-00002E000000}"/>
    <cellStyle name="60% - Accent4 3" xfId="348" xr:uid="{00000000-0005-0000-0000-00002F000000}"/>
    <cellStyle name="60% - Accent5" xfId="34" xr:uid="{00000000-0005-0000-0000-000030000000}"/>
    <cellStyle name="60% - Accent5 2" xfId="178" xr:uid="{00000000-0005-0000-0000-000031000000}"/>
    <cellStyle name="60% - Accent5 3" xfId="349" xr:uid="{00000000-0005-0000-0000-000032000000}"/>
    <cellStyle name="60% - Accent6" xfId="35" xr:uid="{00000000-0005-0000-0000-000033000000}"/>
    <cellStyle name="60% - Accent6 2" xfId="179" xr:uid="{00000000-0005-0000-0000-000034000000}"/>
    <cellStyle name="60% - Accent6 3" xfId="350" xr:uid="{00000000-0005-0000-0000-000035000000}"/>
    <cellStyle name="60% - הדגשה4 2" xfId="726" xr:uid="{00000000-0005-0000-0000-000003030000}"/>
    <cellStyle name="60% - הדגשה6" xfId="728" builtinId="52"/>
    <cellStyle name="Accent1" xfId="36" xr:uid="{00000000-0005-0000-0000-000036000000}"/>
    <cellStyle name="Accent1 2" xfId="180" xr:uid="{00000000-0005-0000-0000-000037000000}"/>
    <cellStyle name="Accent1 3" xfId="351" xr:uid="{00000000-0005-0000-0000-000038000000}"/>
    <cellStyle name="Accent2" xfId="37" xr:uid="{00000000-0005-0000-0000-000039000000}"/>
    <cellStyle name="Accent2 2" xfId="181" xr:uid="{00000000-0005-0000-0000-00003A000000}"/>
    <cellStyle name="Accent2 3" xfId="352" xr:uid="{00000000-0005-0000-0000-00003B000000}"/>
    <cellStyle name="Accent3" xfId="38" xr:uid="{00000000-0005-0000-0000-00003C000000}"/>
    <cellStyle name="Accent3 2" xfId="182" xr:uid="{00000000-0005-0000-0000-00003D000000}"/>
    <cellStyle name="Accent3 3" xfId="353" xr:uid="{00000000-0005-0000-0000-00003E000000}"/>
    <cellStyle name="Accent4" xfId="39" xr:uid="{00000000-0005-0000-0000-00003F000000}"/>
    <cellStyle name="Accent4 2" xfId="183" xr:uid="{00000000-0005-0000-0000-000040000000}"/>
    <cellStyle name="Accent4 3" xfId="354" xr:uid="{00000000-0005-0000-0000-000041000000}"/>
    <cellStyle name="Accent5" xfId="40" xr:uid="{00000000-0005-0000-0000-000042000000}"/>
    <cellStyle name="Accent5 2" xfId="184" xr:uid="{00000000-0005-0000-0000-000043000000}"/>
    <cellStyle name="Accent5 3" xfId="355" xr:uid="{00000000-0005-0000-0000-000044000000}"/>
    <cellStyle name="Accent6" xfId="41" xr:uid="{00000000-0005-0000-0000-000045000000}"/>
    <cellStyle name="Accent6 2" xfId="185" xr:uid="{00000000-0005-0000-0000-000046000000}"/>
    <cellStyle name="Accent6 3" xfId="356" xr:uid="{00000000-0005-0000-0000-000047000000}"/>
    <cellStyle name="Bad" xfId="42" xr:uid="{00000000-0005-0000-0000-000048000000}"/>
    <cellStyle name="Bad 2" xfId="186" xr:uid="{00000000-0005-0000-0000-000049000000}"/>
    <cellStyle name="Bad 3" xfId="357" xr:uid="{00000000-0005-0000-0000-00004A000000}"/>
    <cellStyle name="Calculation" xfId="43" xr:uid="{00000000-0005-0000-0000-00004B000000}"/>
    <cellStyle name="Calculation 2" xfId="117" xr:uid="{00000000-0005-0000-0000-00004C000000}"/>
    <cellStyle name="Calculation 2 2" xfId="241" xr:uid="{00000000-0005-0000-0000-00004D000000}"/>
    <cellStyle name="Calculation 2 2 2" xfId="468" xr:uid="{00000000-0005-0000-0000-00004E000000}"/>
    <cellStyle name="Calculation 2 2 2 2" xfId="549" xr:uid="{00000000-0005-0000-0000-00004F000000}"/>
    <cellStyle name="Calculation 2 2 2 2 2" xfId="691" xr:uid="{00000000-0005-0000-0000-000050000000}"/>
    <cellStyle name="Calculation 2 2 2 2 3" xfId="719" xr:uid="{00000000-0005-0000-0000-000051000000}"/>
    <cellStyle name="Calculation 2 2 2 3" xfId="616" xr:uid="{00000000-0005-0000-0000-000052000000}"/>
    <cellStyle name="Calculation 2 2 3" xfId="517" xr:uid="{00000000-0005-0000-0000-000053000000}"/>
    <cellStyle name="Calculation 2 2 3 2" xfId="659" xr:uid="{00000000-0005-0000-0000-000054000000}"/>
    <cellStyle name="Calculation 2 2 4" xfId="529" xr:uid="{00000000-0005-0000-0000-000055000000}"/>
    <cellStyle name="Calculation 2 2 4 2" xfId="671" xr:uid="{00000000-0005-0000-0000-000056000000}"/>
    <cellStyle name="Calculation 2 2 5" xfId="576" xr:uid="{00000000-0005-0000-0000-000057000000}"/>
    <cellStyle name="Calculation 2 2 6" xfId="570" xr:uid="{00000000-0005-0000-0000-000058000000}"/>
    <cellStyle name="Calculation 2 3" xfId="416" xr:uid="{00000000-0005-0000-0000-000059000000}"/>
    <cellStyle name="Calculation 2 3 2" xfId="508" xr:uid="{00000000-0005-0000-0000-00005A000000}"/>
    <cellStyle name="Calculation 2 3 2 2" xfId="650" xr:uid="{00000000-0005-0000-0000-00005B000000}"/>
    <cellStyle name="Calculation 2 3 2 3" xfId="707" xr:uid="{00000000-0005-0000-0000-00005C000000}"/>
    <cellStyle name="Calculation 2 3 3" xfId="594" xr:uid="{00000000-0005-0000-0000-00005D000000}"/>
    <cellStyle name="Calculation 2 4" xfId="494" xr:uid="{00000000-0005-0000-0000-00005E000000}"/>
    <cellStyle name="Calculation 2 4 2" xfId="636" xr:uid="{00000000-0005-0000-0000-00005F000000}"/>
    <cellStyle name="Calculation 2_בחירה מרשימה" xfId="255" xr:uid="{00000000-0005-0000-0000-000060000000}"/>
    <cellStyle name="Calculation 3" xfId="160" xr:uid="{00000000-0005-0000-0000-000061000000}"/>
    <cellStyle name="Calculation 3 2" xfId="240" xr:uid="{00000000-0005-0000-0000-000062000000}"/>
    <cellStyle name="Calculation 3 2 2" xfId="469" xr:uid="{00000000-0005-0000-0000-000063000000}"/>
    <cellStyle name="Calculation 3 2 2 2" xfId="550" xr:uid="{00000000-0005-0000-0000-000064000000}"/>
    <cellStyle name="Calculation 3 2 2 2 2" xfId="692" xr:uid="{00000000-0005-0000-0000-000065000000}"/>
    <cellStyle name="Calculation 3 2 2 2 3" xfId="720" xr:uid="{00000000-0005-0000-0000-000066000000}"/>
    <cellStyle name="Calculation 3 2 2 3" xfId="617" xr:uid="{00000000-0005-0000-0000-000067000000}"/>
    <cellStyle name="Calculation 3 2 3" xfId="516" xr:uid="{00000000-0005-0000-0000-000068000000}"/>
    <cellStyle name="Calculation 3 2 3 2" xfId="658" xr:uid="{00000000-0005-0000-0000-000069000000}"/>
    <cellStyle name="Calculation 3 2 4" xfId="389" xr:uid="{00000000-0005-0000-0000-00006A000000}"/>
    <cellStyle name="Calculation 3 2 4 2" xfId="590" xr:uid="{00000000-0005-0000-0000-00006B000000}"/>
    <cellStyle name="Calculation 3 2 5" xfId="575" xr:uid="{00000000-0005-0000-0000-00006C000000}"/>
    <cellStyle name="Calculation 3 2 6" xfId="603" xr:uid="{00000000-0005-0000-0000-00006D000000}"/>
    <cellStyle name="Calculation 3 3" xfId="450" xr:uid="{00000000-0005-0000-0000-00006E000000}"/>
    <cellStyle name="Calculation 3 3 2" xfId="548" xr:uid="{00000000-0005-0000-0000-00006F000000}"/>
    <cellStyle name="Calculation 3 3 2 2" xfId="690" xr:uid="{00000000-0005-0000-0000-000070000000}"/>
    <cellStyle name="Calculation 3 3 2 3" xfId="718" xr:uid="{00000000-0005-0000-0000-000071000000}"/>
    <cellStyle name="Calculation 3 3 3" xfId="606" xr:uid="{00000000-0005-0000-0000-000072000000}"/>
    <cellStyle name="Calculation 3 4" xfId="506" xr:uid="{00000000-0005-0000-0000-000073000000}"/>
    <cellStyle name="Calculation 3 4 2" xfId="648" xr:uid="{00000000-0005-0000-0000-000074000000}"/>
    <cellStyle name="Calculation 3_בחירה מרשימה" xfId="256" xr:uid="{00000000-0005-0000-0000-000075000000}"/>
    <cellStyle name="Calculation 4" xfId="358" xr:uid="{00000000-0005-0000-0000-000076000000}"/>
    <cellStyle name="Calculation 4 2" xfId="510" xr:uid="{00000000-0005-0000-0000-000077000000}"/>
    <cellStyle name="Calculation 4 2 2" xfId="652" xr:uid="{00000000-0005-0000-0000-000078000000}"/>
    <cellStyle name="Calculation 4 2 3" xfId="708" xr:uid="{00000000-0005-0000-0000-000079000000}"/>
    <cellStyle name="Calculation 4 3" xfId="584" xr:uid="{00000000-0005-0000-0000-00007A000000}"/>
    <cellStyle name="Calculation 5" xfId="456" xr:uid="{00000000-0005-0000-0000-00007B000000}"/>
    <cellStyle name="Calculation 5 2" xfId="611" xr:uid="{00000000-0005-0000-0000-00007C000000}"/>
    <cellStyle name="Calculation 6" xfId="559" xr:uid="{00000000-0005-0000-0000-00007D000000}"/>
    <cellStyle name="Calculation_בחירה מרשימה" xfId="254" xr:uid="{00000000-0005-0000-0000-00007E000000}"/>
    <cellStyle name="Check Cell" xfId="44" xr:uid="{00000000-0005-0000-0000-00007F000000}"/>
    <cellStyle name="Check Cell 2" xfId="187" xr:uid="{00000000-0005-0000-0000-000080000000}"/>
    <cellStyle name="Check Cell 3" xfId="359" xr:uid="{00000000-0005-0000-0000-000081000000}"/>
    <cellStyle name="Comma" xfId="83" builtinId="3"/>
    <cellStyle name="Comma 10" xfId="733" xr:uid="{568510FE-B90B-4334-AD6D-405CBD80AEDC}"/>
    <cellStyle name="Comma 2" xfId="7" xr:uid="{00000000-0005-0000-0000-000083000000}"/>
    <cellStyle name="Comma 2 2" xfId="45" xr:uid="{00000000-0005-0000-0000-000084000000}"/>
    <cellStyle name="Comma 2 3" xfId="16" xr:uid="{00000000-0005-0000-0000-000085000000}"/>
    <cellStyle name="Comma 2 4" xfId="220" xr:uid="{00000000-0005-0000-0000-000086000000}"/>
    <cellStyle name="Comma 3" xfId="14" xr:uid="{00000000-0005-0000-0000-000087000000}"/>
    <cellStyle name="Comma 3 2" xfId="221" xr:uid="{00000000-0005-0000-0000-000088000000}"/>
    <cellStyle name="Comma 4" xfId="86" xr:uid="{00000000-0005-0000-0000-000089000000}"/>
    <cellStyle name="Currency 2" xfId="222" xr:uid="{00000000-0005-0000-0000-00008A000000}"/>
    <cellStyle name="Currency 3" xfId="223" xr:uid="{00000000-0005-0000-0000-00008B000000}"/>
    <cellStyle name="Explanatory Text" xfId="46" xr:uid="{00000000-0005-0000-0000-00008C000000}"/>
    <cellStyle name="Explanatory Text 2" xfId="188" xr:uid="{00000000-0005-0000-0000-00008D000000}"/>
    <cellStyle name="Explanatory Text 3" xfId="360" xr:uid="{00000000-0005-0000-0000-00008E000000}"/>
    <cellStyle name="Good" xfId="47" xr:uid="{00000000-0005-0000-0000-00008F000000}"/>
    <cellStyle name="Good 2" xfId="189" xr:uid="{00000000-0005-0000-0000-000090000000}"/>
    <cellStyle name="Good 3" xfId="361" xr:uid="{00000000-0005-0000-0000-000091000000}"/>
    <cellStyle name="Heading 1" xfId="48" xr:uid="{00000000-0005-0000-0000-000092000000}"/>
    <cellStyle name="Heading 1 2" xfId="190" xr:uid="{00000000-0005-0000-0000-000093000000}"/>
    <cellStyle name="Heading 1 3" xfId="362" xr:uid="{00000000-0005-0000-0000-000094000000}"/>
    <cellStyle name="Heading 2" xfId="49" xr:uid="{00000000-0005-0000-0000-000095000000}"/>
    <cellStyle name="Heading 2 2" xfId="191" xr:uid="{00000000-0005-0000-0000-000096000000}"/>
    <cellStyle name="Heading 2 3" xfId="363" xr:uid="{00000000-0005-0000-0000-000097000000}"/>
    <cellStyle name="Heading 3" xfId="50" xr:uid="{00000000-0005-0000-0000-000098000000}"/>
    <cellStyle name="Heading 3 2" xfId="192" xr:uid="{00000000-0005-0000-0000-000099000000}"/>
    <cellStyle name="Heading 3 3" xfId="364" xr:uid="{00000000-0005-0000-0000-00009A000000}"/>
    <cellStyle name="Heading 4" xfId="51" xr:uid="{00000000-0005-0000-0000-00009B000000}"/>
    <cellStyle name="Heading 4 2" xfId="193" xr:uid="{00000000-0005-0000-0000-00009C000000}"/>
    <cellStyle name="Heading 4 3" xfId="365" xr:uid="{00000000-0005-0000-0000-00009D000000}"/>
    <cellStyle name="Input" xfId="52" xr:uid="{00000000-0005-0000-0000-00009E000000}"/>
    <cellStyle name="Input 2" xfId="119" xr:uid="{00000000-0005-0000-0000-00009F000000}"/>
    <cellStyle name="Input 2 2" xfId="242" xr:uid="{00000000-0005-0000-0000-0000A0000000}"/>
    <cellStyle name="Input 2 2 2" xfId="470" xr:uid="{00000000-0005-0000-0000-0000A1000000}"/>
    <cellStyle name="Input 2 2 2 2" xfId="551" xr:uid="{00000000-0005-0000-0000-0000A2000000}"/>
    <cellStyle name="Input 2 2 2 2 2" xfId="693" xr:uid="{00000000-0005-0000-0000-0000A3000000}"/>
    <cellStyle name="Input 2 2 2 2 3" xfId="721" xr:uid="{00000000-0005-0000-0000-0000A4000000}"/>
    <cellStyle name="Input 2 2 2 3" xfId="618" xr:uid="{00000000-0005-0000-0000-0000A5000000}"/>
    <cellStyle name="Input 2 2 3" xfId="518" xr:uid="{00000000-0005-0000-0000-0000A6000000}"/>
    <cellStyle name="Input 2 2 3 2" xfId="660" xr:uid="{00000000-0005-0000-0000-0000A7000000}"/>
    <cellStyle name="Input 2 2 4" xfId="533" xr:uid="{00000000-0005-0000-0000-0000A8000000}"/>
    <cellStyle name="Input 2 2 4 2" xfId="675" xr:uid="{00000000-0005-0000-0000-0000A9000000}"/>
    <cellStyle name="Input 2 2 5" xfId="577" xr:uid="{00000000-0005-0000-0000-0000AA000000}"/>
    <cellStyle name="Input 2 2 6" xfId="564" xr:uid="{00000000-0005-0000-0000-0000AB000000}"/>
    <cellStyle name="Input 2 3" xfId="418" xr:uid="{00000000-0005-0000-0000-0000AC000000}"/>
    <cellStyle name="Input 2 3 2" xfId="535" xr:uid="{00000000-0005-0000-0000-0000AD000000}"/>
    <cellStyle name="Input 2 3 2 2" xfId="677" xr:uid="{00000000-0005-0000-0000-0000AE000000}"/>
    <cellStyle name="Input 2 3 2 3" xfId="713" xr:uid="{00000000-0005-0000-0000-0000AF000000}"/>
    <cellStyle name="Input 2 3 3" xfId="596" xr:uid="{00000000-0005-0000-0000-0000B0000000}"/>
    <cellStyle name="Input 2 4" xfId="496" xr:uid="{00000000-0005-0000-0000-0000B1000000}"/>
    <cellStyle name="Input 2 4 2" xfId="638" xr:uid="{00000000-0005-0000-0000-0000B2000000}"/>
    <cellStyle name="Input 2_בחירה מרשימה" xfId="258" xr:uid="{00000000-0005-0000-0000-0000B3000000}"/>
    <cellStyle name="Input 3" xfId="118" xr:uid="{00000000-0005-0000-0000-0000B4000000}"/>
    <cellStyle name="Input 3 2" xfId="243" xr:uid="{00000000-0005-0000-0000-0000B5000000}"/>
    <cellStyle name="Input 3 2 2" xfId="471" xr:uid="{00000000-0005-0000-0000-0000B6000000}"/>
    <cellStyle name="Input 3 2 2 2" xfId="552" xr:uid="{00000000-0005-0000-0000-0000B7000000}"/>
    <cellStyle name="Input 3 2 2 2 2" xfId="694" xr:uid="{00000000-0005-0000-0000-0000B8000000}"/>
    <cellStyle name="Input 3 2 2 2 3" xfId="722" xr:uid="{00000000-0005-0000-0000-0000B9000000}"/>
    <cellStyle name="Input 3 2 2 3" xfId="619" xr:uid="{00000000-0005-0000-0000-0000BA000000}"/>
    <cellStyle name="Input 3 2 3" xfId="519" xr:uid="{00000000-0005-0000-0000-0000BB000000}"/>
    <cellStyle name="Input 3 2 3 2" xfId="661" xr:uid="{00000000-0005-0000-0000-0000BC000000}"/>
    <cellStyle name="Input 3 2 4" xfId="511" xr:uid="{00000000-0005-0000-0000-0000BD000000}"/>
    <cellStyle name="Input 3 2 4 2" xfId="653" xr:uid="{00000000-0005-0000-0000-0000BE000000}"/>
    <cellStyle name="Input 3 2 5" xfId="578" xr:uid="{00000000-0005-0000-0000-0000BF000000}"/>
    <cellStyle name="Input 3 2 6" xfId="561" xr:uid="{00000000-0005-0000-0000-0000C0000000}"/>
    <cellStyle name="Input 3 3" xfId="417" xr:uid="{00000000-0005-0000-0000-0000C1000000}"/>
    <cellStyle name="Input 3 3 2" xfId="458" xr:uid="{00000000-0005-0000-0000-0000C2000000}"/>
    <cellStyle name="Input 3 3 2 2" xfId="613" xr:uid="{00000000-0005-0000-0000-0000C3000000}"/>
    <cellStyle name="Input 3 3 2 3" xfId="703" xr:uid="{00000000-0005-0000-0000-0000C4000000}"/>
    <cellStyle name="Input 3 3 3" xfId="595" xr:uid="{00000000-0005-0000-0000-0000C5000000}"/>
    <cellStyle name="Input 3 4" xfId="495" xr:uid="{00000000-0005-0000-0000-0000C6000000}"/>
    <cellStyle name="Input 3 4 2" xfId="637" xr:uid="{00000000-0005-0000-0000-0000C7000000}"/>
    <cellStyle name="Input 3_בחירה מרשימה" xfId="259" xr:uid="{00000000-0005-0000-0000-0000C8000000}"/>
    <cellStyle name="Input 4" xfId="366" xr:uid="{00000000-0005-0000-0000-0000C9000000}"/>
    <cellStyle name="Input 4 2" xfId="539" xr:uid="{00000000-0005-0000-0000-0000CA000000}"/>
    <cellStyle name="Input 4 2 2" xfId="681" xr:uid="{00000000-0005-0000-0000-0000CB000000}"/>
    <cellStyle name="Input 4 2 3" xfId="715" xr:uid="{00000000-0005-0000-0000-0000CC000000}"/>
    <cellStyle name="Input 4 3" xfId="585" xr:uid="{00000000-0005-0000-0000-0000CD000000}"/>
    <cellStyle name="Input 5" xfId="460" xr:uid="{00000000-0005-0000-0000-0000CE000000}"/>
    <cellStyle name="Input 5 2" xfId="615" xr:uid="{00000000-0005-0000-0000-0000CF000000}"/>
    <cellStyle name="Input 6" xfId="567" xr:uid="{00000000-0005-0000-0000-0000D0000000}"/>
    <cellStyle name="Input_בחירה מרשימה" xfId="257" xr:uid="{00000000-0005-0000-0000-0000D1000000}"/>
    <cellStyle name="Linked Cell" xfId="53" xr:uid="{00000000-0005-0000-0000-0000D2000000}"/>
    <cellStyle name="Linked Cell 2" xfId="194" xr:uid="{00000000-0005-0000-0000-0000D3000000}"/>
    <cellStyle name="Linked Cell 3" xfId="367" xr:uid="{00000000-0005-0000-0000-0000D4000000}"/>
    <cellStyle name="Neutral" xfId="54" xr:uid="{00000000-0005-0000-0000-0000D5000000}"/>
    <cellStyle name="Neutral 2" xfId="195" xr:uid="{00000000-0005-0000-0000-0000D6000000}"/>
    <cellStyle name="Neutral 3" xfId="368" xr:uid="{00000000-0005-0000-0000-0000D7000000}"/>
    <cellStyle name="Normal" xfId="0" builtinId="0"/>
    <cellStyle name="Normal 10" xfId="98" xr:uid="{00000000-0005-0000-0000-0000D9000000}"/>
    <cellStyle name="Normal 10 2" xfId="142" xr:uid="{00000000-0005-0000-0000-0000DA000000}"/>
    <cellStyle name="Normal 10 2 2" xfId="436" xr:uid="{00000000-0005-0000-0000-0000DB000000}"/>
    <cellStyle name="Normal 10 3" xfId="401" xr:uid="{00000000-0005-0000-0000-0000DC000000}"/>
    <cellStyle name="Normal 10_בחירה מרשימה" xfId="260" xr:uid="{00000000-0005-0000-0000-0000DD000000}"/>
    <cellStyle name="Normal 11" xfId="196" xr:uid="{00000000-0005-0000-0000-0000DE000000}"/>
    <cellStyle name="Normal 12" xfId="224" xr:uid="{00000000-0005-0000-0000-0000DF000000}"/>
    <cellStyle name="Normal 12 2" xfId="461" xr:uid="{00000000-0005-0000-0000-0000E0000000}"/>
    <cellStyle name="Normal 13" xfId="225" xr:uid="{00000000-0005-0000-0000-0000E1000000}"/>
    <cellStyle name="Normal 13 2" xfId="462" xr:uid="{00000000-0005-0000-0000-0000E2000000}"/>
    <cellStyle name="Normal 14" xfId="226" xr:uid="{00000000-0005-0000-0000-0000E3000000}"/>
    <cellStyle name="Normal 14 2" xfId="463" xr:uid="{00000000-0005-0000-0000-0000E4000000}"/>
    <cellStyle name="Normal 15" xfId="227" xr:uid="{00000000-0005-0000-0000-0000E5000000}"/>
    <cellStyle name="Normal 15 2" xfId="464" xr:uid="{00000000-0005-0000-0000-0000E6000000}"/>
    <cellStyle name="Normal 16" xfId="228" xr:uid="{00000000-0005-0000-0000-0000E7000000}"/>
    <cellStyle name="Normal 16 2" xfId="465" xr:uid="{00000000-0005-0000-0000-0000E8000000}"/>
    <cellStyle name="Normal 17" xfId="322" xr:uid="{00000000-0005-0000-0000-0000E9000000}"/>
    <cellStyle name="Normal 18" xfId="725" xr:uid="{00000000-0005-0000-0000-000004030000}"/>
    <cellStyle name="Normal 19" xfId="738" xr:uid="{4DCFC665-14C5-43EE-A9BD-5734D7E18BC6}"/>
    <cellStyle name="Normal 2" xfId="3" xr:uid="{00000000-0005-0000-0000-0000EA000000}"/>
    <cellStyle name="Normal 2 2" xfId="6" xr:uid="{00000000-0005-0000-0000-0000EB000000}"/>
    <cellStyle name="Normal 2 2 2" xfId="197" xr:uid="{00000000-0005-0000-0000-0000EC000000}"/>
    <cellStyle name="Normal 2 2 3" xfId="327" xr:uid="{00000000-0005-0000-0000-0000ED000000}"/>
    <cellStyle name="Normal 2 2_בחירה מרשימה" xfId="262" xr:uid="{00000000-0005-0000-0000-0000EE000000}"/>
    <cellStyle name="Normal 2 3" xfId="198" xr:uid="{00000000-0005-0000-0000-0000EF000000}"/>
    <cellStyle name="Normal 2 4" xfId="325" xr:uid="{00000000-0005-0000-0000-0000F0000000}"/>
    <cellStyle name="Normal 2 5" xfId="229" xr:uid="{00000000-0005-0000-0000-0000F1000000}"/>
    <cellStyle name="Normal 2 5 2" xfId="466" xr:uid="{00000000-0005-0000-0000-0000F2000000}"/>
    <cellStyle name="Normal 2_בחירה מרשימה" xfId="261" xr:uid="{00000000-0005-0000-0000-0000F3000000}"/>
    <cellStyle name="Normal 22" xfId="737" xr:uid="{D86BC370-86F2-4B28-BCE7-417774BE95C4}"/>
    <cellStyle name="Normal 23 2" xfId="736" xr:uid="{7D07E4E9-5547-4741-A8A9-B0078F079D37}"/>
    <cellStyle name="Normal 26" xfId="735" xr:uid="{6BFCF40B-829A-49D0-A2D3-10A9CF76E2B3}"/>
    <cellStyle name="Normal 3" xfId="2" xr:uid="{00000000-0005-0000-0000-0000F4000000}"/>
    <cellStyle name="Normal 3 2" xfId="17" xr:uid="{00000000-0005-0000-0000-0000F5000000}"/>
    <cellStyle name="Normal 3 2 10" xfId="734" xr:uid="{B31EE04B-B263-476B-B1BA-BED29DBB63F1}"/>
    <cellStyle name="Normal 3 2 2" xfId="55" xr:uid="{00000000-0005-0000-0000-0000F6000000}"/>
    <cellStyle name="Normal 3 2 2 2" xfId="76" xr:uid="{00000000-0005-0000-0000-0000F7000000}"/>
    <cellStyle name="Normal 3 2 2 2 2" xfId="199" xr:uid="{00000000-0005-0000-0000-0000F8000000}"/>
    <cellStyle name="Normal 3 2 2 2 3" xfId="387" xr:uid="{00000000-0005-0000-0000-0000F9000000}"/>
    <cellStyle name="Normal 3 2 2 2_בחירה מרשימה" xfId="266" xr:uid="{00000000-0005-0000-0000-0000FA000000}"/>
    <cellStyle name="Normal 3 2 2 3" xfId="161" xr:uid="{00000000-0005-0000-0000-0000FB000000}"/>
    <cellStyle name="Normal 3 2 2 3 2" xfId="451" xr:uid="{00000000-0005-0000-0000-0000FC000000}"/>
    <cellStyle name="Normal 3 2 2 4" xfId="232" xr:uid="{00000000-0005-0000-0000-0000FD000000}"/>
    <cellStyle name="Normal 3 2 2 4 2" xfId="472" xr:uid="{00000000-0005-0000-0000-0000FE000000}"/>
    <cellStyle name="Normal 3 2 2 5" xfId="369" xr:uid="{00000000-0005-0000-0000-0000FF000000}"/>
    <cellStyle name="Normal 3 2 2_בחירה מרשימה" xfId="265" xr:uid="{00000000-0005-0000-0000-000000010000}"/>
    <cellStyle name="Normal 3 2 3" xfId="87" xr:uid="{00000000-0005-0000-0000-000001010000}"/>
    <cellStyle name="Normal 3 2 3 2" xfId="200" xr:uid="{00000000-0005-0000-0000-000002010000}"/>
    <cellStyle name="Normal 3 2 3 3" xfId="392" xr:uid="{00000000-0005-0000-0000-000003010000}"/>
    <cellStyle name="Normal 3 2 3_בחירה מרשימה" xfId="267" xr:uid="{00000000-0005-0000-0000-000004010000}"/>
    <cellStyle name="Normal 3 2 4" xfId="201" xr:uid="{00000000-0005-0000-0000-000005010000}"/>
    <cellStyle name="Normal 3 2 5" xfId="332" xr:uid="{00000000-0005-0000-0000-000006010000}"/>
    <cellStyle name="Normal 3 2_בחירה מרשימה" xfId="264" xr:uid="{00000000-0005-0000-0000-000007010000}"/>
    <cellStyle name="Normal 3 3" xfId="56" xr:uid="{00000000-0005-0000-0000-000008010000}"/>
    <cellStyle name="Normal 3 3 2" xfId="99" xr:uid="{00000000-0005-0000-0000-000009010000}"/>
    <cellStyle name="Normal 3 3 2 2" xfId="143" xr:uid="{00000000-0005-0000-0000-00000A010000}"/>
    <cellStyle name="Normal 3 3 2 2 2" xfId="437" xr:uid="{00000000-0005-0000-0000-00000B010000}"/>
    <cellStyle name="Normal 3 3 2 3" xfId="402" xr:uid="{00000000-0005-0000-0000-00000C010000}"/>
    <cellStyle name="Normal 3 3 2_בחירה מרשימה" xfId="269" xr:uid="{00000000-0005-0000-0000-00000D010000}"/>
    <cellStyle name="Normal 3 3 3" xfId="126" xr:uid="{00000000-0005-0000-0000-00000E010000}"/>
    <cellStyle name="Normal 3 3 3 2" xfId="425" xr:uid="{00000000-0005-0000-0000-00000F010000}"/>
    <cellStyle name="Normal 3 3 4" xfId="370" xr:uid="{00000000-0005-0000-0000-000010010000}"/>
    <cellStyle name="Normal 3 3_בחירה מרשימה" xfId="268" xr:uid="{00000000-0005-0000-0000-000011010000}"/>
    <cellStyle name="Normal 3 4" xfId="202" xr:uid="{00000000-0005-0000-0000-000012010000}"/>
    <cellStyle name="Normal 3 5" xfId="324" xr:uid="{00000000-0005-0000-0000-000013010000}"/>
    <cellStyle name="Normal 3_בחירה מרשימה" xfId="263" xr:uid="{00000000-0005-0000-0000-000014010000}"/>
    <cellStyle name="Normal 4" xfId="8" xr:uid="{00000000-0005-0000-0000-000015010000}"/>
    <cellStyle name="Normal 4 2" xfId="57" xr:uid="{00000000-0005-0000-0000-000016010000}"/>
    <cellStyle name="Normal 4 2 2" xfId="88" xr:uid="{00000000-0005-0000-0000-000017010000}"/>
    <cellStyle name="Normal 4 2 2 2" xfId="89" xr:uid="{00000000-0005-0000-0000-000018010000}"/>
    <cellStyle name="Normal 4 2 2 2 2" xfId="100" xr:uid="{00000000-0005-0000-0000-000019010000}"/>
    <cellStyle name="Normal 4 2 2 2 2 2" xfId="144" xr:uid="{00000000-0005-0000-0000-00001A010000}"/>
    <cellStyle name="Normal 4 2 2 2 2 2 2" xfId="438" xr:uid="{00000000-0005-0000-0000-00001B010000}"/>
    <cellStyle name="Normal 4 2 2 2 2 3" xfId="403" xr:uid="{00000000-0005-0000-0000-00001C010000}"/>
    <cellStyle name="Normal 4 2 2 2 2_בחירה מרשימה" xfId="274" xr:uid="{00000000-0005-0000-0000-00001D010000}"/>
    <cellStyle name="Normal 4 2 2 2 3" xfId="134" xr:uid="{00000000-0005-0000-0000-00001E010000}"/>
    <cellStyle name="Normal 4 2 2 2 3 2" xfId="430" xr:uid="{00000000-0005-0000-0000-00001F010000}"/>
    <cellStyle name="Normal 4 2 2 2 4" xfId="394" xr:uid="{00000000-0005-0000-0000-000020010000}"/>
    <cellStyle name="Normal 4 2 2 2_בחירה מרשימה" xfId="273" xr:uid="{00000000-0005-0000-0000-000021010000}"/>
    <cellStyle name="Normal 4 2 2 3" xfId="101" xr:uid="{00000000-0005-0000-0000-000022010000}"/>
    <cellStyle name="Normal 4 2 2 3 2" xfId="145" xr:uid="{00000000-0005-0000-0000-000023010000}"/>
    <cellStyle name="Normal 4 2 2 3 2 2" xfId="439" xr:uid="{00000000-0005-0000-0000-000024010000}"/>
    <cellStyle name="Normal 4 2 2 3 3" xfId="404" xr:uid="{00000000-0005-0000-0000-000025010000}"/>
    <cellStyle name="Normal 4 2 2 3_בחירה מרשימה" xfId="275" xr:uid="{00000000-0005-0000-0000-000026010000}"/>
    <cellStyle name="Normal 4 2 2 4" xfId="133" xr:uid="{00000000-0005-0000-0000-000027010000}"/>
    <cellStyle name="Normal 4 2 2 4 2" xfId="429" xr:uid="{00000000-0005-0000-0000-000028010000}"/>
    <cellStyle name="Normal 4 2 2 5" xfId="393" xr:uid="{00000000-0005-0000-0000-000029010000}"/>
    <cellStyle name="Normal 4 2 2_בחירה מרשימה" xfId="272" xr:uid="{00000000-0005-0000-0000-00002A010000}"/>
    <cellStyle name="Normal 4 2 3" xfId="90" xr:uid="{00000000-0005-0000-0000-00002B010000}"/>
    <cellStyle name="Normal 4 2 3 2" xfId="102" xr:uid="{00000000-0005-0000-0000-00002C010000}"/>
    <cellStyle name="Normal 4 2 3 2 2" xfId="146" xr:uid="{00000000-0005-0000-0000-00002D010000}"/>
    <cellStyle name="Normal 4 2 3 2 2 2" xfId="440" xr:uid="{00000000-0005-0000-0000-00002E010000}"/>
    <cellStyle name="Normal 4 2 3 2 3" xfId="405" xr:uid="{00000000-0005-0000-0000-00002F010000}"/>
    <cellStyle name="Normal 4 2 3 2_בחירה מרשימה" xfId="277" xr:uid="{00000000-0005-0000-0000-000030010000}"/>
    <cellStyle name="Normal 4 2 3 3" xfId="135" xr:uid="{00000000-0005-0000-0000-000031010000}"/>
    <cellStyle name="Normal 4 2 3 3 2" xfId="431" xr:uid="{00000000-0005-0000-0000-000032010000}"/>
    <cellStyle name="Normal 4 2 3 4" xfId="395" xr:uid="{00000000-0005-0000-0000-000033010000}"/>
    <cellStyle name="Normal 4 2 3_בחירה מרשימה" xfId="276" xr:uid="{00000000-0005-0000-0000-000034010000}"/>
    <cellStyle name="Normal 4 2 4" xfId="103" xr:uid="{00000000-0005-0000-0000-000035010000}"/>
    <cellStyle name="Normal 4 2 4 2" xfId="147" xr:uid="{00000000-0005-0000-0000-000036010000}"/>
    <cellStyle name="Normal 4 2 4 2 2" xfId="441" xr:uid="{00000000-0005-0000-0000-000037010000}"/>
    <cellStyle name="Normal 4 2 4 3" xfId="406" xr:uid="{00000000-0005-0000-0000-000038010000}"/>
    <cellStyle name="Normal 4 2 4_בחירה מרשימה" xfId="278" xr:uid="{00000000-0005-0000-0000-000039010000}"/>
    <cellStyle name="Normal 4 2 5" xfId="127" xr:uid="{00000000-0005-0000-0000-00003A010000}"/>
    <cellStyle name="Normal 4 2 5 2" xfId="426" xr:uid="{00000000-0005-0000-0000-00003B010000}"/>
    <cellStyle name="Normal 4 2 6" xfId="371" xr:uid="{00000000-0005-0000-0000-00003C010000}"/>
    <cellStyle name="Normal 4 2_בחירה מרשימה" xfId="271" xr:uid="{00000000-0005-0000-0000-00003D010000}"/>
    <cellStyle name="Normal 4 3" xfId="58" xr:uid="{00000000-0005-0000-0000-00003E010000}"/>
    <cellStyle name="Normal 4 3 2" xfId="91" xr:uid="{00000000-0005-0000-0000-00003F010000}"/>
    <cellStyle name="Normal 4 3 2 2" xfId="203" xr:uid="{00000000-0005-0000-0000-000040010000}"/>
    <cellStyle name="Normal 4 3 2 3" xfId="396" xr:uid="{00000000-0005-0000-0000-000041010000}"/>
    <cellStyle name="Normal 4 3 2_בחירה מרשימה" xfId="280" xr:uid="{00000000-0005-0000-0000-000042010000}"/>
    <cellStyle name="Normal 4 3 3" xfId="204" xr:uid="{00000000-0005-0000-0000-000043010000}"/>
    <cellStyle name="Normal 4 3 4" xfId="372" xr:uid="{00000000-0005-0000-0000-000044010000}"/>
    <cellStyle name="Normal 4 3_בחירה מרשימה" xfId="279" xr:uid="{00000000-0005-0000-0000-000045010000}"/>
    <cellStyle name="Normal 4 4" xfId="92" xr:uid="{00000000-0005-0000-0000-000046010000}"/>
    <cellStyle name="Normal 4 4 2" xfId="93" xr:uid="{00000000-0005-0000-0000-000047010000}"/>
    <cellStyle name="Normal 4 4 2 2" xfId="104" xr:uid="{00000000-0005-0000-0000-000048010000}"/>
    <cellStyle name="Normal 4 4 2 2 2" xfId="148" xr:uid="{00000000-0005-0000-0000-000049010000}"/>
    <cellStyle name="Normal 4 4 2 2 2 2" xfId="442" xr:uid="{00000000-0005-0000-0000-00004A010000}"/>
    <cellStyle name="Normal 4 4 2 2 3" xfId="407" xr:uid="{00000000-0005-0000-0000-00004B010000}"/>
    <cellStyle name="Normal 4 4 2 2_בחירה מרשימה" xfId="283" xr:uid="{00000000-0005-0000-0000-00004C010000}"/>
    <cellStyle name="Normal 4 4 2 3" xfId="137" xr:uid="{00000000-0005-0000-0000-00004D010000}"/>
    <cellStyle name="Normal 4 4 2 3 2" xfId="433" xr:uid="{00000000-0005-0000-0000-00004E010000}"/>
    <cellStyle name="Normal 4 4 2 4" xfId="398" xr:uid="{00000000-0005-0000-0000-00004F010000}"/>
    <cellStyle name="Normal 4 4 2_בחירה מרשימה" xfId="282" xr:uid="{00000000-0005-0000-0000-000050010000}"/>
    <cellStyle name="Normal 4 4 3" xfId="105" xr:uid="{00000000-0005-0000-0000-000051010000}"/>
    <cellStyle name="Normal 4 4 3 2" xfId="149" xr:uid="{00000000-0005-0000-0000-000052010000}"/>
    <cellStyle name="Normal 4 4 3 2 2" xfId="443" xr:uid="{00000000-0005-0000-0000-000053010000}"/>
    <cellStyle name="Normal 4 4 3 3" xfId="408" xr:uid="{00000000-0005-0000-0000-000054010000}"/>
    <cellStyle name="Normal 4 4 3_בחירה מרשימה" xfId="284" xr:uid="{00000000-0005-0000-0000-000055010000}"/>
    <cellStyle name="Normal 4 4 4" xfId="136" xr:uid="{00000000-0005-0000-0000-000056010000}"/>
    <cellStyle name="Normal 4 4 4 2" xfId="432" xr:uid="{00000000-0005-0000-0000-000057010000}"/>
    <cellStyle name="Normal 4 4 5" xfId="397" xr:uid="{00000000-0005-0000-0000-000058010000}"/>
    <cellStyle name="Normal 4 4_בחירה מרשימה" xfId="281" xr:uid="{00000000-0005-0000-0000-000059010000}"/>
    <cellStyle name="Normal 4 5" xfId="94" xr:uid="{00000000-0005-0000-0000-00005A010000}"/>
    <cellStyle name="Normal 4 5 2" xfId="106" xr:uid="{00000000-0005-0000-0000-00005B010000}"/>
    <cellStyle name="Normal 4 5 2 2" xfId="150" xr:uid="{00000000-0005-0000-0000-00005C010000}"/>
    <cellStyle name="Normal 4 5 2 2 2" xfId="444" xr:uid="{00000000-0005-0000-0000-00005D010000}"/>
    <cellStyle name="Normal 4 5 2 3" xfId="409" xr:uid="{00000000-0005-0000-0000-00005E010000}"/>
    <cellStyle name="Normal 4 5 2_בחירה מרשימה" xfId="286" xr:uid="{00000000-0005-0000-0000-00005F010000}"/>
    <cellStyle name="Normal 4 5 3" xfId="138" xr:uid="{00000000-0005-0000-0000-000060010000}"/>
    <cellStyle name="Normal 4 5 3 2" xfId="434" xr:uid="{00000000-0005-0000-0000-000061010000}"/>
    <cellStyle name="Normal 4 5 4" xfId="399" xr:uid="{00000000-0005-0000-0000-000062010000}"/>
    <cellStyle name="Normal 4 5_בחירה מרשימה" xfId="285" xr:uid="{00000000-0005-0000-0000-000063010000}"/>
    <cellStyle name="Normal 4 6" xfId="205" xr:uid="{00000000-0005-0000-0000-000064010000}"/>
    <cellStyle name="Normal 4 6 2" xfId="236" xr:uid="{00000000-0005-0000-0000-000065010000}"/>
    <cellStyle name="Normal 4 6 2 2" xfId="473" xr:uid="{00000000-0005-0000-0000-000066010000}"/>
    <cellStyle name="Normal 4 6_בחירה מרשימה" xfId="287" xr:uid="{00000000-0005-0000-0000-000067010000}"/>
    <cellStyle name="Normal 4 7" xfId="328" xr:uid="{00000000-0005-0000-0000-000068010000}"/>
    <cellStyle name="Normal 4_בחירה מרשימה" xfId="270" xr:uid="{00000000-0005-0000-0000-000069010000}"/>
    <cellStyle name="Normal 5" xfId="9" xr:uid="{00000000-0005-0000-0000-00006A010000}"/>
    <cellStyle name="Normal 5 10" xfId="467" xr:uid="{00000000-0005-0000-0000-00006B010000}"/>
    <cellStyle name="Normal 5 2" xfId="13" xr:uid="{00000000-0005-0000-0000-00006C010000}"/>
    <cellStyle name="Normal 5 2 2" xfId="73" xr:uid="{00000000-0005-0000-0000-00006D010000}"/>
    <cellStyle name="Normal 5 2 2 2" xfId="74" xr:uid="{00000000-0005-0000-0000-00006E010000}"/>
    <cellStyle name="Normal 5 2 2 2 2" xfId="77" xr:uid="{00000000-0005-0000-0000-00006F010000}"/>
    <cellStyle name="Normal 5 2 2 2 2 2" xfId="206" xr:uid="{00000000-0005-0000-0000-000070010000}"/>
    <cellStyle name="Normal 5 2 2 2 2 3" xfId="388" xr:uid="{00000000-0005-0000-0000-000071010000}"/>
    <cellStyle name="Normal 5 2 2 2 2_בחירה מרשימה" xfId="292" xr:uid="{00000000-0005-0000-0000-000072010000}"/>
    <cellStyle name="Normal 5 2 2 2 3" xfId="207" xr:uid="{00000000-0005-0000-0000-000073010000}"/>
    <cellStyle name="Normal 5 2 2 2 4" xfId="385" xr:uid="{00000000-0005-0000-0000-000074010000}"/>
    <cellStyle name="Normal 5 2 2 2_בחירה מרשימה" xfId="291" xr:uid="{00000000-0005-0000-0000-000075010000}"/>
    <cellStyle name="Normal 5 2 2 3" xfId="81" xr:uid="{00000000-0005-0000-0000-000076010000}"/>
    <cellStyle name="Normal 5 2 2 3 2" xfId="208" xr:uid="{00000000-0005-0000-0000-000077010000}"/>
    <cellStyle name="Normal 5 2 2 3 3" xfId="390" xr:uid="{00000000-0005-0000-0000-000078010000}"/>
    <cellStyle name="Normal 5 2 2 3_בחירה מרשימה" xfId="293" xr:uid="{00000000-0005-0000-0000-000079010000}"/>
    <cellStyle name="Normal 5 2 2 4" xfId="209" xr:uid="{00000000-0005-0000-0000-00007A010000}"/>
    <cellStyle name="Normal 5 2 2 5" xfId="384" xr:uid="{00000000-0005-0000-0000-00007B010000}"/>
    <cellStyle name="Normal 5 2 2_בחירה מרשימה" xfId="290" xr:uid="{00000000-0005-0000-0000-00007C010000}"/>
    <cellStyle name="Normal 5 2 3" xfId="210" xr:uid="{00000000-0005-0000-0000-00007D010000}"/>
    <cellStyle name="Normal 5 2 4" xfId="330" xr:uid="{00000000-0005-0000-0000-00007E010000}"/>
    <cellStyle name="Normal 5 2_בחירה מרשימה" xfId="289" xr:uid="{00000000-0005-0000-0000-00007F010000}"/>
    <cellStyle name="Normal 5 3" xfId="59" xr:uid="{00000000-0005-0000-0000-000080010000}"/>
    <cellStyle name="Normal 5 3 2" xfId="75" xr:uid="{00000000-0005-0000-0000-000081010000}"/>
    <cellStyle name="Normal 5 3 2 2" xfId="211" xr:uid="{00000000-0005-0000-0000-000082010000}"/>
    <cellStyle name="Normal 5 3 2 3" xfId="386" xr:uid="{00000000-0005-0000-0000-000083010000}"/>
    <cellStyle name="Normal 5 3 2_בחירה מרשימה" xfId="295" xr:uid="{00000000-0005-0000-0000-000084010000}"/>
    <cellStyle name="Normal 5 3 3" xfId="212" xr:uid="{00000000-0005-0000-0000-000085010000}"/>
    <cellStyle name="Normal 5 3 4" xfId="373" xr:uid="{00000000-0005-0000-0000-000086010000}"/>
    <cellStyle name="Normal 5 3_בחירה מרשימה" xfId="294" xr:uid="{00000000-0005-0000-0000-000087010000}"/>
    <cellStyle name="Normal 5 4" xfId="60" xr:uid="{00000000-0005-0000-0000-000088010000}"/>
    <cellStyle name="Normal 5 4 2" xfId="72" xr:uid="{00000000-0005-0000-0000-000089010000}"/>
    <cellStyle name="Normal 5 4 2 2" xfId="213" xr:uid="{00000000-0005-0000-0000-00008A010000}"/>
    <cellStyle name="Normal 5 4 2 3" xfId="383" xr:uid="{00000000-0005-0000-0000-00008B010000}"/>
    <cellStyle name="Normal 5 4 2_בחירה מרשימה" xfId="297" xr:uid="{00000000-0005-0000-0000-00008C010000}"/>
    <cellStyle name="Normal 5 4 3" xfId="214" xr:uid="{00000000-0005-0000-0000-00008D010000}"/>
    <cellStyle name="Normal 5 4 4" xfId="374" xr:uid="{00000000-0005-0000-0000-00008E010000}"/>
    <cellStyle name="Normal 5 4_בחירה מרשימה" xfId="296" xr:uid="{00000000-0005-0000-0000-00008F010000}"/>
    <cellStyle name="Normal 5 5" xfId="61" xr:uid="{00000000-0005-0000-0000-000090010000}"/>
    <cellStyle name="Normal 5 5 2" xfId="215" xr:uid="{00000000-0005-0000-0000-000091010000}"/>
    <cellStyle name="Normal 5 5 3" xfId="375" xr:uid="{00000000-0005-0000-0000-000092010000}"/>
    <cellStyle name="Normal 5 5_בחירה מרשימה" xfId="298" xr:uid="{00000000-0005-0000-0000-000093010000}"/>
    <cellStyle name="Normal 5 6" xfId="15" xr:uid="{00000000-0005-0000-0000-000094010000}"/>
    <cellStyle name="Normal 5 6 2" xfId="216" xr:uid="{00000000-0005-0000-0000-000095010000}"/>
    <cellStyle name="Normal 5 6 3" xfId="331" xr:uid="{00000000-0005-0000-0000-000096010000}"/>
    <cellStyle name="Normal 5 6_בחירה מרשימה" xfId="299" xr:uid="{00000000-0005-0000-0000-000097010000}"/>
    <cellStyle name="Normal 5 7" xfId="107" xr:uid="{00000000-0005-0000-0000-000098010000}"/>
    <cellStyle name="Normal 5 7 2" xfId="151" xr:uid="{00000000-0005-0000-0000-000099010000}"/>
    <cellStyle name="Normal 5 7 2 2" xfId="445" xr:uid="{00000000-0005-0000-0000-00009A010000}"/>
    <cellStyle name="Normal 5 7 3" xfId="410" xr:uid="{00000000-0005-0000-0000-00009B010000}"/>
    <cellStyle name="Normal 5 7_בחירה מרשימה" xfId="300" xr:uid="{00000000-0005-0000-0000-00009C010000}"/>
    <cellStyle name="Normal 5 8" xfId="125" xr:uid="{00000000-0005-0000-0000-00009D010000}"/>
    <cellStyle name="Normal 5 8 2" xfId="424" xr:uid="{00000000-0005-0000-0000-00009E010000}"/>
    <cellStyle name="Normal 5 9" xfId="329" xr:uid="{00000000-0005-0000-0000-00009F010000}"/>
    <cellStyle name="Normal 5_בחירה מרשימה" xfId="288" xr:uid="{00000000-0005-0000-0000-0000A0010000}"/>
    <cellStyle name="Normal 6" xfId="62" xr:uid="{00000000-0005-0000-0000-0000A1010000}"/>
    <cellStyle name="Normal 6 2" xfId="217" xr:uid="{00000000-0005-0000-0000-0000A2010000}"/>
    <cellStyle name="Normal 6 3" xfId="376" xr:uid="{00000000-0005-0000-0000-0000A3010000}"/>
    <cellStyle name="Normal 6_בחירה מרשימה" xfId="301" xr:uid="{00000000-0005-0000-0000-0000A4010000}"/>
    <cellStyle name="Normal 7" xfId="84" xr:uid="{00000000-0005-0000-0000-0000A5010000}"/>
    <cellStyle name="Normal 7 2" xfId="108" xr:uid="{00000000-0005-0000-0000-0000A6010000}"/>
    <cellStyle name="Normal 7 2 2" xfId="152" xr:uid="{00000000-0005-0000-0000-0000A7010000}"/>
    <cellStyle name="Normal 7 2 2 2" xfId="446" xr:uid="{00000000-0005-0000-0000-0000A8010000}"/>
    <cellStyle name="Normal 7 2 3" xfId="411" xr:uid="{00000000-0005-0000-0000-0000A9010000}"/>
    <cellStyle name="Normal 7 2_בחירה מרשימה" xfId="303" xr:uid="{00000000-0005-0000-0000-0000AA010000}"/>
    <cellStyle name="Normal 7 3" xfId="131" xr:uid="{00000000-0005-0000-0000-0000AB010000}"/>
    <cellStyle name="Normal 7 3 2" xfId="237" xr:uid="{00000000-0005-0000-0000-0000AC010000}"/>
    <cellStyle name="Normal 7 3 2 2" xfId="474" xr:uid="{00000000-0005-0000-0000-0000AD010000}"/>
    <cellStyle name="Normal 7 3 3" xfId="428" xr:uid="{00000000-0005-0000-0000-0000AE010000}"/>
    <cellStyle name="Normal 7 3_בחירה מרשימה" xfId="304" xr:uid="{00000000-0005-0000-0000-0000AF010000}"/>
    <cellStyle name="Normal 7 4" xfId="244" xr:uid="{00000000-0005-0000-0000-0000B0010000}"/>
    <cellStyle name="Normal 7 4 2" xfId="475" xr:uid="{00000000-0005-0000-0000-0000B1010000}"/>
    <cellStyle name="Normal 7 5" xfId="233" xr:uid="{00000000-0005-0000-0000-0000B2010000}"/>
    <cellStyle name="Normal 7 5 2" xfId="476" xr:uid="{00000000-0005-0000-0000-0000B3010000}"/>
    <cellStyle name="Normal 7 6" xfId="391" xr:uid="{00000000-0005-0000-0000-0000B4010000}"/>
    <cellStyle name="Normal 7_בחירה מרשימה" xfId="302" xr:uid="{00000000-0005-0000-0000-0000B5010000}"/>
    <cellStyle name="Normal 8" xfId="95" xr:uid="{00000000-0005-0000-0000-0000B6010000}"/>
    <cellStyle name="Normal 8 2" xfId="109" xr:uid="{00000000-0005-0000-0000-0000B7010000}"/>
    <cellStyle name="Normal 8 2 2" xfId="153" xr:uid="{00000000-0005-0000-0000-0000B8010000}"/>
    <cellStyle name="Normal 8 2 2 2" xfId="447" xr:uid="{00000000-0005-0000-0000-0000B9010000}"/>
    <cellStyle name="Normal 8 2 3" xfId="412" xr:uid="{00000000-0005-0000-0000-0000BA010000}"/>
    <cellStyle name="Normal 8 2_בחירה מרשימה" xfId="306" xr:uid="{00000000-0005-0000-0000-0000BB010000}"/>
    <cellStyle name="Normal 8 3" xfId="139" xr:uid="{00000000-0005-0000-0000-0000BC010000}"/>
    <cellStyle name="Normal 8 3 2" xfId="435" xr:uid="{00000000-0005-0000-0000-0000BD010000}"/>
    <cellStyle name="Normal 8 4" xfId="400" xr:uid="{00000000-0005-0000-0000-0000BE010000}"/>
    <cellStyle name="Normal 8_בחירה מרשימה" xfId="305" xr:uid="{00000000-0005-0000-0000-0000BF010000}"/>
    <cellStyle name="Normal 9" xfId="63" xr:uid="{00000000-0005-0000-0000-0000C0010000}"/>
    <cellStyle name="Normal 9 2" xfId="110" xr:uid="{00000000-0005-0000-0000-0000C1010000}"/>
    <cellStyle name="Normal 9 2 2" xfId="154" xr:uid="{00000000-0005-0000-0000-0000C2010000}"/>
    <cellStyle name="Normal 9 2 2 2" xfId="245" xr:uid="{00000000-0005-0000-0000-0000C3010000}"/>
    <cellStyle name="Normal 9 2 2 2 2" xfId="477" xr:uid="{00000000-0005-0000-0000-0000C4010000}"/>
    <cellStyle name="Normal 9 2 2 2 2 2" xfId="620" xr:uid="{00000000-0005-0000-0000-0000C5010000}"/>
    <cellStyle name="Normal 9 2 2 2 3" xfId="520" xr:uid="{00000000-0005-0000-0000-0000C6010000}"/>
    <cellStyle name="Normal 9 2 2 2 3 2" xfId="662" xr:uid="{00000000-0005-0000-0000-0000C7010000}"/>
    <cellStyle name="Normal 9 2 2 2 4" xfId="579" xr:uid="{00000000-0005-0000-0000-0000C8010000}"/>
    <cellStyle name="Normal 9 2 2 3" xfId="448" xr:uid="{00000000-0005-0000-0000-0000C9010000}"/>
    <cellStyle name="Normal 9 2 2 3 2" xfId="604" xr:uid="{00000000-0005-0000-0000-0000CA010000}"/>
    <cellStyle name="Normal 9 2 2 4" xfId="504" xr:uid="{00000000-0005-0000-0000-0000CB010000}"/>
    <cellStyle name="Normal 9 2 2 4 2" xfId="646" xr:uid="{00000000-0005-0000-0000-0000CC010000}"/>
    <cellStyle name="Normal 9 2 2 5" xfId="571" xr:uid="{00000000-0005-0000-0000-0000CD010000}"/>
    <cellStyle name="Normal 9 2 2_בחירה מרשימה" xfId="309" xr:uid="{00000000-0005-0000-0000-0000CE010000}"/>
    <cellStyle name="Normal 9 2 3" xfId="124" xr:uid="{00000000-0005-0000-0000-0000CF010000}"/>
    <cellStyle name="Normal 9 2 3 2" xfId="246" xr:uid="{00000000-0005-0000-0000-0000D0010000}"/>
    <cellStyle name="Normal 9 2 3 2 2" xfId="478" xr:uid="{00000000-0005-0000-0000-0000D1010000}"/>
    <cellStyle name="Normal 9 2 3 2 2 2" xfId="621" xr:uid="{00000000-0005-0000-0000-0000D2010000}"/>
    <cellStyle name="Normal 9 2 3 2 3" xfId="521" xr:uid="{00000000-0005-0000-0000-0000D3010000}"/>
    <cellStyle name="Normal 9 2 3 2 3 2" xfId="663" xr:uid="{00000000-0005-0000-0000-0000D4010000}"/>
    <cellStyle name="Normal 9 2 3 2 4" xfId="580" xr:uid="{00000000-0005-0000-0000-0000D5010000}"/>
    <cellStyle name="Normal 9 2 3 3" xfId="423" xr:uid="{00000000-0005-0000-0000-0000D6010000}"/>
    <cellStyle name="Normal 9 2 3 3 2" xfId="601" xr:uid="{00000000-0005-0000-0000-0000D7010000}"/>
    <cellStyle name="Normal 9 2 3 4" xfId="501" xr:uid="{00000000-0005-0000-0000-0000D8010000}"/>
    <cellStyle name="Normal 9 2 3 4 2" xfId="643" xr:uid="{00000000-0005-0000-0000-0000D9010000}"/>
    <cellStyle name="Normal 9 2 3 5" xfId="568" xr:uid="{00000000-0005-0000-0000-0000DA010000}"/>
    <cellStyle name="Normal 9 2 3_בחירה מרשימה" xfId="310" xr:uid="{00000000-0005-0000-0000-0000DB010000}"/>
    <cellStyle name="Normal 9 2 4" xfId="235" xr:uid="{00000000-0005-0000-0000-0000DC010000}"/>
    <cellStyle name="Normal 9 2 4 2" xfId="479" xr:uid="{00000000-0005-0000-0000-0000DD010000}"/>
    <cellStyle name="Normal 9 2 4 2 2" xfId="622" xr:uid="{00000000-0005-0000-0000-0000DE010000}"/>
    <cellStyle name="Normal 9 2 4 3" xfId="514" xr:uid="{00000000-0005-0000-0000-0000DF010000}"/>
    <cellStyle name="Normal 9 2 4 3 2" xfId="656" xr:uid="{00000000-0005-0000-0000-0000E0010000}"/>
    <cellStyle name="Normal 9 2 4 4" xfId="573" xr:uid="{00000000-0005-0000-0000-0000E1010000}"/>
    <cellStyle name="Normal 9 2 5" xfId="413" xr:uid="{00000000-0005-0000-0000-0000E2010000}"/>
    <cellStyle name="Normal 9 2 5 2" xfId="591" xr:uid="{00000000-0005-0000-0000-0000E3010000}"/>
    <cellStyle name="Normal 9 2 6" xfId="491" xr:uid="{00000000-0005-0000-0000-0000E4010000}"/>
    <cellStyle name="Normal 9 2 6 2" xfId="633" xr:uid="{00000000-0005-0000-0000-0000E5010000}"/>
    <cellStyle name="Normal 9 2 7" xfId="565" xr:uid="{00000000-0005-0000-0000-0000E6010000}"/>
    <cellStyle name="Normal 9 2_בחירה מרשימה" xfId="308" xr:uid="{00000000-0005-0000-0000-0000E7010000}"/>
    <cellStyle name="Normal 9 3" xfId="128" xr:uid="{00000000-0005-0000-0000-0000E8010000}"/>
    <cellStyle name="Normal 9 3 2" xfId="239" xr:uid="{00000000-0005-0000-0000-0000E9010000}"/>
    <cellStyle name="Normal 9 3 2 2" xfId="480" xr:uid="{00000000-0005-0000-0000-0000EA010000}"/>
    <cellStyle name="Normal 9 3 2 2 2" xfId="623" xr:uid="{00000000-0005-0000-0000-0000EB010000}"/>
    <cellStyle name="Normal 9 3 2 3" xfId="515" xr:uid="{00000000-0005-0000-0000-0000EC010000}"/>
    <cellStyle name="Normal 9 3 2 3 2" xfId="657" xr:uid="{00000000-0005-0000-0000-0000ED010000}"/>
    <cellStyle name="Normal 9 3 2 4" xfId="574" xr:uid="{00000000-0005-0000-0000-0000EE010000}"/>
    <cellStyle name="Normal 9 3 3" xfId="427" xr:uid="{00000000-0005-0000-0000-0000EF010000}"/>
    <cellStyle name="Normal 9 3 3 2" xfId="602" xr:uid="{00000000-0005-0000-0000-0000F0010000}"/>
    <cellStyle name="Normal 9 3 4" xfId="502" xr:uid="{00000000-0005-0000-0000-0000F1010000}"/>
    <cellStyle name="Normal 9 3 4 2" xfId="644" xr:uid="{00000000-0005-0000-0000-0000F2010000}"/>
    <cellStyle name="Normal 9 3 5" xfId="569" xr:uid="{00000000-0005-0000-0000-0000F3010000}"/>
    <cellStyle name="Normal 9 3_בחירה מרשימה" xfId="311" xr:uid="{00000000-0005-0000-0000-0000F4010000}"/>
    <cellStyle name="Normal 9 4" xfId="120" xr:uid="{00000000-0005-0000-0000-0000F5010000}"/>
    <cellStyle name="Normal 9 4 2" xfId="247" xr:uid="{00000000-0005-0000-0000-0000F6010000}"/>
    <cellStyle name="Normal 9 4 2 2" xfId="481" xr:uid="{00000000-0005-0000-0000-0000F7010000}"/>
    <cellStyle name="Normal 9 4 2 2 2" xfId="624" xr:uid="{00000000-0005-0000-0000-0000F8010000}"/>
    <cellStyle name="Normal 9 4 2 3" xfId="522" xr:uid="{00000000-0005-0000-0000-0000F9010000}"/>
    <cellStyle name="Normal 9 4 2 3 2" xfId="664" xr:uid="{00000000-0005-0000-0000-0000FA010000}"/>
    <cellStyle name="Normal 9 4 2 4" xfId="581" xr:uid="{00000000-0005-0000-0000-0000FB010000}"/>
    <cellStyle name="Normal 9 4 3" xfId="419" xr:uid="{00000000-0005-0000-0000-0000FC010000}"/>
    <cellStyle name="Normal 9 4 3 2" xfId="597" xr:uid="{00000000-0005-0000-0000-0000FD010000}"/>
    <cellStyle name="Normal 9 4 4" xfId="497" xr:uid="{00000000-0005-0000-0000-0000FE010000}"/>
    <cellStyle name="Normal 9 4 4 2" xfId="639" xr:uid="{00000000-0005-0000-0000-0000FF010000}"/>
    <cellStyle name="Normal 9 4 5" xfId="566" xr:uid="{00000000-0005-0000-0000-000000020000}"/>
    <cellStyle name="Normal 9 4_בחירה מרשימה" xfId="312" xr:uid="{00000000-0005-0000-0000-000001020000}"/>
    <cellStyle name="Normal 9 5" xfId="231" xr:uid="{00000000-0005-0000-0000-000002020000}"/>
    <cellStyle name="Normal 9 5 2" xfId="482" xr:uid="{00000000-0005-0000-0000-000003020000}"/>
    <cellStyle name="Normal 9 5 2 2" xfId="625" xr:uid="{00000000-0005-0000-0000-000004020000}"/>
    <cellStyle name="Normal 9 5 3" xfId="513" xr:uid="{00000000-0005-0000-0000-000005020000}"/>
    <cellStyle name="Normal 9 5 3 2" xfId="655" xr:uid="{00000000-0005-0000-0000-000006020000}"/>
    <cellStyle name="Normal 9 5 4" xfId="572" xr:uid="{00000000-0005-0000-0000-000007020000}"/>
    <cellStyle name="Normal 9 6" xfId="377" xr:uid="{00000000-0005-0000-0000-000008020000}"/>
    <cellStyle name="Normal 9 6 2" xfId="586" xr:uid="{00000000-0005-0000-0000-000009020000}"/>
    <cellStyle name="Normal 9 7" xfId="455" xr:uid="{00000000-0005-0000-0000-00000A020000}"/>
    <cellStyle name="Normal 9 7 2" xfId="610" xr:uid="{00000000-0005-0000-0000-00000B020000}"/>
    <cellStyle name="Normal 9 8" xfId="562" xr:uid="{00000000-0005-0000-0000-00000C020000}"/>
    <cellStyle name="Normal 9_בחירה מרשימה" xfId="307" xr:uid="{00000000-0005-0000-0000-00000D020000}"/>
    <cellStyle name="Note" xfId="64" xr:uid="{00000000-0005-0000-0000-00000E020000}"/>
    <cellStyle name="Note 2" xfId="121" xr:uid="{00000000-0005-0000-0000-00000F020000}"/>
    <cellStyle name="Note 2 2" xfId="248" xr:uid="{00000000-0005-0000-0000-000010020000}"/>
    <cellStyle name="Note 2 2 2" xfId="483" xr:uid="{00000000-0005-0000-0000-000011020000}"/>
    <cellStyle name="Note 2 2 2 2" xfId="553" xr:uid="{00000000-0005-0000-0000-000012020000}"/>
    <cellStyle name="Note 2 2 2 2 2" xfId="695" xr:uid="{00000000-0005-0000-0000-000013020000}"/>
    <cellStyle name="Note 2 2 2 2 3" xfId="723" xr:uid="{00000000-0005-0000-0000-000014020000}"/>
    <cellStyle name="Note 2 2 2 3" xfId="626" xr:uid="{00000000-0005-0000-0000-000015020000}"/>
    <cellStyle name="Note 2 2 3" xfId="523" xr:uid="{00000000-0005-0000-0000-000016020000}"/>
    <cellStyle name="Note 2 2 3 2" xfId="665" xr:uid="{00000000-0005-0000-0000-000017020000}"/>
    <cellStyle name="Note 2 2 4" xfId="530" xr:uid="{00000000-0005-0000-0000-000018020000}"/>
    <cellStyle name="Note 2 2 4 2" xfId="672" xr:uid="{00000000-0005-0000-0000-000019020000}"/>
    <cellStyle name="Note 2 3" xfId="420" xr:uid="{00000000-0005-0000-0000-00001A020000}"/>
    <cellStyle name="Note 2 3 2" xfId="323" xr:uid="{00000000-0005-0000-0000-00001B020000}"/>
    <cellStyle name="Note 2 3 2 2" xfId="582" xr:uid="{00000000-0005-0000-0000-00001C020000}"/>
    <cellStyle name="Note 2 3 2 3" xfId="560" xr:uid="{00000000-0005-0000-0000-00001D020000}"/>
    <cellStyle name="Note 2 3 3" xfId="598" xr:uid="{00000000-0005-0000-0000-00001E020000}"/>
    <cellStyle name="Note 2 4" xfId="498" xr:uid="{00000000-0005-0000-0000-00001F020000}"/>
    <cellStyle name="Note 2 4 2" xfId="640" xr:uid="{00000000-0005-0000-0000-000020020000}"/>
    <cellStyle name="Note 2 5" xfId="540" xr:uid="{00000000-0005-0000-0000-000021020000}"/>
    <cellStyle name="Note 2 5 2" xfId="682" xr:uid="{00000000-0005-0000-0000-000022020000}"/>
    <cellStyle name="Note 2_בחירה מרשימה" xfId="314" xr:uid="{00000000-0005-0000-0000-000023020000}"/>
    <cellStyle name="Note 3" xfId="115" xr:uid="{00000000-0005-0000-0000-000024020000}"/>
    <cellStyle name="Note 3 2" xfId="249" xr:uid="{00000000-0005-0000-0000-000025020000}"/>
    <cellStyle name="Note 3 2 2" xfId="484" xr:uid="{00000000-0005-0000-0000-000026020000}"/>
    <cellStyle name="Note 3 2 2 2" xfId="554" xr:uid="{00000000-0005-0000-0000-000027020000}"/>
    <cellStyle name="Note 3 2 2 2 2" xfId="696" xr:uid="{00000000-0005-0000-0000-000028020000}"/>
    <cellStyle name="Note 3 2 2 2 3" xfId="724" xr:uid="{00000000-0005-0000-0000-000029020000}"/>
    <cellStyle name="Note 3 2 2 3" xfId="627" xr:uid="{00000000-0005-0000-0000-00002A020000}"/>
    <cellStyle name="Note 3 2 3" xfId="524" xr:uid="{00000000-0005-0000-0000-00002B020000}"/>
    <cellStyle name="Note 3 2 3 2" xfId="666" xr:uid="{00000000-0005-0000-0000-00002C020000}"/>
    <cellStyle name="Note 3 2 4" xfId="541" xr:uid="{00000000-0005-0000-0000-00002D020000}"/>
    <cellStyle name="Note 3 2 4 2" xfId="683" xr:uid="{00000000-0005-0000-0000-00002E020000}"/>
    <cellStyle name="Note 3 3" xfId="414" xr:uid="{00000000-0005-0000-0000-00002F020000}"/>
    <cellStyle name="Note 3 3 2" xfId="457" xr:uid="{00000000-0005-0000-0000-000030020000}"/>
    <cellStyle name="Note 3 3 2 2" xfId="612" xr:uid="{00000000-0005-0000-0000-000031020000}"/>
    <cellStyle name="Note 3 3 2 3" xfId="702" xr:uid="{00000000-0005-0000-0000-000032020000}"/>
    <cellStyle name="Note 3 3 3" xfId="592" xr:uid="{00000000-0005-0000-0000-000033020000}"/>
    <cellStyle name="Note 3 4" xfId="492" xr:uid="{00000000-0005-0000-0000-000034020000}"/>
    <cellStyle name="Note 3 4 2" xfId="634" xr:uid="{00000000-0005-0000-0000-000035020000}"/>
    <cellStyle name="Note 3 5" xfId="326" xr:uid="{00000000-0005-0000-0000-000036020000}"/>
    <cellStyle name="Note 3 5 2" xfId="583" xr:uid="{00000000-0005-0000-0000-000037020000}"/>
    <cellStyle name="Note 3_בחירה מרשימה" xfId="315" xr:uid="{00000000-0005-0000-0000-000038020000}"/>
    <cellStyle name="Note 4" xfId="378" xr:uid="{00000000-0005-0000-0000-000039020000}"/>
    <cellStyle name="Note 4 2" xfId="538" xr:uid="{00000000-0005-0000-0000-00003A020000}"/>
    <cellStyle name="Note 4 2 2" xfId="680" xr:uid="{00000000-0005-0000-0000-00003B020000}"/>
    <cellStyle name="Note 4 2 3" xfId="714" xr:uid="{00000000-0005-0000-0000-00003C020000}"/>
    <cellStyle name="Note 4 3" xfId="587" xr:uid="{00000000-0005-0000-0000-00003D020000}"/>
    <cellStyle name="Note 5" xfId="454" xr:uid="{00000000-0005-0000-0000-00003E020000}"/>
    <cellStyle name="Note 5 2" xfId="609" xr:uid="{00000000-0005-0000-0000-00003F020000}"/>
    <cellStyle name="Note 6" xfId="542" xr:uid="{00000000-0005-0000-0000-000040020000}"/>
    <cellStyle name="Note 6 2" xfId="684" xr:uid="{00000000-0005-0000-0000-000041020000}"/>
    <cellStyle name="Note_בחירה מרשימה" xfId="313" xr:uid="{00000000-0005-0000-0000-000042020000}"/>
    <cellStyle name="Output" xfId="65" xr:uid="{00000000-0005-0000-0000-000043020000}"/>
    <cellStyle name="Output 2" xfId="122" xr:uid="{00000000-0005-0000-0000-000044020000}"/>
    <cellStyle name="Output 2 2" xfId="250" xr:uid="{00000000-0005-0000-0000-000045020000}"/>
    <cellStyle name="Output 2 2 2" xfId="485" xr:uid="{00000000-0005-0000-0000-000046020000}"/>
    <cellStyle name="Output 2 2 2 2" xfId="555" xr:uid="{00000000-0005-0000-0000-000047020000}"/>
    <cellStyle name="Output 2 2 2 2 2" xfId="697" xr:uid="{00000000-0005-0000-0000-000048020000}"/>
    <cellStyle name="Output 2 2 2 3" xfId="628" xr:uid="{00000000-0005-0000-0000-000049020000}"/>
    <cellStyle name="Output 2 2 3" xfId="525" xr:uid="{00000000-0005-0000-0000-00004A020000}"/>
    <cellStyle name="Output 2 2 3 2" xfId="667" xr:uid="{00000000-0005-0000-0000-00004B020000}"/>
    <cellStyle name="Output 2 2 3 3" xfId="710" xr:uid="{00000000-0005-0000-0000-00004C020000}"/>
    <cellStyle name="Output 2 2 4" xfId="543" xr:uid="{00000000-0005-0000-0000-00004D020000}"/>
    <cellStyle name="Output 2 2 4 2" xfId="685" xr:uid="{00000000-0005-0000-0000-00004E020000}"/>
    <cellStyle name="Output 2 2 4 3" xfId="716" xr:uid="{00000000-0005-0000-0000-00004F020000}"/>
    <cellStyle name="Output 2 3" xfId="421" xr:uid="{00000000-0005-0000-0000-000050020000}"/>
    <cellStyle name="Output 2 3 2" xfId="534" xr:uid="{00000000-0005-0000-0000-000051020000}"/>
    <cellStyle name="Output 2 3 2 2" xfId="676" xr:uid="{00000000-0005-0000-0000-000052020000}"/>
    <cellStyle name="Output 2 3 3" xfId="599" xr:uid="{00000000-0005-0000-0000-000053020000}"/>
    <cellStyle name="Output 2 4" xfId="499" xr:uid="{00000000-0005-0000-0000-000054020000}"/>
    <cellStyle name="Output 2 4 2" xfId="641" xr:uid="{00000000-0005-0000-0000-000055020000}"/>
    <cellStyle name="Output 2 4 3" xfId="705" xr:uid="{00000000-0005-0000-0000-000056020000}"/>
    <cellStyle name="Output 2 5" xfId="512" xr:uid="{00000000-0005-0000-0000-000057020000}"/>
    <cellStyle name="Output 2 5 2" xfId="654" xr:uid="{00000000-0005-0000-0000-000058020000}"/>
    <cellStyle name="Output 2 5 3" xfId="709" xr:uid="{00000000-0005-0000-0000-000059020000}"/>
    <cellStyle name="Output 2 6" xfId="563" xr:uid="{00000000-0005-0000-0000-00005A020000}"/>
    <cellStyle name="Output 2_בחירה מרשימה" xfId="317" xr:uid="{00000000-0005-0000-0000-00005B020000}"/>
    <cellStyle name="Output 3" xfId="116" xr:uid="{00000000-0005-0000-0000-00005C020000}"/>
    <cellStyle name="Output 3 2" xfId="251" xr:uid="{00000000-0005-0000-0000-00005D020000}"/>
    <cellStyle name="Output 3 2 2" xfId="486" xr:uid="{00000000-0005-0000-0000-00005E020000}"/>
    <cellStyle name="Output 3 2 2 2" xfId="556" xr:uid="{00000000-0005-0000-0000-00005F020000}"/>
    <cellStyle name="Output 3 2 2 2 2" xfId="698" xr:uid="{00000000-0005-0000-0000-000060020000}"/>
    <cellStyle name="Output 3 2 2 3" xfId="629" xr:uid="{00000000-0005-0000-0000-000061020000}"/>
    <cellStyle name="Output 3 2 3" xfId="526" xr:uid="{00000000-0005-0000-0000-000062020000}"/>
    <cellStyle name="Output 3 2 3 2" xfId="668" xr:uid="{00000000-0005-0000-0000-000063020000}"/>
    <cellStyle name="Output 3 2 3 3" xfId="711" xr:uid="{00000000-0005-0000-0000-000064020000}"/>
    <cellStyle name="Output 3 2 4" xfId="503" xr:uid="{00000000-0005-0000-0000-000065020000}"/>
    <cellStyle name="Output 3 2 4 2" xfId="645" xr:uid="{00000000-0005-0000-0000-000066020000}"/>
    <cellStyle name="Output 3 2 4 3" xfId="706" xr:uid="{00000000-0005-0000-0000-000067020000}"/>
    <cellStyle name="Output 3 3" xfId="415" xr:uid="{00000000-0005-0000-0000-000068020000}"/>
    <cellStyle name="Output 3 3 2" xfId="536" xr:uid="{00000000-0005-0000-0000-000069020000}"/>
    <cellStyle name="Output 3 3 2 2" xfId="678" xr:uid="{00000000-0005-0000-0000-00006A020000}"/>
    <cellStyle name="Output 3 3 3" xfId="593" xr:uid="{00000000-0005-0000-0000-00006B020000}"/>
    <cellStyle name="Output 3 4" xfId="493" xr:uid="{00000000-0005-0000-0000-00006C020000}"/>
    <cellStyle name="Output 3 4 2" xfId="635" xr:uid="{00000000-0005-0000-0000-00006D020000}"/>
    <cellStyle name="Output 3 4 3" xfId="704" xr:uid="{00000000-0005-0000-0000-00006E020000}"/>
    <cellStyle name="Output 3 5" xfId="532" xr:uid="{00000000-0005-0000-0000-00006F020000}"/>
    <cellStyle name="Output 3 5 2" xfId="674" xr:uid="{00000000-0005-0000-0000-000070020000}"/>
    <cellStyle name="Output 3 5 3" xfId="712" xr:uid="{00000000-0005-0000-0000-000071020000}"/>
    <cellStyle name="Output 3_בחירה מרשימה" xfId="318" xr:uid="{00000000-0005-0000-0000-000072020000}"/>
    <cellStyle name="Output 4" xfId="379" xr:uid="{00000000-0005-0000-0000-000073020000}"/>
    <cellStyle name="Output 4 2" xfId="509" xr:uid="{00000000-0005-0000-0000-000074020000}"/>
    <cellStyle name="Output 4 2 2" xfId="651" xr:uid="{00000000-0005-0000-0000-000075020000}"/>
    <cellStyle name="Output 4 3" xfId="588" xr:uid="{00000000-0005-0000-0000-000076020000}"/>
    <cellStyle name="Output 5" xfId="453" xr:uid="{00000000-0005-0000-0000-000077020000}"/>
    <cellStyle name="Output 5 2" xfId="608" xr:uid="{00000000-0005-0000-0000-000078020000}"/>
    <cellStyle name="Output 5 3" xfId="701" xr:uid="{00000000-0005-0000-0000-000079020000}"/>
    <cellStyle name="Output 6" xfId="546" xr:uid="{00000000-0005-0000-0000-00007A020000}"/>
    <cellStyle name="Output 6 2" xfId="688" xr:uid="{00000000-0005-0000-0000-00007B020000}"/>
    <cellStyle name="Output 6 3" xfId="717" xr:uid="{00000000-0005-0000-0000-00007C020000}"/>
    <cellStyle name="Output_בחירה מרשימה" xfId="316" xr:uid="{00000000-0005-0000-0000-00007D020000}"/>
    <cellStyle name="Percent" xfId="1" builtinId="5"/>
    <cellStyle name="Percent 2" xfId="5" xr:uid="{00000000-0005-0000-0000-00007F020000}"/>
    <cellStyle name="Percent 2 2" xfId="10" xr:uid="{00000000-0005-0000-0000-000080020000}"/>
    <cellStyle name="Percent 2 3" xfId="66" xr:uid="{00000000-0005-0000-0000-000081020000}"/>
    <cellStyle name="Percent 2 3 2" xfId="78" xr:uid="{00000000-0005-0000-0000-000082020000}"/>
    <cellStyle name="Percent 3" xfId="4" xr:uid="{00000000-0005-0000-0000-000083020000}"/>
    <cellStyle name="Percent 3 2" xfId="11" xr:uid="{00000000-0005-0000-0000-000084020000}"/>
    <cellStyle name="Percent 4" xfId="12" xr:uid="{00000000-0005-0000-0000-000085020000}"/>
    <cellStyle name="Percent 4 2" xfId="67" xr:uid="{00000000-0005-0000-0000-000086020000}"/>
    <cellStyle name="Percent 4 2 2" xfId="79" xr:uid="{00000000-0005-0000-0000-000087020000}"/>
    <cellStyle name="Percent 4 3" xfId="68" xr:uid="{00000000-0005-0000-0000-000088020000}"/>
    <cellStyle name="Percent 4 4" xfId="230" xr:uid="{00000000-0005-0000-0000-000089020000}"/>
    <cellStyle name="Percent 5" xfId="80" xr:uid="{00000000-0005-0000-0000-00008A020000}"/>
    <cellStyle name="Percent 5 2" xfId="111" xr:uid="{00000000-0005-0000-0000-00008B020000}"/>
    <cellStyle name="Percent 5 2 2" xfId="155" xr:uid="{00000000-0005-0000-0000-00008C020000}"/>
    <cellStyle name="Percent 5 3" xfId="129" xr:uid="{00000000-0005-0000-0000-00008D020000}"/>
    <cellStyle name="Percent 5 4" xfId="234" xr:uid="{00000000-0005-0000-0000-00008E020000}"/>
    <cellStyle name="Percent 6" xfId="82" xr:uid="{00000000-0005-0000-0000-00008F020000}"/>
    <cellStyle name="Percent 6 2" xfId="112" xr:uid="{00000000-0005-0000-0000-000090020000}"/>
    <cellStyle name="Percent 6 2 2" xfId="156" xr:uid="{00000000-0005-0000-0000-000091020000}"/>
    <cellStyle name="Percent 6 3" xfId="130" xr:uid="{00000000-0005-0000-0000-000092020000}"/>
    <cellStyle name="Percent 7" xfId="85" xr:uid="{00000000-0005-0000-0000-000093020000}"/>
    <cellStyle name="Percent 7 2" xfId="113" xr:uid="{00000000-0005-0000-0000-000094020000}"/>
    <cellStyle name="Percent 7 2 2" xfId="157" xr:uid="{00000000-0005-0000-0000-000095020000}"/>
    <cellStyle name="Percent 7 3" xfId="132" xr:uid="{00000000-0005-0000-0000-000096020000}"/>
    <cellStyle name="Percent 8" xfId="96" xr:uid="{00000000-0005-0000-0000-000097020000}"/>
    <cellStyle name="Percent 8 2" xfId="114" xr:uid="{00000000-0005-0000-0000-000098020000}"/>
    <cellStyle name="Percent 8 2 2" xfId="158" xr:uid="{00000000-0005-0000-0000-000099020000}"/>
    <cellStyle name="Percent 8 3" xfId="140" xr:uid="{00000000-0005-0000-0000-00009A020000}"/>
    <cellStyle name="Percent 9" xfId="97" xr:uid="{00000000-0005-0000-0000-00009B020000}"/>
    <cellStyle name="Percent 9 2" xfId="141" xr:uid="{00000000-0005-0000-0000-00009C020000}"/>
    <cellStyle name="Title" xfId="69" xr:uid="{00000000-0005-0000-0000-00009D020000}"/>
    <cellStyle name="Title 2" xfId="218" xr:uid="{00000000-0005-0000-0000-00009E020000}"/>
    <cellStyle name="Title 3" xfId="380" xr:uid="{00000000-0005-0000-0000-00009F020000}"/>
    <cellStyle name="Total" xfId="70" xr:uid="{00000000-0005-0000-0000-0000A0020000}"/>
    <cellStyle name="Total 2" xfId="123" xr:uid="{00000000-0005-0000-0000-0000A1020000}"/>
    <cellStyle name="Total 2 2" xfId="252" xr:uid="{00000000-0005-0000-0000-0000A2020000}"/>
    <cellStyle name="Total 2 2 2" xfId="487" xr:uid="{00000000-0005-0000-0000-0000A3020000}"/>
    <cellStyle name="Total 2 2 2 2" xfId="557" xr:uid="{00000000-0005-0000-0000-0000A4020000}"/>
    <cellStyle name="Total 2 2 2 2 2" xfId="699" xr:uid="{00000000-0005-0000-0000-0000A5020000}"/>
    <cellStyle name="Total 2 2 2 3" xfId="630" xr:uid="{00000000-0005-0000-0000-0000A6020000}"/>
    <cellStyle name="Total 2 2 3" xfId="527" xr:uid="{00000000-0005-0000-0000-0000A7020000}"/>
    <cellStyle name="Total 2 2 3 2" xfId="669" xr:uid="{00000000-0005-0000-0000-0000A8020000}"/>
    <cellStyle name="Total 2 2 4" xfId="490" xr:uid="{00000000-0005-0000-0000-0000A9020000}"/>
    <cellStyle name="Total 2 2 4 2" xfId="632" xr:uid="{00000000-0005-0000-0000-0000AA020000}"/>
    <cellStyle name="Total 2 3" xfId="422" xr:uid="{00000000-0005-0000-0000-0000AB020000}"/>
    <cellStyle name="Total 2 3 2" xfId="507" xr:uid="{00000000-0005-0000-0000-0000AC020000}"/>
    <cellStyle name="Total 2 3 2 2" xfId="649" xr:uid="{00000000-0005-0000-0000-0000AD020000}"/>
    <cellStyle name="Total 2 3 3" xfId="600" xr:uid="{00000000-0005-0000-0000-0000AE020000}"/>
    <cellStyle name="Total 2 4" xfId="500" xr:uid="{00000000-0005-0000-0000-0000AF020000}"/>
    <cellStyle name="Total 2 4 2" xfId="642" xr:uid="{00000000-0005-0000-0000-0000B0020000}"/>
    <cellStyle name="Total 2 5" xfId="531" xr:uid="{00000000-0005-0000-0000-0000B1020000}"/>
    <cellStyle name="Total 2 5 2" xfId="673" xr:uid="{00000000-0005-0000-0000-0000B2020000}"/>
    <cellStyle name="Total 2_בחירה מרשימה" xfId="320" xr:uid="{00000000-0005-0000-0000-0000B3020000}"/>
    <cellStyle name="Total 3" xfId="159" xr:uid="{00000000-0005-0000-0000-0000B4020000}"/>
    <cellStyle name="Total 3 2" xfId="253" xr:uid="{00000000-0005-0000-0000-0000B5020000}"/>
    <cellStyle name="Total 3 2 2" xfId="488" xr:uid="{00000000-0005-0000-0000-0000B6020000}"/>
    <cellStyle name="Total 3 2 2 2" xfId="558" xr:uid="{00000000-0005-0000-0000-0000B7020000}"/>
    <cellStyle name="Total 3 2 2 2 2" xfId="700" xr:uid="{00000000-0005-0000-0000-0000B8020000}"/>
    <cellStyle name="Total 3 2 2 3" xfId="631" xr:uid="{00000000-0005-0000-0000-0000B9020000}"/>
    <cellStyle name="Total 3 2 3" xfId="528" xr:uid="{00000000-0005-0000-0000-0000BA020000}"/>
    <cellStyle name="Total 3 2 3 2" xfId="670" xr:uid="{00000000-0005-0000-0000-0000BB020000}"/>
    <cellStyle name="Total 3 2 4" xfId="459" xr:uid="{00000000-0005-0000-0000-0000BC020000}"/>
    <cellStyle name="Total 3 2 4 2" xfId="614" xr:uid="{00000000-0005-0000-0000-0000BD020000}"/>
    <cellStyle name="Total 3 3" xfId="449" xr:uid="{00000000-0005-0000-0000-0000BE020000}"/>
    <cellStyle name="Total 3 3 2" xfId="547" xr:uid="{00000000-0005-0000-0000-0000BF020000}"/>
    <cellStyle name="Total 3 3 2 2" xfId="689" xr:uid="{00000000-0005-0000-0000-0000C0020000}"/>
    <cellStyle name="Total 3 3 3" xfId="605" xr:uid="{00000000-0005-0000-0000-0000C1020000}"/>
    <cellStyle name="Total 3 4" xfId="505" xr:uid="{00000000-0005-0000-0000-0000C2020000}"/>
    <cellStyle name="Total 3 4 2" xfId="647" xr:uid="{00000000-0005-0000-0000-0000C3020000}"/>
    <cellStyle name="Total 3 5" xfId="545" xr:uid="{00000000-0005-0000-0000-0000C4020000}"/>
    <cellStyle name="Total 3 5 2" xfId="687" xr:uid="{00000000-0005-0000-0000-0000C5020000}"/>
    <cellStyle name="Total 3_בחירה מרשימה" xfId="321" xr:uid="{00000000-0005-0000-0000-0000C6020000}"/>
    <cellStyle name="Total 4" xfId="381" xr:uid="{00000000-0005-0000-0000-0000C7020000}"/>
    <cellStyle name="Total 4 2" xfId="537" xr:uid="{00000000-0005-0000-0000-0000C8020000}"/>
    <cellStyle name="Total 4 2 2" xfId="679" xr:uid="{00000000-0005-0000-0000-0000C9020000}"/>
    <cellStyle name="Total 4 3" xfId="589" xr:uid="{00000000-0005-0000-0000-0000CA020000}"/>
    <cellStyle name="Total 5" xfId="452" xr:uid="{00000000-0005-0000-0000-0000CB020000}"/>
    <cellStyle name="Total 5 2" xfId="607" xr:uid="{00000000-0005-0000-0000-0000CC020000}"/>
    <cellStyle name="Total 6" xfId="544" xr:uid="{00000000-0005-0000-0000-0000CD020000}"/>
    <cellStyle name="Total 6 2" xfId="686" xr:uid="{00000000-0005-0000-0000-0000CE020000}"/>
    <cellStyle name="Total_בחירה מרשימה" xfId="319" xr:uid="{00000000-0005-0000-0000-0000CF020000}"/>
    <cellStyle name="Warning Text" xfId="71" xr:uid="{00000000-0005-0000-0000-0000D0020000}"/>
    <cellStyle name="Warning Text 2" xfId="219" xr:uid="{00000000-0005-0000-0000-0000D1020000}"/>
    <cellStyle name="Warning Text 2 2" xfId="238" xr:uid="{00000000-0005-0000-0000-0000D2020000}"/>
    <cellStyle name="Warning Text 2 2 2" xfId="489" xr:uid="{00000000-0005-0000-0000-0000D3020000}"/>
    <cellStyle name="Warning Text 3" xfId="382" xr:uid="{00000000-0005-0000-0000-0000D4020000}"/>
    <cellStyle name="הדגשה2" xfId="729" builtinId="33"/>
    <cellStyle name="הדגשה3" xfId="730" builtinId="37"/>
    <cellStyle name="הדגשה5" xfId="731" builtinId="45"/>
    <cellStyle name="הדגשה6" xfId="732" builtinId="49"/>
    <cellStyle name="הערה 2" xfId="727" xr:uid="{00000000-0005-0000-0000-000005030000}"/>
  </cellStyles>
  <dxfs count="253">
    <dxf>
      <fill>
        <patternFill>
          <bgColor rgb="FFFFFFCC"/>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patternType="none">
          <bgColor auto="1"/>
        </patternFill>
      </fill>
    </dxf>
    <dxf>
      <fill>
        <patternFill patternType="none">
          <bgColor auto="1"/>
        </patternFill>
      </fill>
    </dxf>
    <dxf>
      <fill>
        <patternFill patternType="none">
          <bgColor auto="1"/>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patternType="none">
          <bgColor auto="1"/>
        </patternFill>
      </fill>
    </dxf>
    <dxf>
      <fill>
        <patternFill patternType="none">
          <bgColor auto="1"/>
        </patternFill>
      </fill>
    </dxf>
    <dxf>
      <fill>
        <patternFill>
          <bgColor rgb="FFFF0000"/>
        </patternFill>
      </fill>
    </dxf>
    <dxf>
      <fill>
        <patternFill patternType="none">
          <bgColor auto="1"/>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patternType="none">
          <bgColor auto="1"/>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patternType="none">
          <bgColor auto="1"/>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patternType="none">
          <bgColor auto="1"/>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patternType="none">
          <bgColor auto="1"/>
        </patternFill>
      </fill>
    </dxf>
    <dxf>
      <fill>
        <patternFill>
          <bgColor rgb="FFFF0000"/>
        </patternFill>
      </fill>
    </dxf>
    <dxf>
      <fill>
        <patternFill patternType="none">
          <bgColor auto="1"/>
        </patternFill>
      </fill>
    </dxf>
    <dxf>
      <fill>
        <patternFill patternType="none">
          <bgColor auto="1"/>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patternType="none">
          <bgColor auto="1"/>
        </patternFill>
      </fill>
    </dxf>
    <dxf>
      <fill>
        <patternFill patternType="none">
          <bgColor auto="1"/>
        </patternFill>
      </fill>
    </dxf>
    <dxf>
      <fill>
        <patternFill>
          <bgColor rgb="FFFFFFCC"/>
        </patternFill>
      </fill>
    </dxf>
    <dxf>
      <fill>
        <patternFill patternType="solid">
          <bgColor theme="0"/>
        </patternFill>
      </fill>
    </dxf>
    <dxf>
      <fill>
        <patternFill>
          <bgColor rgb="FFFF00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0000"/>
        </patternFill>
      </fill>
    </dxf>
    <dxf>
      <fill>
        <patternFill patternType="none">
          <bgColor auto="1"/>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ont>
        <color rgb="FFFF0000"/>
      </font>
    </dxf>
    <dxf>
      <font>
        <color rgb="FFFF0000"/>
      </font>
    </dxf>
    <dxf>
      <font>
        <color rgb="FFFF0000"/>
      </font>
    </dxf>
    <dxf>
      <font>
        <color rgb="FFFF0000"/>
      </font>
    </dxf>
    <dxf>
      <font>
        <color rgb="FFFF0000"/>
      </font>
    </dxf>
    <dxf>
      <font>
        <color rgb="FFFF0000"/>
      </font>
    </dxf>
    <dxf>
      <font>
        <color rgb="FFFF0000"/>
      </font>
    </dxf>
    <dxf>
      <fill>
        <patternFill>
          <bgColor rgb="FFFF0000"/>
        </patternFill>
      </fill>
    </dxf>
    <dxf>
      <font>
        <color rgb="FFFF0000"/>
      </font>
    </dxf>
    <dxf>
      <fill>
        <patternFill>
          <bgColor rgb="FFFFFFCC"/>
        </patternFill>
      </fill>
    </dxf>
    <dxf>
      <fill>
        <patternFill patternType="solid">
          <bgColor theme="0"/>
        </patternFill>
      </fill>
    </dxf>
    <dxf>
      <font>
        <color rgb="FFFF0000"/>
      </font>
    </dxf>
    <dxf>
      <font>
        <color rgb="FFFF0000"/>
      </font>
    </dxf>
    <dxf>
      <fill>
        <patternFill>
          <fgColor auto="1"/>
          <bgColor rgb="FF00B050"/>
        </patternFill>
      </fill>
    </dxf>
    <dxf>
      <fill>
        <patternFill>
          <bgColor rgb="FFFF0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ill>
        <patternFill>
          <bgColor rgb="FFFFFFCC"/>
        </patternFill>
      </fill>
    </dxf>
    <dxf>
      <fill>
        <patternFill patternType="solid">
          <bgColor theme="0"/>
        </patternFill>
      </fill>
    </dxf>
    <dxf>
      <fill>
        <patternFill>
          <bgColor rgb="FFFF0000"/>
        </patternFill>
      </fill>
    </dxf>
    <dxf>
      <font>
        <color rgb="FFFF0000"/>
      </font>
    </dxf>
    <dxf>
      <fill>
        <patternFill>
          <bgColor rgb="FFFFFF00"/>
        </patternFill>
      </fill>
    </dxf>
    <dxf>
      <fill>
        <patternFill>
          <bgColor rgb="FFFFFFCC"/>
        </patternFill>
      </fill>
    </dxf>
    <dxf>
      <fill>
        <patternFill patternType="solid">
          <bgColor theme="0"/>
        </patternFill>
      </fill>
    </dxf>
    <dxf>
      <font>
        <color rgb="FFFF0000"/>
      </font>
    </dxf>
    <dxf>
      <font>
        <color rgb="FFFF0000"/>
      </font>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patternType="none">
          <bgColor auto="1"/>
        </patternFill>
      </fill>
    </dxf>
    <dxf>
      <font>
        <b/>
        <i val="0"/>
      </font>
      <border>
        <left style="medium">
          <color auto="1"/>
        </left>
        <right style="medium">
          <color auto="1"/>
        </right>
        <top style="medium">
          <color auto="1"/>
        </top>
        <bottom style="medium">
          <color auto="1"/>
        </bottom>
      </border>
    </dxf>
    <dxf>
      <font>
        <b/>
        <i val="0"/>
      </font>
      <border>
        <left style="medium">
          <color auto="1"/>
        </left>
        <right style="medium">
          <color auto="1"/>
        </right>
        <top style="medium">
          <color auto="1"/>
        </top>
        <bottom style="medium">
          <color auto="1"/>
        </bottom>
      </border>
    </dxf>
    <dxf>
      <font>
        <b/>
        <i val="0"/>
      </font>
      <border>
        <left style="medium">
          <color auto="1"/>
        </left>
        <right style="medium">
          <color auto="1"/>
        </right>
        <top style="medium">
          <color auto="1"/>
        </top>
        <bottom style="medium">
          <color auto="1"/>
        </bottom>
      </border>
    </dxf>
    <dxf>
      <font>
        <b/>
        <i val="0"/>
      </font>
      <border>
        <left style="medium">
          <color auto="1"/>
        </left>
        <right style="medium">
          <color auto="1"/>
        </right>
        <top style="medium">
          <color auto="1"/>
        </top>
        <bottom style="medium">
          <color auto="1"/>
        </bottom>
      </border>
    </dxf>
    <dxf>
      <font>
        <b/>
        <i val="0"/>
      </font>
      <fill>
        <patternFill>
          <bgColor theme="7" tint="0.59996337778862885"/>
        </patternFill>
      </fill>
      <border>
        <left style="medium">
          <color auto="1"/>
        </left>
        <right style="medium">
          <color auto="1"/>
        </right>
        <top style="medium">
          <color auto="1"/>
        </top>
        <bottom style="medium">
          <color auto="1"/>
        </bottom>
      </border>
    </dxf>
    <dxf>
      <border>
        <left style="medium">
          <color auto="1"/>
        </left>
        <right style="medium">
          <color auto="1"/>
        </right>
        <top style="medium">
          <color auto="1"/>
        </top>
        <bottom style="medium">
          <color auto="1"/>
        </bottom>
        <vertical style="thin">
          <color auto="1"/>
        </vertical>
        <horizontal style="thin">
          <color auto="1"/>
        </horizontal>
      </border>
    </dxf>
  </dxfs>
  <tableStyles count="1" defaultTableStyle="TableStyleMedium2" defaultPivotStyle="PivotStyleLight16">
    <tableStyle name="סגנון PivotTable 1" table="0" count="6" xr9:uid="{00000000-0011-0000-FFFF-FFFF00000000}">
      <tableStyleElement type="wholeTable" dxfId="252"/>
      <tableStyleElement type="headerRow" dxfId="251"/>
      <tableStyleElement type="totalRow" dxfId="250"/>
      <tableStyleElement type="firstRowSubheading" dxfId="249"/>
      <tableStyleElement type="secondRowSubheading" dxfId="248"/>
      <tableStyleElement type="thirdRowSubheading" dxfId="247"/>
    </tableStyle>
  </tableStyles>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1.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sheetPr>
  <dimension ref="A1:B9"/>
  <sheetViews>
    <sheetView workbookViewId="0"/>
  </sheetViews>
  <sheetFormatPr defaultRowHeight="15.75" x14ac:dyDescent="0.25"/>
  <sheetData>
    <row r="1" spans="1:2" x14ac:dyDescent="0.25">
      <c r="B1">
        <v>0.4492914080619812</v>
      </c>
    </row>
    <row r="2" spans="1:2" x14ac:dyDescent="0.25">
      <c r="B2">
        <v>45526.427118055559</v>
      </c>
    </row>
    <row r="6" spans="1:2" x14ac:dyDescent="0.25">
      <c r="A6" t="s">
        <v>255</v>
      </c>
      <c r="B6" t="b">
        <v>1</v>
      </c>
    </row>
    <row r="7" spans="1:2" x14ac:dyDescent="0.25">
      <c r="A7" t="s">
        <v>256</v>
      </c>
      <c r="B7" t="b">
        <v>1</v>
      </c>
    </row>
    <row r="8" spans="1:2" x14ac:dyDescent="0.25">
      <c r="A8" t="s">
        <v>257</v>
      </c>
      <c r="B8" t="b">
        <v>1</v>
      </c>
    </row>
    <row r="9" spans="1:2" x14ac:dyDescent="0.25">
      <c r="A9" t="s">
        <v>258</v>
      </c>
      <c r="B9" t="b">
        <v>1</v>
      </c>
    </row>
  </sheetData>
  <sheetProtection algorithmName="SHA-512" hashValue="azRNsi9sXVJ4Wu0yF+LxnWerIkDC0nqxxsyN+l7q2Dt3gEDEl1K5moSa0hjEipexPrGNfksV7/6pdSWvXQ4rwg==" saltValue="erwQNdfc+FDMQ7zd9pdM0Q=="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Worksheet______3">
    <tabColor theme="9" tint="-0.249977111117893"/>
  </sheetPr>
  <dimension ref="A1:H34"/>
  <sheetViews>
    <sheetView rightToLeft="1" view="pageBreakPreview" topLeftCell="B1" zoomScaleNormal="100" zoomScaleSheetLayoutView="100" workbookViewId="0">
      <selection activeCell="B1" sqref="B1"/>
    </sheetView>
  </sheetViews>
  <sheetFormatPr defaultColWidth="9.140625" defaultRowHeight="15.75" x14ac:dyDescent="0.25"/>
  <cols>
    <col min="1" max="1" width="2.42578125" style="196" hidden="1" customWidth="1"/>
    <col min="2" max="2" width="20.42578125" style="196" customWidth="1"/>
    <col min="3" max="3" width="21.42578125" style="196" customWidth="1"/>
    <col min="4" max="4" width="41.140625" style="196" customWidth="1"/>
    <col min="5" max="7" width="16.85546875" style="196" customWidth="1"/>
    <col min="8" max="8" width="23.5703125" style="212" customWidth="1"/>
    <col min="9" max="10" width="9.140625" style="196"/>
    <col min="11" max="11" width="32.85546875" style="196" customWidth="1"/>
    <col min="12" max="16384" width="9.140625" style="196"/>
  </cols>
  <sheetData>
    <row r="1" spans="1:8" ht="16.5" thickBot="1" x14ac:dyDescent="0.3">
      <c r="H1" s="196"/>
    </row>
    <row r="2" spans="1:8" ht="30.75" customHeight="1" thickBot="1" x14ac:dyDescent="0.3">
      <c r="B2" s="466" t="s">
        <v>45</v>
      </c>
      <c r="C2" s="467"/>
      <c r="D2" s="467"/>
      <c r="E2" s="467"/>
      <c r="F2" s="467"/>
      <c r="G2" s="467"/>
      <c r="H2" s="468"/>
    </row>
    <row r="3" spans="1:8" ht="15.75" customHeight="1" x14ac:dyDescent="0.25">
      <c r="H3" s="196"/>
    </row>
    <row r="4" spans="1:8" ht="15.75" customHeight="1" x14ac:dyDescent="0.3">
      <c r="B4" s="197" t="s">
        <v>57</v>
      </c>
      <c r="C4" s="1">
        <v>43615</v>
      </c>
      <c r="D4" s="198"/>
      <c r="E4" s="198"/>
      <c r="F4" s="198"/>
      <c r="G4" s="198"/>
      <c r="H4" s="198"/>
    </row>
    <row r="5" spans="1:8" ht="15.75" customHeight="1" x14ac:dyDescent="0.3">
      <c r="B5" s="197" t="s">
        <v>128</v>
      </c>
      <c r="C5" s="1"/>
      <c r="D5" s="198"/>
      <c r="E5" s="198"/>
      <c r="F5" s="198"/>
      <c r="G5" s="198"/>
      <c r="H5" s="198"/>
    </row>
    <row r="6" spans="1:8" ht="15.75" customHeight="1" thickBot="1" x14ac:dyDescent="0.35">
      <c r="A6" s="198"/>
      <c r="B6" s="198"/>
      <c r="C6" s="198"/>
      <c r="D6" s="198"/>
      <c r="E6" s="198"/>
      <c r="F6" s="198"/>
      <c r="G6" s="198"/>
      <c r="H6" s="198"/>
    </row>
    <row r="7" spans="1:8" ht="95.25" customHeight="1" thickBot="1" x14ac:dyDescent="0.3">
      <c r="B7" s="472" t="s">
        <v>169</v>
      </c>
      <c r="C7" s="473"/>
      <c r="D7" s="473"/>
      <c r="E7" s="473"/>
      <c r="F7" s="473"/>
      <c r="G7" s="473"/>
      <c r="H7" s="474"/>
    </row>
    <row r="8" spans="1:8" ht="15.75" customHeight="1" x14ac:dyDescent="0.25">
      <c r="H8" s="196"/>
    </row>
    <row r="9" spans="1:8" ht="15.75" customHeight="1" x14ac:dyDescent="0.3">
      <c r="B9" s="199" t="s">
        <v>253</v>
      </c>
      <c r="C9" s="200"/>
      <c r="H9" s="196"/>
    </row>
    <row r="10" spans="1:8" ht="15.75" customHeight="1" x14ac:dyDescent="0.25">
      <c r="H10" s="196"/>
    </row>
    <row r="11" spans="1:8" ht="23.25" x14ac:dyDescent="0.35">
      <c r="B11" s="475" t="s">
        <v>46</v>
      </c>
      <c r="C11" s="476"/>
      <c r="D11" s="476"/>
      <c r="E11" s="476"/>
      <c r="F11" s="476"/>
      <c r="G11" s="476"/>
      <c r="H11" s="476"/>
    </row>
    <row r="12" spans="1:8" ht="18.75" x14ac:dyDescent="0.3">
      <c r="B12" s="201" t="s">
        <v>56</v>
      </c>
      <c r="C12" s="201" t="s">
        <v>53</v>
      </c>
      <c r="D12" s="477" t="s">
        <v>47</v>
      </c>
      <c r="E12" s="478"/>
      <c r="F12" s="478"/>
      <c r="G12" s="478"/>
      <c r="H12" s="479"/>
    </row>
    <row r="13" spans="1:8" ht="27.75" customHeight="1" x14ac:dyDescent="0.25">
      <c r="B13" s="202" t="s">
        <v>50</v>
      </c>
      <c r="C13" s="203" t="s">
        <v>52</v>
      </c>
      <c r="D13" s="480" t="s">
        <v>161</v>
      </c>
      <c r="E13" s="481"/>
      <c r="F13" s="481"/>
      <c r="G13" s="481"/>
      <c r="H13" s="482"/>
    </row>
    <row r="14" spans="1:8" x14ac:dyDescent="0.25">
      <c r="B14" s="204" t="s">
        <v>49</v>
      </c>
      <c r="C14" s="203" t="s">
        <v>54</v>
      </c>
      <c r="D14" s="469" t="s">
        <v>48</v>
      </c>
      <c r="E14" s="470"/>
      <c r="F14" s="470"/>
      <c r="G14" s="470"/>
      <c r="H14" s="471"/>
    </row>
    <row r="15" spans="1:8" x14ac:dyDescent="0.25">
      <c r="B15" s="205" t="s">
        <v>51</v>
      </c>
      <c r="C15" s="203" t="s">
        <v>55</v>
      </c>
      <c r="D15" s="469" t="s">
        <v>58</v>
      </c>
      <c r="E15" s="470"/>
      <c r="F15" s="470"/>
      <c r="G15" s="470"/>
      <c r="H15" s="471"/>
    </row>
    <row r="16" spans="1:8" x14ac:dyDescent="0.25">
      <c r="B16" s="206"/>
      <c r="C16" s="206"/>
      <c r="D16" s="207"/>
      <c r="E16" s="207"/>
      <c r="F16" s="207"/>
      <c r="G16" s="207"/>
      <c r="H16" s="207"/>
    </row>
    <row r="17" spans="2:8" ht="93" x14ac:dyDescent="0.25">
      <c r="B17" s="208" t="s">
        <v>162</v>
      </c>
      <c r="C17" s="208"/>
      <c r="D17" s="208"/>
      <c r="E17" s="208"/>
      <c r="F17" s="208"/>
      <c r="G17" s="208"/>
      <c r="H17" s="208"/>
    </row>
    <row r="18" spans="2:8" ht="63" customHeight="1" x14ac:dyDescent="0.25">
      <c r="B18" s="209"/>
      <c r="C18" s="209"/>
      <c r="D18" s="209"/>
      <c r="E18" s="209"/>
      <c r="F18" s="209"/>
      <c r="G18" s="209"/>
      <c r="H18" s="209"/>
    </row>
    <row r="19" spans="2:8" ht="23.25" x14ac:dyDescent="0.25">
      <c r="B19" s="208"/>
      <c r="C19" s="208"/>
      <c r="D19" s="208"/>
      <c r="E19" s="208"/>
      <c r="F19" s="208"/>
      <c r="G19" s="208"/>
      <c r="H19" s="208"/>
    </row>
    <row r="20" spans="2:8" ht="23.25" x14ac:dyDescent="0.25">
      <c r="B20" s="210"/>
      <c r="C20" s="210"/>
      <c r="D20" s="210"/>
      <c r="E20" s="210"/>
      <c r="F20" s="210"/>
      <c r="G20" s="210"/>
      <c r="H20" s="210"/>
    </row>
    <row r="21" spans="2:8" ht="23.25" x14ac:dyDescent="0.25">
      <c r="B21" s="210"/>
      <c r="C21" s="210"/>
      <c r="D21" s="210"/>
      <c r="E21" s="210"/>
      <c r="F21" s="210"/>
      <c r="G21" s="210"/>
      <c r="H21" s="210"/>
    </row>
    <row r="22" spans="2:8" ht="23.25" x14ac:dyDescent="0.25">
      <c r="B22" s="210"/>
      <c r="C22" s="210"/>
      <c r="D22" s="210"/>
      <c r="E22" s="210"/>
      <c r="F22" s="210"/>
      <c r="G22" s="210"/>
      <c r="H22" s="210"/>
    </row>
    <row r="23" spans="2:8" ht="23.25" x14ac:dyDescent="0.25">
      <c r="B23" s="210"/>
      <c r="C23" s="210"/>
      <c r="D23" s="210"/>
      <c r="E23" s="210"/>
      <c r="F23" s="210"/>
      <c r="G23" s="210"/>
      <c r="H23" s="210"/>
    </row>
    <row r="24" spans="2:8" ht="23.25" x14ac:dyDescent="0.25">
      <c r="B24" s="210"/>
      <c r="C24" s="210"/>
      <c r="D24" s="210"/>
      <c r="E24" s="210"/>
      <c r="F24" s="210"/>
      <c r="G24" s="210"/>
      <c r="H24" s="210"/>
    </row>
    <row r="25" spans="2:8" ht="23.25" x14ac:dyDescent="0.25">
      <c r="B25" s="210"/>
      <c r="C25" s="210"/>
      <c r="D25" s="210"/>
      <c r="E25" s="210"/>
      <c r="F25" s="210"/>
      <c r="G25" s="210"/>
      <c r="H25" s="210"/>
    </row>
    <row r="26" spans="2:8" ht="23.25" x14ac:dyDescent="0.25">
      <c r="B26" s="210"/>
      <c r="C26" s="210"/>
      <c r="D26" s="210"/>
      <c r="E26" s="210"/>
      <c r="F26" s="210"/>
      <c r="G26" s="210"/>
      <c r="H26" s="210"/>
    </row>
    <row r="27" spans="2:8" ht="23.25" x14ac:dyDescent="0.25">
      <c r="B27" s="210"/>
      <c r="C27" s="210"/>
      <c r="D27" s="210"/>
      <c r="E27" s="210"/>
      <c r="F27" s="210"/>
      <c r="G27" s="210"/>
      <c r="H27" s="210"/>
    </row>
    <row r="28" spans="2:8" ht="23.25" x14ac:dyDescent="0.25">
      <c r="B28" s="210"/>
      <c r="C28" s="210"/>
      <c r="D28" s="210"/>
      <c r="E28" s="210"/>
      <c r="F28" s="210"/>
      <c r="G28" s="210"/>
      <c r="H28" s="210"/>
    </row>
    <row r="29" spans="2:8" ht="23.25" x14ac:dyDescent="0.25">
      <c r="B29" s="210"/>
      <c r="C29" s="210"/>
      <c r="D29" s="210"/>
      <c r="E29" s="210"/>
      <c r="F29" s="210"/>
      <c r="G29" s="210"/>
      <c r="H29" s="210"/>
    </row>
    <row r="30" spans="2:8" ht="23.25" x14ac:dyDescent="0.25">
      <c r="B30" s="210"/>
      <c r="C30" s="210"/>
      <c r="D30" s="210"/>
      <c r="E30" s="210"/>
      <c r="F30" s="210"/>
      <c r="G30" s="210"/>
      <c r="H30" s="210"/>
    </row>
    <row r="31" spans="2:8" ht="23.25" x14ac:dyDescent="0.25">
      <c r="B31" s="210"/>
      <c r="C31" s="210"/>
      <c r="D31" s="210"/>
      <c r="E31" s="210"/>
      <c r="F31" s="210"/>
      <c r="G31" s="210"/>
      <c r="H31" s="210"/>
    </row>
    <row r="32" spans="2:8" ht="23.25" x14ac:dyDescent="0.25">
      <c r="B32" s="210"/>
      <c r="C32" s="210"/>
      <c r="D32" s="210"/>
      <c r="E32" s="210"/>
      <c r="F32" s="210"/>
      <c r="G32" s="210"/>
      <c r="H32" s="210"/>
    </row>
    <row r="33" spans="2:8" ht="18" hidden="1" customHeight="1" x14ac:dyDescent="0.25">
      <c r="B33" s="460" t="s">
        <v>123</v>
      </c>
      <c r="C33" s="461"/>
      <c r="D33" s="461"/>
      <c r="E33" s="461"/>
      <c r="F33" s="461"/>
      <c r="G33" s="461"/>
      <c r="H33" s="462"/>
    </row>
    <row r="34" spans="2:8" ht="15.75" hidden="1" customHeight="1" x14ac:dyDescent="0.25">
      <c r="B34" s="211" t="s">
        <v>124</v>
      </c>
      <c r="C34" s="211" t="s">
        <v>125</v>
      </c>
      <c r="D34" s="211" t="s">
        <v>126</v>
      </c>
      <c r="E34" s="463" t="s">
        <v>127</v>
      </c>
      <c r="F34" s="464"/>
      <c r="G34" s="464"/>
      <c r="H34" s="465"/>
    </row>
  </sheetData>
  <sheetProtection algorithmName="SHA-512" hashValue="qOFrI75gL9outFmH9pBu3FCHfWtvnL6qbveAb2/DRYGzDH5y6v0y/UjlpAJJdRfJWOOf6CYazDuUbxEwWaz6Cw==" saltValue="3v3YrvvhXfkekyG2DByLQA==" spinCount="100000" sheet="1" scenarios="1" formatCells="0" formatColumns="0" formatRows="0" autoFilter="0"/>
  <mergeCells count="9">
    <mergeCell ref="B33:H33"/>
    <mergeCell ref="E34:H34"/>
    <mergeCell ref="B2:H2"/>
    <mergeCell ref="D15:H15"/>
    <mergeCell ref="B7:H7"/>
    <mergeCell ref="B11:H11"/>
    <mergeCell ref="D12:H12"/>
    <mergeCell ref="D13:H13"/>
    <mergeCell ref="D14:H14"/>
  </mergeCells>
  <printOptions horizontalCentered="1"/>
  <pageMargins left="0.51181102362204722" right="0.51181102362204722" top="0.74803149606299213" bottom="0.74803149606299213" header="0.31496062992125984" footer="0.31496062992125984"/>
  <pageSetup paperSize="9" scale="49" fitToHeight="2" orientation="portrait" r:id="rId1"/>
  <headerFooter>
    <oddHeader>&amp;C&amp;Uמבחנים לתמיכה של משרד התרבות והספורט</oddHeader>
    <oddFooter>&amp;Lא. חפץ ושות'
יעוץ כלכלי&amp;C&amp;P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Worksheet______2">
    <tabColor theme="2" tint="-0.499984740745262"/>
  </sheetPr>
  <dimension ref="A1:I337"/>
  <sheetViews>
    <sheetView rightToLeft="1" view="pageBreakPreview" topLeftCell="B1" zoomScaleNormal="100" zoomScaleSheetLayoutView="100" workbookViewId="0">
      <selection activeCell="B1" sqref="B1"/>
    </sheetView>
  </sheetViews>
  <sheetFormatPr defaultColWidth="9.140625" defaultRowHeight="15.75" x14ac:dyDescent="0.25"/>
  <cols>
    <col min="1" max="1" width="2.42578125" style="196" hidden="1" customWidth="1"/>
    <col min="2" max="2" width="26.140625" style="196" customWidth="1"/>
    <col min="3" max="3" width="21.42578125" style="196" customWidth="1"/>
    <col min="4" max="4" width="19.28515625" style="196" customWidth="1"/>
    <col min="5" max="5" width="18.28515625" style="196" hidden="1" customWidth="1"/>
    <col min="6" max="6" width="11.85546875" style="196" hidden="1" customWidth="1"/>
    <col min="7" max="7" width="16.85546875" style="196" hidden="1" customWidth="1"/>
    <col min="8" max="8" width="10.85546875" style="196" hidden="1" customWidth="1"/>
    <col min="9" max="10" width="9.140625" style="196"/>
    <col min="11" max="11" width="32.85546875" style="196" customWidth="1"/>
    <col min="12" max="16384" width="9.140625" style="196"/>
  </cols>
  <sheetData>
    <row r="1" spans="2:8" ht="16.5" thickBot="1" x14ac:dyDescent="0.3"/>
    <row r="2" spans="2:8" ht="28.5" customHeight="1" thickBot="1" x14ac:dyDescent="0.3">
      <c r="B2" s="466" t="s">
        <v>241</v>
      </c>
      <c r="C2" s="467"/>
      <c r="D2" s="467"/>
      <c r="E2" s="467"/>
      <c r="F2" s="467"/>
      <c r="G2" s="467"/>
      <c r="H2" s="468"/>
    </row>
    <row r="3" spans="2:8" ht="16.5" thickBot="1" x14ac:dyDescent="0.3"/>
    <row r="4" spans="2:8" ht="18.75" x14ac:dyDescent="0.25">
      <c r="B4" s="213" t="s">
        <v>5</v>
      </c>
      <c r="C4" s="145">
        <v>2025</v>
      </c>
    </row>
    <row r="5" spans="2:8" ht="19.5" thickBot="1" x14ac:dyDescent="0.3">
      <c r="B5" s="214" t="s">
        <v>31</v>
      </c>
      <c r="C5" s="146">
        <v>2023926</v>
      </c>
    </row>
    <row r="6" spans="2:8" ht="36" customHeight="1" thickBot="1" x14ac:dyDescent="0.3">
      <c r="B6" s="213" t="s">
        <v>315</v>
      </c>
      <c r="C6" s="404">
        <v>131.5830177391</v>
      </c>
    </row>
    <row r="7" spans="2:8" ht="38.25" thickBot="1" x14ac:dyDescent="0.3">
      <c r="B7" s="213" t="s">
        <v>316</v>
      </c>
      <c r="C7" s="404">
        <v>143.1320592061</v>
      </c>
    </row>
    <row r="8" spans="2:8" ht="16.5" thickBot="1" x14ac:dyDescent="0.3"/>
    <row r="9" spans="2:8" ht="19.5" thickBot="1" x14ac:dyDescent="0.3">
      <c r="B9" s="483" t="s">
        <v>152</v>
      </c>
      <c r="C9" s="485"/>
      <c r="D9" s="484"/>
    </row>
    <row r="10" spans="2:8" ht="16.5" thickBot="1" x14ac:dyDescent="0.3">
      <c r="B10" s="154" t="s">
        <v>153</v>
      </c>
      <c r="C10" s="154" t="s">
        <v>154</v>
      </c>
      <c r="D10" s="155" t="s">
        <v>155</v>
      </c>
    </row>
    <row r="11" spans="2:8" x14ac:dyDescent="0.25">
      <c r="B11" s="215" t="s">
        <v>156</v>
      </c>
      <c r="C11" s="156">
        <f>DATE($C$4,1,1)</f>
        <v>45658</v>
      </c>
      <c r="D11" s="157">
        <f>DATE($C$4,12,31)</f>
        <v>46022</v>
      </c>
    </row>
    <row r="12" spans="2:8" x14ac:dyDescent="0.25">
      <c r="B12" s="216" t="s">
        <v>157</v>
      </c>
      <c r="C12" s="158">
        <f>DATE($C$4-3,10,1)</f>
        <v>44835</v>
      </c>
      <c r="D12" s="159">
        <f>DATE($C$4-2,9,30)</f>
        <v>45199</v>
      </c>
    </row>
    <row r="13" spans="2:8" x14ac:dyDescent="0.25">
      <c r="B13" s="216" t="s">
        <v>158</v>
      </c>
      <c r="C13" s="158">
        <f>DATE($C$4-3,1,1)</f>
        <v>44562</v>
      </c>
      <c r="D13" s="159">
        <f>DATE($C$4-3,12,31)</f>
        <v>44926</v>
      </c>
    </row>
    <row r="14" spans="2:8" ht="16.5" thickBot="1" x14ac:dyDescent="0.3">
      <c r="B14" s="217" t="s">
        <v>159</v>
      </c>
      <c r="C14" s="160">
        <f>DATE($C$4-1,1,1)</f>
        <v>45292</v>
      </c>
      <c r="D14" s="161">
        <f>DATE($C$4-1,12,31)</f>
        <v>45657</v>
      </c>
    </row>
    <row r="15" spans="2:8" ht="16.5" thickBot="1" x14ac:dyDescent="0.3"/>
    <row r="16" spans="2:8" hidden="1" x14ac:dyDescent="0.25"/>
    <row r="17" spans="2:9" hidden="1" x14ac:dyDescent="0.25"/>
    <row r="18" spans="2:9" hidden="1" x14ac:dyDescent="0.25"/>
    <row r="19" spans="2:9" hidden="1" x14ac:dyDescent="0.25"/>
    <row r="20" spans="2:9" hidden="1" x14ac:dyDescent="0.25"/>
    <row r="21" spans="2:9" hidden="1" x14ac:dyDescent="0.25"/>
    <row r="22" spans="2:9" hidden="1" x14ac:dyDescent="0.25"/>
    <row r="23" spans="2:9" ht="16.5" hidden="1" thickBot="1" x14ac:dyDescent="0.3"/>
    <row r="24" spans="2:9" ht="19.5" hidden="1" thickBot="1" x14ac:dyDescent="0.3">
      <c r="B24" s="483" t="s">
        <v>141</v>
      </c>
      <c r="C24" s="485"/>
      <c r="D24" s="485"/>
      <c r="E24" s="485"/>
      <c r="F24" s="485"/>
      <c r="G24" s="485"/>
      <c r="H24" s="484"/>
      <c r="I24" s="486" t="s">
        <v>142</v>
      </c>
    </row>
    <row r="25" spans="2:9" ht="16.5" hidden="1" thickBot="1" x14ac:dyDescent="0.3">
      <c r="B25" s="127" t="s">
        <v>141</v>
      </c>
      <c r="C25" s="128" t="s">
        <v>185</v>
      </c>
      <c r="D25" s="128" t="s">
        <v>197</v>
      </c>
      <c r="E25" s="128"/>
      <c r="F25" s="128"/>
      <c r="G25" s="128"/>
      <c r="H25" s="128"/>
      <c r="I25" s="487"/>
    </row>
    <row r="26" spans="2:9" hidden="1" x14ac:dyDescent="0.25">
      <c r="B26" s="129"/>
      <c r="C26" s="130"/>
      <c r="D26" s="131"/>
      <c r="E26" s="131"/>
      <c r="F26" s="132"/>
      <c r="G26" s="132"/>
      <c r="H26" s="132"/>
      <c r="I26" s="133"/>
    </row>
    <row r="27" spans="2:9" hidden="1" x14ac:dyDescent="0.25">
      <c r="B27" s="134"/>
      <c r="C27" s="135"/>
      <c r="D27" s="136"/>
      <c r="E27" s="136"/>
      <c r="F27" s="137"/>
      <c r="G27" s="137"/>
      <c r="H27" s="137"/>
      <c r="I27" s="138"/>
    </row>
    <row r="28" spans="2:9" ht="16.5" hidden="1" thickBot="1" x14ac:dyDescent="0.3">
      <c r="B28" s="139"/>
      <c r="C28" s="140"/>
      <c r="D28" s="141"/>
      <c r="E28" s="141"/>
      <c r="F28" s="142"/>
      <c r="G28" s="142"/>
      <c r="H28" s="142"/>
      <c r="I28" s="143"/>
    </row>
    <row r="29" spans="2:9" ht="16.5" hidden="1" thickBot="1" x14ac:dyDescent="0.3"/>
    <row r="30" spans="2:9" ht="19.5" thickBot="1" x14ac:dyDescent="0.3">
      <c r="B30" s="483" t="s">
        <v>28</v>
      </c>
      <c r="C30" s="484"/>
    </row>
    <row r="31" spans="2:9" ht="16.5" thickBot="1" x14ac:dyDescent="0.3">
      <c r="B31" s="147" t="s">
        <v>15</v>
      </c>
      <c r="C31" s="148" t="s">
        <v>4</v>
      </c>
    </row>
    <row r="32" spans="2:9" x14ac:dyDescent="0.25">
      <c r="B32" s="218" t="s">
        <v>216</v>
      </c>
      <c r="C32" s="149">
        <v>0.15</v>
      </c>
    </row>
    <row r="33" spans="2:4" x14ac:dyDescent="0.25">
      <c r="B33" s="216" t="s">
        <v>129</v>
      </c>
      <c r="C33" s="150">
        <v>0.2</v>
      </c>
    </row>
    <row r="34" spans="2:4" hidden="1" x14ac:dyDescent="0.25">
      <c r="B34" s="216"/>
      <c r="C34" s="150"/>
    </row>
    <row r="35" spans="2:4" x14ac:dyDescent="0.25">
      <c r="B35" s="216" t="s">
        <v>224</v>
      </c>
      <c r="C35" s="150">
        <v>0.15</v>
      </c>
    </row>
    <row r="36" spans="2:4" hidden="1" x14ac:dyDescent="0.25">
      <c r="B36" s="216"/>
      <c r="C36" s="150"/>
    </row>
    <row r="37" spans="2:4" x14ac:dyDescent="0.25">
      <c r="B37" s="216" t="s">
        <v>225</v>
      </c>
      <c r="C37" s="150">
        <v>0.2</v>
      </c>
    </row>
    <row r="38" spans="2:4" x14ac:dyDescent="0.25">
      <c r="B38" s="216" t="s">
        <v>232</v>
      </c>
      <c r="C38" s="150">
        <v>0.15</v>
      </c>
    </row>
    <row r="39" spans="2:4" ht="16.5" thickBot="1" x14ac:dyDescent="0.3">
      <c r="B39" s="216" t="s">
        <v>242</v>
      </c>
      <c r="C39" s="150">
        <v>0.15</v>
      </c>
    </row>
    <row r="40" spans="2:4" hidden="1" x14ac:dyDescent="0.25">
      <c r="B40" s="216"/>
      <c r="C40" s="150"/>
      <c r="D40" s="325">
        <v>0</v>
      </c>
    </row>
    <row r="41" spans="2:4" hidden="1" x14ac:dyDescent="0.25">
      <c r="B41" s="216"/>
      <c r="C41" s="150"/>
      <c r="D41" s="219">
        <v>0</v>
      </c>
    </row>
    <row r="42" spans="2:4" hidden="1" x14ac:dyDescent="0.25">
      <c r="B42" s="216"/>
      <c r="C42" s="150"/>
      <c r="D42" s="219">
        <v>0</v>
      </c>
    </row>
    <row r="43" spans="2:4" hidden="1" x14ac:dyDescent="0.25">
      <c r="B43" s="216"/>
      <c r="C43" s="150"/>
      <c r="D43" s="219">
        <v>0</v>
      </c>
    </row>
    <row r="44" spans="2:4" hidden="1" x14ac:dyDescent="0.25">
      <c r="B44" s="216"/>
      <c r="C44" s="150"/>
      <c r="D44" s="219">
        <v>0</v>
      </c>
    </row>
    <row r="45" spans="2:4" ht="16.5" hidden="1" thickBot="1" x14ac:dyDescent="0.3">
      <c r="B45" s="217"/>
      <c r="C45" s="151"/>
      <c r="D45" s="220">
        <v>0</v>
      </c>
    </row>
    <row r="46" spans="2:4" hidden="1" x14ac:dyDescent="0.25"/>
    <row r="47" spans="2:4" hidden="1" x14ac:dyDescent="0.25"/>
    <row r="48" spans="2:4" hidden="1" x14ac:dyDescent="0.25"/>
    <row r="49" spans="2:3" hidden="1" x14ac:dyDescent="0.25"/>
    <row r="50" spans="2:3" hidden="1" x14ac:dyDescent="0.25"/>
    <row r="51" spans="2:3" hidden="1" x14ac:dyDescent="0.25"/>
    <row r="52" spans="2:3" hidden="1" x14ac:dyDescent="0.25"/>
    <row r="53" spans="2:3" hidden="1" x14ac:dyDescent="0.25"/>
    <row r="54" spans="2:3" hidden="1" x14ac:dyDescent="0.25"/>
    <row r="55" spans="2:3" hidden="1" x14ac:dyDescent="0.25"/>
    <row r="56" spans="2:3" hidden="1" x14ac:dyDescent="0.25"/>
    <row r="57" spans="2:3" ht="16.5" hidden="1" thickBot="1" x14ac:dyDescent="0.3"/>
    <row r="58" spans="2:3" ht="16.5" thickBot="1" x14ac:dyDescent="0.3">
      <c r="B58" s="221" t="s">
        <v>8</v>
      </c>
      <c r="C58" s="152">
        <f>SUM(C32:C57)</f>
        <v>1</v>
      </c>
    </row>
    <row r="59" spans="2:3" ht="16.5" thickBot="1" x14ac:dyDescent="0.3"/>
    <row r="60" spans="2:3" ht="57" customHeight="1" thickBot="1" x14ac:dyDescent="0.3">
      <c r="B60" s="483" t="str">
        <f>"פרמטרים לחישוב ניקוד משתנה "&amp;$B$32</f>
        <v>פרמטרים לחישוב ניקוד משתנה מורכבות הפרויקט</v>
      </c>
      <c r="C60" s="484"/>
    </row>
    <row r="61" spans="2:3" ht="16.5" thickBot="1" x14ac:dyDescent="0.3">
      <c r="B61" s="333" t="s">
        <v>217</v>
      </c>
      <c r="C61" s="334" t="s">
        <v>2</v>
      </c>
    </row>
    <row r="62" spans="2:3" x14ac:dyDescent="0.25">
      <c r="B62" s="342" t="s">
        <v>218</v>
      </c>
      <c r="C62" s="182">
        <v>1</v>
      </c>
    </row>
    <row r="63" spans="2:3" x14ac:dyDescent="0.25">
      <c r="B63" s="342" t="s">
        <v>219</v>
      </c>
      <c r="C63" s="182">
        <v>2</v>
      </c>
    </row>
    <row r="64" spans="2:3" x14ac:dyDescent="0.25">
      <c r="B64" s="342" t="s">
        <v>220</v>
      </c>
      <c r="C64" s="182">
        <v>3</v>
      </c>
    </row>
    <row r="65" spans="2:3" x14ac:dyDescent="0.25">
      <c r="B65" s="342" t="s">
        <v>221</v>
      </c>
      <c r="C65" s="182">
        <v>4</v>
      </c>
    </row>
    <row r="66" spans="2:3" ht="16.5" thickBot="1" x14ac:dyDescent="0.3">
      <c r="B66" s="180" t="s">
        <v>222</v>
      </c>
      <c r="C66" s="183">
        <v>5</v>
      </c>
    </row>
    <row r="67" spans="2:3" ht="16.5" thickBot="1" x14ac:dyDescent="0.3"/>
    <row r="68" spans="2:3" hidden="1" x14ac:dyDescent="0.25"/>
    <row r="69" spans="2:3" hidden="1" x14ac:dyDescent="0.25"/>
    <row r="70" spans="2:3" hidden="1" x14ac:dyDescent="0.25"/>
    <row r="71" spans="2:3" hidden="1" x14ac:dyDescent="0.25"/>
    <row r="72" spans="2:3" hidden="1" x14ac:dyDescent="0.25"/>
    <row r="73" spans="2:3" hidden="1" x14ac:dyDescent="0.25"/>
    <row r="74" spans="2:3" hidden="1" x14ac:dyDescent="0.25"/>
    <row r="75" spans="2:3" hidden="1" x14ac:dyDescent="0.25"/>
    <row r="76" spans="2:3" hidden="1" x14ac:dyDescent="0.25"/>
    <row r="77" spans="2:3" hidden="1" x14ac:dyDescent="0.25"/>
    <row r="78" spans="2:3" hidden="1" x14ac:dyDescent="0.25"/>
    <row r="79" spans="2:3" ht="16.5" hidden="1" thickBot="1" x14ac:dyDescent="0.3"/>
    <row r="80" spans="2:3" ht="45" customHeight="1" thickBot="1" x14ac:dyDescent="0.3">
      <c r="B80" s="483" t="str">
        <f>"פרמטרים לחישוב ניקוד משתנה "&amp;$B$33</f>
        <v>פרמטרים לחישוב ניקוד משתנה תקציב</v>
      </c>
      <c r="C80" s="484"/>
    </row>
    <row r="81" spans="2:3" ht="16.5" customHeight="1" thickBot="1" x14ac:dyDescent="0.3">
      <c r="B81" s="333" t="s">
        <v>15</v>
      </c>
      <c r="C81" s="334" t="s">
        <v>2</v>
      </c>
    </row>
    <row r="82" spans="2:3" ht="32.25" thickBot="1" x14ac:dyDescent="0.3">
      <c r="B82" s="180" t="s">
        <v>215</v>
      </c>
      <c r="C82" s="183">
        <v>1</v>
      </c>
    </row>
    <row r="83" spans="2:3" ht="16.5" thickBot="1" x14ac:dyDescent="0.3"/>
    <row r="84" spans="2:3" hidden="1" x14ac:dyDescent="0.25"/>
    <row r="85" spans="2:3" ht="16.5" hidden="1" thickBot="1" x14ac:dyDescent="0.3"/>
    <row r="86" spans="2:3" hidden="1" x14ac:dyDescent="0.25"/>
    <row r="87" spans="2:3" ht="16.5" hidden="1" thickBot="1" x14ac:dyDescent="0.3"/>
    <row r="88" spans="2:3" hidden="1" x14ac:dyDescent="0.25"/>
    <row r="89" spans="2:3" hidden="1" x14ac:dyDescent="0.25"/>
    <row r="90" spans="2:3" ht="18.75" hidden="1" customHeight="1" x14ac:dyDescent="0.25"/>
    <row r="91" spans="2:3" hidden="1" x14ac:dyDescent="0.25"/>
    <row r="92" spans="2:3" hidden="1" x14ac:dyDescent="0.25"/>
    <row r="93" spans="2:3" hidden="1" x14ac:dyDescent="0.25"/>
    <row r="94" spans="2:3" hidden="1" x14ac:dyDescent="0.25"/>
    <row r="95" spans="2:3" hidden="1" x14ac:dyDescent="0.25"/>
    <row r="96" spans="2:3" hidden="1" x14ac:dyDescent="0.25"/>
    <row r="97" spans="2:4" hidden="1" x14ac:dyDescent="0.25"/>
    <row r="98" spans="2:4" hidden="1" x14ac:dyDescent="0.25"/>
    <row r="99" spans="2:4" ht="16.5" hidden="1" thickBot="1" x14ac:dyDescent="0.3"/>
    <row r="100" spans="2:4" ht="42.75" hidden="1" customHeight="1" thickBot="1" x14ac:dyDescent="0.3">
      <c r="B100" s="336" t="str">
        <f>"פרמטרים לחישוב ניקוד משתנה "&amp;$B$34</f>
        <v xml:space="preserve">פרמטרים לחישוב ניקוד משתנה </v>
      </c>
      <c r="C100" s="184"/>
      <c r="D100" s="184"/>
    </row>
    <row r="101" spans="2:4" ht="16.5" hidden="1" thickBot="1" x14ac:dyDescent="0.3">
      <c r="B101" s="127"/>
      <c r="C101" s="153"/>
      <c r="D101" s="153"/>
    </row>
    <row r="102" spans="2:4" hidden="1" x14ac:dyDescent="0.25">
      <c r="B102" s="178"/>
      <c r="C102" s="181"/>
      <c r="D102" s="181"/>
    </row>
    <row r="103" spans="2:4" hidden="1" x14ac:dyDescent="0.25">
      <c r="B103" s="179"/>
      <c r="C103" s="182"/>
      <c r="D103" s="182"/>
    </row>
    <row r="104" spans="2:4" hidden="1" x14ac:dyDescent="0.25">
      <c r="B104" s="179"/>
      <c r="C104" s="182"/>
      <c r="D104" s="182"/>
    </row>
    <row r="105" spans="2:4" ht="16.5" hidden="1" thickBot="1" x14ac:dyDescent="0.3">
      <c r="B105" s="180"/>
      <c r="C105" s="183"/>
      <c r="D105" s="183"/>
    </row>
    <row r="106" spans="2:4" hidden="1" x14ac:dyDescent="0.25"/>
    <row r="107" spans="2:4" ht="16.5" hidden="1" thickBot="1" x14ac:dyDescent="0.3"/>
    <row r="108" spans="2:4" hidden="1" x14ac:dyDescent="0.25"/>
    <row r="109" spans="2:4" hidden="1" x14ac:dyDescent="0.25"/>
    <row r="110" spans="2:4" hidden="1" x14ac:dyDescent="0.25"/>
    <row r="111" spans="2:4" hidden="1" x14ac:dyDescent="0.25"/>
    <row r="112" spans="2:4" hidden="1" x14ac:dyDescent="0.25"/>
    <row r="113" spans="2:3" ht="15" hidden="1" customHeight="1" x14ac:dyDescent="0.25"/>
    <row r="114" spans="2:3" ht="15" hidden="1" customHeight="1" x14ac:dyDescent="0.25"/>
    <row r="115" spans="2:3" ht="15" hidden="1" customHeight="1" x14ac:dyDescent="0.25"/>
    <row r="116" spans="2:3" ht="15" hidden="1" customHeight="1" x14ac:dyDescent="0.25"/>
    <row r="117" spans="2:3" ht="15" hidden="1" customHeight="1" x14ac:dyDescent="0.25"/>
    <row r="118" spans="2:3" ht="15" hidden="1" customHeight="1" x14ac:dyDescent="0.25"/>
    <row r="119" spans="2:3" ht="15" hidden="1" customHeight="1" thickBot="1" x14ac:dyDescent="0.3"/>
    <row r="120" spans="2:3" ht="35.25" customHeight="1" thickBot="1" x14ac:dyDescent="0.3">
      <c r="B120" s="483" t="str">
        <f>"פרמטרים לחישוב ניקוד משתנה "&amp;$B$35</f>
        <v>פרמטרים לחישוב ניקוד משתנה מיקום גיאוגרפי</v>
      </c>
      <c r="C120" s="484"/>
    </row>
    <row r="121" spans="2:3" ht="16.5" thickBot="1" x14ac:dyDescent="0.3">
      <c r="B121" s="333" t="s">
        <v>15</v>
      </c>
      <c r="C121" s="334" t="s">
        <v>2</v>
      </c>
    </row>
    <row r="122" spans="2:3" ht="31.5" x14ac:dyDescent="0.25">
      <c r="B122" s="178" t="s">
        <v>226</v>
      </c>
      <c r="C122" s="181">
        <v>0</v>
      </c>
    </row>
    <row r="123" spans="2:3" ht="47.25" x14ac:dyDescent="0.25">
      <c r="B123" s="179" t="s">
        <v>248</v>
      </c>
      <c r="C123" s="182">
        <v>1</v>
      </c>
    </row>
    <row r="124" spans="2:3" ht="31.5" x14ac:dyDescent="0.25">
      <c r="B124" s="179" t="s">
        <v>227</v>
      </c>
      <c r="C124" s="182">
        <v>1.5</v>
      </c>
    </row>
    <row r="125" spans="2:3" ht="47.25" x14ac:dyDescent="0.25">
      <c r="B125" s="179" t="s">
        <v>228</v>
      </c>
      <c r="C125" s="182">
        <v>3</v>
      </c>
    </row>
    <row r="126" spans="2:3" ht="16.5" thickBot="1" x14ac:dyDescent="0.3">
      <c r="B126" s="180" t="s">
        <v>229</v>
      </c>
      <c r="C126" s="183">
        <v>2</v>
      </c>
    </row>
    <row r="127" spans="2:3" ht="16.5" thickBot="1" x14ac:dyDescent="0.3"/>
    <row r="128" spans="2:3" hidden="1" x14ac:dyDescent="0.25"/>
    <row r="129" spans="2:3" hidden="1" x14ac:dyDescent="0.25"/>
    <row r="130" spans="2:3" hidden="1" x14ac:dyDescent="0.25"/>
    <row r="131" spans="2:3" hidden="1" x14ac:dyDescent="0.25"/>
    <row r="132" spans="2:3" hidden="1" x14ac:dyDescent="0.25"/>
    <row r="133" spans="2:3" hidden="1" x14ac:dyDescent="0.25"/>
    <row r="134" spans="2:3" hidden="1" x14ac:dyDescent="0.25"/>
    <row r="135" spans="2:3" hidden="1" x14ac:dyDescent="0.25"/>
    <row r="136" spans="2:3" hidden="1" x14ac:dyDescent="0.25"/>
    <row r="137" spans="2:3" hidden="1" x14ac:dyDescent="0.25"/>
    <row r="138" spans="2:3" hidden="1" x14ac:dyDescent="0.25"/>
    <row r="139" spans="2:3" ht="16.5" hidden="1" thickBot="1" x14ac:dyDescent="0.3"/>
    <row r="140" spans="2:3" ht="48.75" hidden="1" customHeight="1" thickBot="1" x14ac:dyDescent="0.3">
      <c r="B140" s="460" t="str">
        <f>"פרמטרים לחישוב ניקוד משתנה "&amp;$B$36</f>
        <v xml:space="preserve">פרמטרים לחישוב ניקוד משתנה </v>
      </c>
      <c r="C140" s="462"/>
    </row>
    <row r="141" spans="2:3" ht="16.5" hidden="1" thickBot="1" x14ac:dyDescent="0.3">
      <c r="B141" s="127" t="s">
        <v>190</v>
      </c>
      <c r="C141" s="153" t="s">
        <v>2</v>
      </c>
    </row>
    <row r="142" spans="2:3" hidden="1" x14ac:dyDescent="0.25">
      <c r="B142" s="178"/>
      <c r="C142" s="181"/>
    </row>
    <row r="143" spans="2:3" hidden="1" x14ac:dyDescent="0.25">
      <c r="B143" s="179"/>
      <c r="C143" s="182"/>
    </row>
    <row r="144" spans="2:3" hidden="1" x14ac:dyDescent="0.25">
      <c r="B144" s="179"/>
      <c r="C144" s="182"/>
    </row>
    <row r="145" spans="2:3" hidden="1" x14ac:dyDescent="0.25">
      <c r="B145" s="179"/>
      <c r="C145" s="182"/>
    </row>
    <row r="146" spans="2:3" ht="16.5" hidden="1" thickBot="1" x14ac:dyDescent="0.3">
      <c r="B146" s="180"/>
      <c r="C146" s="183"/>
    </row>
    <row r="147" spans="2:3" hidden="1" x14ac:dyDescent="0.25"/>
    <row r="148" spans="2:3" hidden="1" x14ac:dyDescent="0.25"/>
    <row r="149" spans="2:3" hidden="1" x14ac:dyDescent="0.25"/>
    <row r="150" spans="2:3" hidden="1" x14ac:dyDescent="0.25"/>
    <row r="151" spans="2:3" hidden="1" x14ac:dyDescent="0.25"/>
    <row r="152" spans="2:3" hidden="1" x14ac:dyDescent="0.25"/>
    <row r="153" spans="2:3" hidden="1" x14ac:dyDescent="0.25"/>
    <row r="154" spans="2:3" hidden="1" x14ac:dyDescent="0.25"/>
    <row r="155" spans="2:3" hidden="1" x14ac:dyDescent="0.25"/>
    <row r="156" spans="2:3" hidden="1" x14ac:dyDescent="0.25"/>
    <row r="157" spans="2:3" hidden="1" x14ac:dyDescent="0.25"/>
    <row r="158" spans="2:3" hidden="1" x14ac:dyDescent="0.25"/>
    <row r="159" spans="2:3" ht="16.5" hidden="1" thickBot="1" x14ac:dyDescent="0.3"/>
    <row r="160" spans="2:3" ht="54.75" customHeight="1" thickBot="1" x14ac:dyDescent="0.3">
      <c r="B160" s="460" t="str">
        <f>"פרמטרים לחישוב ניקוד משתנה "&amp;$B$37</f>
        <v>פרמטרים לחישוב ניקוד משתנה מספר אמנים או מנחים</v>
      </c>
      <c r="C160" s="462"/>
    </row>
    <row r="161" spans="2:3" ht="16.5" thickBot="1" x14ac:dyDescent="0.3">
      <c r="B161" s="333" t="s">
        <v>234</v>
      </c>
      <c r="C161" s="334" t="s">
        <v>2</v>
      </c>
    </row>
    <row r="162" spans="2:3" x14ac:dyDescent="0.25">
      <c r="B162" s="342" t="s">
        <v>233</v>
      </c>
      <c r="C162" s="182">
        <v>1</v>
      </c>
    </row>
    <row r="163" spans="2:3" ht="16.5" thickBot="1" x14ac:dyDescent="0.3">
      <c r="B163" s="180" t="s">
        <v>235</v>
      </c>
      <c r="C163" s="183">
        <v>2</v>
      </c>
    </row>
    <row r="164" spans="2:3" ht="16.5" thickBot="1" x14ac:dyDescent="0.3"/>
    <row r="165" spans="2:3" hidden="1" x14ac:dyDescent="0.25"/>
    <row r="166" spans="2:3" hidden="1" x14ac:dyDescent="0.25"/>
    <row r="167" spans="2:3" hidden="1" x14ac:dyDescent="0.25"/>
    <row r="168" spans="2:3" hidden="1" x14ac:dyDescent="0.25"/>
    <row r="169" spans="2:3" hidden="1" x14ac:dyDescent="0.25"/>
    <row r="170" spans="2:3" hidden="1" x14ac:dyDescent="0.25"/>
    <row r="171" spans="2:3" hidden="1" x14ac:dyDescent="0.25"/>
    <row r="172" spans="2:3" hidden="1" x14ac:dyDescent="0.25"/>
    <row r="173" spans="2:3" hidden="1" x14ac:dyDescent="0.25"/>
    <row r="174" spans="2:3" hidden="1" x14ac:dyDescent="0.25"/>
    <row r="175" spans="2:3" hidden="1" x14ac:dyDescent="0.25"/>
    <row r="176" spans="2:3" hidden="1" x14ac:dyDescent="0.25"/>
    <row r="177" spans="2:3" hidden="1" x14ac:dyDescent="0.25"/>
    <row r="178" spans="2:3" hidden="1" x14ac:dyDescent="0.25"/>
    <row r="179" spans="2:3" ht="16.5" hidden="1" thickBot="1" x14ac:dyDescent="0.3"/>
    <row r="180" spans="2:3" ht="48" customHeight="1" thickBot="1" x14ac:dyDescent="0.3">
      <c r="B180" s="460" t="str">
        <f>"פרמטרים לחישוב ניקוד משתנה "&amp;$B$38</f>
        <v>פרמטרים לחישוב ניקוד משתנה חשיבות ותרומה לתחום</v>
      </c>
      <c r="C180" s="462"/>
    </row>
    <row r="181" spans="2:3" ht="16.5" thickBot="1" x14ac:dyDescent="0.3">
      <c r="B181" s="333" t="s">
        <v>15</v>
      </c>
      <c r="C181" s="334" t="s">
        <v>2</v>
      </c>
    </row>
    <row r="182" spans="2:3" ht="47.25" x14ac:dyDescent="0.25">
      <c r="B182" s="342" t="s">
        <v>236</v>
      </c>
      <c r="C182" s="182">
        <v>1</v>
      </c>
    </row>
    <row r="183" spans="2:3" ht="63.75" thickBot="1" x14ac:dyDescent="0.3">
      <c r="B183" s="180" t="s">
        <v>249</v>
      </c>
      <c r="C183" s="183">
        <v>2</v>
      </c>
    </row>
    <row r="184" spans="2:3" ht="16.5" thickBot="1" x14ac:dyDescent="0.3"/>
    <row r="185" spans="2:3" hidden="1" x14ac:dyDescent="0.25"/>
    <row r="186" spans="2:3" hidden="1" x14ac:dyDescent="0.25"/>
    <row r="187" spans="2:3" hidden="1" x14ac:dyDescent="0.25"/>
    <row r="188" spans="2:3" hidden="1" x14ac:dyDescent="0.25"/>
    <row r="189" spans="2:3" hidden="1" x14ac:dyDescent="0.25"/>
    <row r="190" spans="2:3" hidden="1" x14ac:dyDescent="0.25"/>
    <row r="191" spans="2:3" hidden="1" x14ac:dyDescent="0.25"/>
    <row r="192" spans="2:3" hidden="1" x14ac:dyDescent="0.25"/>
    <row r="193" spans="2:3" hidden="1" x14ac:dyDescent="0.25"/>
    <row r="194" spans="2:3" hidden="1" x14ac:dyDescent="0.25"/>
    <row r="195" spans="2:3" hidden="1" x14ac:dyDescent="0.25"/>
    <row r="196" spans="2:3" hidden="1" x14ac:dyDescent="0.25"/>
    <row r="197" spans="2:3" hidden="1" x14ac:dyDescent="0.25"/>
    <row r="198" spans="2:3" hidden="1" x14ac:dyDescent="0.25"/>
    <row r="199" spans="2:3" ht="16.5" hidden="1" thickBot="1" x14ac:dyDescent="0.3"/>
    <row r="200" spans="2:3" ht="55.5" customHeight="1" thickBot="1" x14ac:dyDescent="0.3">
      <c r="B200" s="483" t="str">
        <f>"פרמטרים לחישוב ניקוד משתנה "&amp;$B$39</f>
        <v>פרמטרים לחישוב ניקוד משתנה ותק</v>
      </c>
      <c r="C200" s="484"/>
    </row>
    <row r="201" spans="2:3" ht="18.75" customHeight="1" thickBot="1" x14ac:dyDescent="0.3">
      <c r="B201" s="333" t="s">
        <v>243</v>
      </c>
      <c r="C201" s="334" t="s">
        <v>2</v>
      </c>
    </row>
    <row r="202" spans="2:3" x14ac:dyDescent="0.25">
      <c r="B202" s="179" t="s">
        <v>252</v>
      </c>
      <c r="C202" s="182">
        <v>0</v>
      </c>
    </row>
    <row r="203" spans="2:3" x14ac:dyDescent="0.25">
      <c r="B203" s="179" t="s">
        <v>244</v>
      </c>
      <c r="C203" s="182">
        <v>3</v>
      </c>
    </row>
    <row r="204" spans="2:3" x14ac:dyDescent="0.25">
      <c r="B204" s="179" t="s">
        <v>245</v>
      </c>
      <c r="C204" s="182">
        <v>5</v>
      </c>
    </row>
    <row r="205" spans="2:3" ht="16.5" thickBot="1" x14ac:dyDescent="0.3">
      <c r="B205" s="180" t="s">
        <v>246</v>
      </c>
      <c r="C205" s="183">
        <v>7</v>
      </c>
    </row>
    <row r="207" spans="2:3" hidden="1" x14ac:dyDescent="0.25"/>
    <row r="208" spans="2:3" hidden="1" x14ac:dyDescent="0.25"/>
    <row r="209" spans="2:3" hidden="1" x14ac:dyDescent="0.25"/>
    <row r="210" spans="2:3" hidden="1" x14ac:dyDescent="0.25"/>
    <row r="211" spans="2:3" hidden="1" x14ac:dyDescent="0.25"/>
    <row r="212" spans="2:3" hidden="1" x14ac:dyDescent="0.25"/>
    <row r="213" spans="2:3" hidden="1" x14ac:dyDescent="0.25"/>
    <row r="214" spans="2:3" hidden="1" x14ac:dyDescent="0.25"/>
    <row r="215" spans="2:3" hidden="1" x14ac:dyDescent="0.25"/>
    <row r="216" spans="2:3" hidden="1" x14ac:dyDescent="0.25"/>
    <row r="217" spans="2:3" hidden="1" x14ac:dyDescent="0.25"/>
    <row r="218" spans="2:3" hidden="1" x14ac:dyDescent="0.25"/>
    <row r="219" spans="2:3" ht="16.5" hidden="1" thickBot="1" x14ac:dyDescent="0.3"/>
    <row r="220" spans="2:3" ht="42.75" hidden="1" customHeight="1" thickBot="1" x14ac:dyDescent="0.3">
      <c r="B220" s="483" t="str">
        <f>"פרמטרים לחישוב ניקוד משתנה "&amp;$B$40</f>
        <v xml:space="preserve">פרמטרים לחישוב ניקוד משתנה </v>
      </c>
      <c r="C220" s="484"/>
    </row>
    <row r="221" spans="2:3" ht="19.5" hidden="1" customHeight="1" thickBot="1" x14ac:dyDescent="0.3">
      <c r="B221" s="127" t="s">
        <v>15</v>
      </c>
      <c r="C221" s="153" t="s">
        <v>2</v>
      </c>
    </row>
    <row r="222" spans="2:3" hidden="1" x14ac:dyDescent="0.25">
      <c r="B222" s="178" t="s">
        <v>170</v>
      </c>
      <c r="C222" s="181">
        <v>1</v>
      </c>
    </row>
    <row r="223" spans="2:3" hidden="1" x14ac:dyDescent="0.25">
      <c r="B223" s="179" t="s">
        <v>171</v>
      </c>
      <c r="C223" s="182">
        <v>2</v>
      </c>
    </row>
    <row r="224" spans="2:3" hidden="1" x14ac:dyDescent="0.25">
      <c r="B224" s="179" t="s">
        <v>172</v>
      </c>
      <c r="C224" s="182">
        <v>3</v>
      </c>
    </row>
    <row r="225" spans="2:3" hidden="1" x14ac:dyDescent="0.25">
      <c r="B225" s="179" t="s">
        <v>173</v>
      </c>
      <c r="C225" s="182">
        <v>4</v>
      </c>
    </row>
    <row r="226" spans="2:3" ht="16.5" hidden="1" thickBot="1" x14ac:dyDescent="0.3">
      <c r="B226" s="180" t="s">
        <v>174</v>
      </c>
      <c r="C226" s="183">
        <v>5</v>
      </c>
    </row>
    <row r="227" spans="2:3" hidden="1" x14ac:dyDescent="0.25"/>
    <row r="228" spans="2:3" hidden="1" x14ac:dyDescent="0.25"/>
    <row r="229" spans="2:3" hidden="1" x14ac:dyDescent="0.25"/>
    <row r="230" spans="2:3" hidden="1" x14ac:dyDescent="0.25"/>
    <row r="231" spans="2:3" hidden="1" x14ac:dyDescent="0.25"/>
    <row r="232" spans="2:3" hidden="1" x14ac:dyDescent="0.25"/>
    <row r="233" spans="2:3" hidden="1" x14ac:dyDescent="0.25"/>
    <row r="234" spans="2:3" hidden="1" x14ac:dyDescent="0.25"/>
    <row r="235" spans="2:3" hidden="1" x14ac:dyDescent="0.25"/>
    <row r="236" spans="2:3" hidden="1" x14ac:dyDescent="0.25"/>
    <row r="237" spans="2:3" hidden="1" x14ac:dyDescent="0.25"/>
    <row r="238" spans="2:3" hidden="1" x14ac:dyDescent="0.25"/>
    <row r="239" spans="2:3" ht="16.5" hidden="1" thickBot="1" x14ac:dyDescent="0.3"/>
    <row r="240" spans="2:3" ht="18.75" hidden="1" customHeight="1" thickBot="1" x14ac:dyDescent="0.3">
      <c r="B240" s="483" t="str">
        <f>"פרמטרים לחישוב ניקוד משתנה "&amp;$B$41</f>
        <v xml:space="preserve">פרמטרים לחישוב ניקוד משתנה </v>
      </c>
      <c r="C240" s="484"/>
    </row>
    <row r="241" spans="2:3" ht="16.5" hidden="1" thickBot="1" x14ac:dyDescent="0.3">
      <c r="B241" s="127" t="s">
        <v>15</v>
      </c>
      <c r="C241" s="153" t="s">
        <v>2</v>
      </c>
    </row>
    <row r="242" spans="2:3" hidden="1" x14ac:dyDescent="0.25">
      <c r="B242" s="178" t="s">
        <v>170</v>
      </c>
      <c r="C242" s="181">
        <v>1</v>
      </c>
    </row>
    <row r="243" spans="2:3" hidden="1" x14ac:dyDescent="0.25">
      <c r="B243" s="179" t="s">
        <v>171</v>
      </c>
      <c r="C243" s="182">
        <v>2</v>
      </c>
    </row>
    <row r="244" spans="2:3" hidden="1" x14ac:dyDescent="0.25">
      <c r="B244" s="179" t="s">
        <v>172</v>
      </c>
      <c r="C244" s="182">
        <v>3</v>
      </c>
    </row>
    <row r="245" spans="2:3" hidden="1" x14ac:dyDescent="0.25">
      <c r="B245" s="179" t="s">
        <v>173</v>
      </c>
      <c r="C245" s="182">
        <v>4</v>
      </c>
    </row>
    <row r="246" spans="2:3" ht="16.5" hidden="1" thickBot="1" x14ac:dyDescent="0.3">
      <c r="B246" s="180" t="s">
        <v>174</v>
      </c>
      <c r="C246" s="183">
        <v>5</v>
      </c>
    </row>
    <row r="247" spans="2:3" hidden="1" x14ac:dyDescent="0.25"/>
    <row r="248" spans="2:3" hidden="1" x14ac:dyDescent="0.25"/>
    <row r="249" spans="2:3" hidden="1" x14ac:dyDescent="0.25"/>
    <row r="250" spans="2:3" hidden="1" x14ac:dyDescent="0.25"/>
    <row r="251" spans="2:3" hidden="1" x14ac:dyDescent="0.25"/>
    <row r="252" spans="2:3" hidden="1" x14ac:dyDescent="0.25"/>
    <row r="253" spans="2:3" hidden="1" x14ac:dyDescent="0.25"/>
    <row r="254" spans="2:3" hidden="1" x14ac:dyDescent="0.25"/>
    <row r="255" spans="2:3" hidden="1" x14ac:dyDescent="0.25"/>
    <row r="256" spans="2:3" hidden="1" x14ac:dyDescent="0.25"/>
    <row r="257" spans="2:3" hidden="1" x14ac:dyDescent="0.25"/>
    <row r="258" spans="2:3" hidden="1" x14ac:dyDescent="0.25"/>
    <row r="259" spans="2:3" ht="16.5" hidden="1" thickBot="1" x14ac:dyDescent="0.3"/>
    <row r="260" spans="2:3" ht="19.5" hidden="1" thickBot="1" x14ac:dyDescent="0.3">
      <c r="B260" s="483" t="str">
        <f>"פרמטרים לחישוב ניקוד משתנה "&amp;$B$42</f>
        <v xml:space="preserve">פרמטרים לחישוב ניקוד משתנה </v>
      </c>
      <c r="C260" s="484"/>
    </row>
    <row r="261" spans="2:3" ht="16.5" hidden="1" thickBot="1" x14ac:dyDescent="0.3">
      <c r="B261" s="127" t="s">
        <v>15</v>
      </c>
      <c r="C261" s="153" t="s">
        <v>2</v>
      </c>
    </row>
    <row r="262" spans="2:3" hidden="1" x14ac:dyDescent="0.25">
      <c r="B262" s="178" t="s">
        <v>170</v>
      </c>
      <c r="C262" s="181">
        <v>1</v>
      </c>
    </row>
    <row r="263" spans="2:3" hidden="1" x14ac:dyDescent="0.25">
      <c r="B263" s="179" t="s">
        <v>171</v>
      </c>
      <c r="C263" s="182">
        <v>2</v>
      </c>
    </row>
    <row r="264" spans="2:3" hidden="1" x14ac:dyDescent="0.25">
      <c r="B264" s="179" t="s">
        <v>172</v>
      </c>
      <c r="C264" s="182">
        <v>3</v>
      </c>
    </row>
    <row r="265" spans="2:3" hidden="1" x14ac:dyDescent="0.25">
      <c r="B265" s="179" t="s">
        <v>173</v>
      </c>
      <c r="C265" s="182">
        <v>4</v>
      </c>
    </row>
    <row r="266" spans="2:3" ht="16.5" hidden="1" thickBot="1" x14ac:dyDescent="0.3">
      <c r="B266" s="180" t="s">
        <v>174</v>
      </c>
      <c r="C266" s="183">
        <v>5</v>
      </c>
    </row>
    <row r="267" spans="2:3" hidden="1" x14ac:dyDescent="0.25"/>
    <row r="268" spans="2:3" hidden="1" x14ac:dyDescent="0.25"/>
    <row r="269" spans="2:3" hidden="1" x14ac:dyDescent="0.25"/>
    <row r="270" spans="2:3" hidden="1" x14ac:dyDescent="0.25"/>
    <row r="271" spans="2:3" hidden="1" x14ac:dyDescent="0.25"/>
    <row r="272" spans="2:3" hidden="1" x14ac:dyDescent="0.25"/>
    <row r="273" spans="2:3" hidden="1" x14ac:dyDescent="0.25"/>
    <row r="274" spans="2:3" hidden="1" x14ac:dyDescent="0.25"/>
    <row r="275" spans="2:3" hidden="1" x14ac:dyDescent="0.25"/>
    <row r="276" spans="2:3" hidden="1" x14ac:dyDescent="0.25"/>
    <row r="277" spans="2:3" hidden="1" x14ac:dyDescent="0.25"/>
    <row r="278" spans="2:3" hidden="1" x14ac:dyDescent="0.25"/>
    <row r="279" spans="2:3" ht="16.5" hidden="1" thickBot="1" x14ac:dyDescent="0.3"/>
    <row r="280" spans="2:3" ht="19.5" hidden="1" thickBot="1" x14ac:dyDescent="0.3">
      <c r="B280" s="483" t="str">
        <f>"פרמטרים לחישוב ניקוד משתנה "&amp;$B$43</f>
        <v xml:space="preserve">פרמטרים לחישוב ניקוד משתנה </v>
      </c>
      <c r="C280" s="484"/>
    </row>
    <row r="281" spans="2:3" ht="16.5" hidden="1" thickBot="1" x14ac:dyDescent="0.3">
      <c r="B281" s="127" t="s">
        <v>15</v>
      </c>
      <c r="C281" s="153" t="s">
        <v>2</v>
      </c>
    </row>
    <row r="282" spans="2:3" hidden="1" x14ac:dyDescent="0.25">
      <c r="B282" s="178" t="s">
        <v>170</v>
      </c>
      <c r="C282" s="181">
        <v>1</v>
      </c>
    </row>
    <row r="283" spans="2:3" hidden="1" x14ac:dyDescent="0.25">
      <c r="B283" s="179" t="s">
        <v>171</v>
      </c>
      <c r="C283" s="182">
        <v>2</v>
      </c>
    </row>
    <row r="284" spans="2:3" hidden="1" x14ac:dyDescent="0.25">
      <c r="B284" s="179" t="s">
        <v>172</v>
      </c>
      <c r="C284" s="182">
        <v>3</v>
      </c>
    </row>
    <row r="285" spans="2:3" hidden="1" x14ac:dyDescent="0.25">
      <c r="B285" s="179" t="s">
        <v>173</v>
      </c>
      <c r="C285" s="182">
        <v>4</v>
      </c>
    </row>
    <row r="286" spans="2:3" ht="16.5" hidden="1" thickBot="1" x14ac:dyDescent="0.3">
      <c r="B286" s="180" t="s">
        <v>174</v>
      </c>
      <c r="C286" s="183">
        <v>5</v>
      </c>
    </row>
    <row r="287" spans="2:3" hidden="1" x14ac:dyDescent="0.25"/>
    <row r="288" spans="2:3" hidden="1" x14ac:dyDescent="0.25"/>
    <row r="289" spans="2:3" hidden="1" x14ac:dyDescent="0.25"/>
    <row r="290" spans="2:3" hidden="1" x14ac:dyDescent="0.25"/>
    <row r="291" spans="2:3" hidden="1" x14ac:dyDescent="0.25"/>
    <row r="292" spans="2:3" hidden="1" x14ac:dyDescent="0.25"/>
    <row r="293" spans="2:3" hidden="1" x14ac:dyDescent="0.25"/>
    <row r="294" spans="2:3" hidden="1" x14ac:dyDescent="0.25"/>
    <row r="295" spans="2:3" hidden="1" x14ac:dyDescent="0.25"/>
    <row r="296" spans="2:3" hidden="1" x14ac:dyDescent="0.25"/>
    <row r="297" spans="2:3" hidden="1" x14ac:dyDescent="0.25"/>
    <row r="298" spans="2:3" hidden="1" x14ac:dyDescent="0.25"/>
    <row r="299" spans="2:3" ht="16.5" hidden="1" thickBot="1" x14ac:dyDescent="0.3"/>
    <row r="300" spans="2:3" ht="19.5" hidden="1" thickBot="1" x14ac:dyDescent="0.3">
      <c r="B300" s="483" t="str">
        <f>"פרמטרים לחישוב ניקוד משתנה "&amp;$B$44</f>
        <v xml:space="preserve">פרמטרים לחישוב ניקוד משתנה </v>
      </c>
      <c r="C300" s="484"/>
    </row>
    <row r="301" spans="2:3" ht="16.5" hidden="1" thickBot="1" x14ac:dyDescent="0.3">
      <c r="B301" s="127" t="s">
        <v>15</v>
      </c>
      <c r="C301" s="153" t="s">
        <v>2</v>
      </c>
    </row>
    <row r="302" spans="2:3" hidden="1" x14ac:dyDescent="0.25">
      <c r="B302" s="178" t="s">
        <v>170</v>
      </c>
      <c r="C302" s="181">
        <v>1</v>
      </c>
    </row>
    <row r="303" spans="2:3" hidden="1" x14ac:dyDescent="0.25">
      <c r="B303" s="179" t="s">
        <v>171</v>
      </c>
      <c r="C303" s="182">
        <v>2</v>
      </c>
    </row>
    <row r="304" spans="2:3" hidden="1" x14ac:dyDescent="0.25">
      <c r="B304" s="179" t="s">
        <v>172</v>
      </c>
      <c r="C304" s="182">
        <v>3</v>
      </c>
    </row>
    <row r="305" spans="2:3" hidden="1" x14ac:dyDescent="0.25">
      <c r="B305" s="179" t="s">
        <v>173</v>
      </c>
      <c r="C305" s="182">
        <v>4</v>
      </c>
    </row>
    <row r="306" spans="2:3" ht="16.5" hidden="1" thickBot="1" x14ac:dyDescent="0.3">
      <c r="B306" s="180" t="s">
        <v>174</v>
      </c>
      <c r="C306" s="183">
        <v>5</v>
      </c>
    </row>
    <row r="307" spans="2:3" hidden="1" x14ac:dyDescent="0.25"/>
    <row r="308" spans="2:3" hidden="1" x14ac:dyDescent="0.25"/>
    <row r="309" spans="2:3" hidden="1" x14ac:dyDescent="0.25"/>
    <row r="310" spans="2:3" hidden="1" x14ac:dyDescent="0.25"/>
    <row r="311" spans="2:3" hidden="1" x14ac:dyDescent="0.25"/>
    <row r="312" spans="2:3" hidden="1" x14ac:dyDescent="0.25"/>
    <row r="313" spans="2:3" hidden="1" x14ac:dyDescent="0.25"/>
    <row r="314" spans="2:3" hidden="1" x14ac:dyDescent="0.25"/>
    <row r="315" spans="2:3" hidden="1" x14ac:dyDescent="0.25"/>
    <row r="316" spans="2:3" hidden="1" x14ac:dyDescent="0.25"/>
    <row r="317" spans="2:3" hidden="1" x14ac:dyDescent="0.25"/>
    <row r="318" spans="2:3" hidden="1" x14ac:dyDescent="0.25"/>
    <row r="319" spans="2:3" ht="16.5" hidden="1" thickBot="1" x14ac:dyDescent="0.3"/>
    <row r="320" spans="2:3" ht="19.5" hidden="1" thickBot="1" x14ac:dyDescent="0.3">
      <c r="B320" s="483" t="str">
        <f>"פרמטרים לחישוב ניקוד משתנה "&amp;$B$45</f>
        <v xml:space="preserve">פרמטרים לחישוב ניקוד משתנה </v>
      </c>
      <c r="C320" s="484"/>
    </row>
    <row r="321" spans="2:3" ht="16.5" hidden="1" thickBot="1" x14ac:dyDescent="0.3">
      <c r="B321" s="127" t="s">
        <v>15</v>
      </c>
      <c r="C321" s="153" t="s">
        <v>2</v>
      </c>
    </row>
    <row r="322" spans="2:3" hidden="1" x14ac:dyDescent="0.25">
      <c r="B322" s="178" t="s">
        <v>170</v>
      </c>
      <c r="C322" s="181">
        <v>1</v>
      </c>
    </row>
    <row r="323" spans="2:3" hidden="1" x14ac:dyDescent="0.25">
      <c r="B323" s="179" t="s">
        <v>171</v>
      </c>
      <c r="C323" s="182">
        <v>2</v>
      </c>
    </row>
    <row r="324" spans="2:3" hidden="1" x14ac:dyDescent="0.25">
      <c r="B324" s="179" t="s">
        <v>172</v>
      </c>
      <c r="C324" s="182">
        <v>3</v>
      </c>
    </row>
    <row r="325" spans="2:3" hidden="1" x14ac:dyDescent="0.25">
      <c r="B325" s="179" t="s">
        <v>173</v>
      </c>
      <c r="C325" s="182">
        <v>4</v>
      </c>
    </row>
    <row r="326" spans="2:3" ht="16.5" hidden="1" thickBot="1" x14ac:dyDescent="0.3">
      <c r="B326" s="180" t="s">
        <v>174</v>
      </c>
      <c r="C326" s="183">
        <v>5</v>
      </c>
    </row>
    <row r="327" spans="2:3" hidden="1" x14ac:dyDescent="0.25"/>
    <row r="328" spans="2:3" hidden="1" x14ac:dyDescent="0.25"/>
    <row r="329" spans="2:3" hidden="1" x14ac:dyDescent="0.25"/>
    <row r="330" spans="2:3" hidden="1" x14ac:dyDescent="0.25"/>
    <row r="331" spans="2:3" hidden="1" x14ac:dyDescent="0.25"/>
    <row r="332" spans="2:3" hidden="1" x14ac:dyDescent="0.25"/>
    <row r="333" spans="2:3" hidden="1" x14ac:dyDescent="0.25"/>
    <row r="334" spans="2:3" hidden="1" x14ac:dyDescent="0.25"/>
    <row r="335" spans="2:3" hidden="1" x14ac:dyDescent="0.25"/>
    <row r="336" spans="2:3" hidden="1" x14ac:dyDescent="0.25"/>
    <row r="337" hidden="1" x14ac:dyDescent="0.25"/>
  </sheetData>
  <sheetProtection algorithmName="SHA-512" hashValue="xP20rj5b9khsyaTH65oIYrJayBwWGQzkqKiRv31x/j28V91UeOgbnYxnjuXvhhrPZcpuHHhggcCDtn9MPaMp9g==" saltValue="XOAjtXvixj7uurzWK+xV9A==" spinCount="100000" sheet="1" scenarios="1" formatCells="0" formatColumns="0" formatRows="0" autoFilter="0"/>
  <mergeCells count="18">
    <mergeCell ref="I24:I25"/>
    <mergeCell ref="B220:C220"/>
    <mergeCell ref="B120:C120"/>
    <mergeCell ref="B160:C160"/>
    <mergeCell ref="B200:C200"/>
    <mergeCell ref="B140:C140"/>
    <mergeCell ref="B180:C180"/>
    <mergeCell ref="B2:H2"/>
    <mergeCell ref="B60:C60"/>
    <mergeCell ref="B80:C80"/>
    <mergeCell ref="B30:C30"/>
    <mergeCell ref="B24:H24"/>
    <mergeCell ref="B9:D9"/>
    <mergeCell ref="B240:C240"/>
    <mergeCell ref="B260:C260"/>
    <mergeCell ref="B280:C280"/>
    <mergeCell ref="B300:C300"/>
    <mergeCell ref="B320:C320"/>
  </mergeCells>
  <conditionalFormatting sqref="C4:C7">
    <cfRule type="containsBlanks" dxfId="246" priority="3">
      <formula>LEN(TRIM(C4))=0</formula>
    </cfRule>
  </conditionalFormatting>
  <conditionalFormatting sqref="C58">
    <cfRule type="cellIs" dxfId="245" priority="1" operator="notEqual">
      <formula>1</formula>
    </cfRule>
  </conditionalFormatting>
  <dataValidations count="1">
    <dataValidation type="whole" allowBlank="1" showInputMessage="1" showErrorMessage="1" sqref="C4" xr:uid="{00000000-0002-0000-0200-000000000000}">
      <formula1>2019</formula1>
      <formula2>2030</formula2>
    </dataValidation>
  </dataValidations>
  <printOptions horizontalCentered="1"/>
  <pageMargins left="0.51181102362204722" right="0.51181102362204722" top="0.74803149606299213" bottom="0.74803149606299213" header="0.31496062992125984" footer="0.31496062992125984"/>
  <pageSetup paperSize="9" scale="49" fitToHeight="2" orientation="portrait" r:id="rId1"/>
  <headerFooter>
    <oddHeader>&amp;C&amp;Uמבחנים לתמיכה של משרד התרבות והספורט</oddHeader>
    <oddFooter>&amp;Lא. חפץ ושות'
יעוץ כלכלי&amp;C&amp;P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6">
    <tabColor theme="1"/>
  </sheetPr>
  <dimension ref="A4:F22"/>
  <sheetViews>
    <sheetView workbookViewId="0">
      <selection activeCell="F20" sqref="F4:F20"/>
    </sheetView>
  </sheetViews>
  <sheetFormatPr defaultColWidth="9.140625" defaultRowHeight="15.75" x14ac:dyDescent="0.25"/>
  <cols>
    <col min="1" max="1" width="16.140625" style="196" bestFit="1" customWidth="1"/>
    <col min="2" max="2" width="20.28515625" style="195" bestFit="1" customWidth="1"/>
    <col min="3" max="3" width="11.28515625" style="196" bestFit="1" customWidth="1"/>
    <col min="4" max="4" width="18.85546875" style="196" bestFit="1" customWidth="1"/>
    <col min="5" max="5" width="11.7109375" style="196" bestFit="1" customWidth="1"/>
    <col min="6" max="6" width="14.42578125" style="196" bestFit="1" customWidth="1"/>
    <col min="7" max="16384" width="9.140625" style="196"/>
  </cols>
  <sheetData>
    <row r="4" spans="1:6" x14ac:dyDescent="0.25">
      <c r="A4" s="488" t="s">
        <v>144</v>
      </c>
      <c r="B4" s="489"/>
      <c r="C4" s="490"/>
    </row>
    <row r="5" spans="1:6" ht="40.5" customHeight="1" x14ac:dyDescent="0.25">
      <c r="A5" s="222" t="s">
        <v>30</v>
      </c>
      <c r="B5" s="222"/>
      <c r="C5" s="222" t="s">
        <v>191</v>
      </c>
      <c r="D5" s="222" t="s">
        <v>192</v>
      </c>
      <c r="E5" s="222" t="s">
        <v>189</v>
      </c>
      <c r="F5" s="222"/>
    </row>
    <row r="6" spans="1:6" x14ac:dyDescent="0.25">
      <c r="A6" s="327">
        <v>2019</v>
      </c>
      <c r="B6" s="222"/>
      <c r="C6" s="144">
        <v>0.85</v>
      </c>
      <c r="D6" s="223">
        <v>20000</v>
      </c>
      <c r="E6" s="338">
        <v>0.7</v>
      </c>
      <c r="F6" s="223"/>
    </row>
    <row r="7" spans="1:6" x14ac:dyDescent="0.25">
      <c r="A7" s="327">
        <f>A6+1</f>
        <v>2020</v>
      </c>
      <c r="B7" s="222"/>
      <c r="C7" s="144">
        <v>0</v>
      </c>
      <c r="D7" s="223">
        <v>25000</v>
      </c>
      <c r="E7" s="338">
        <v>0.7</v>
      </c>
      <c r="F7" s="223"/>
    </row>
    <row r="8" spans="1:6" x14ac:dyDescent="0.25">
      <c r="A8" s="327">
        <f t="shared" ref="A8:A20" si="0">A7+1</f>
        <v>2021</v>
      </c>
      <c r="B8" s="222"/>
      <c r="C8" s="144">
        <v>0</v>
      </c>
      <c r="D8" s="223">
        <v>25000</v>
      </c>
      <c r="E8" s="338">
        <v>0.8</v>
      </c>
      <c r="F8" s="223"/>
    </row>
    <row r="9" spans="1:6" x14ac:dyDescent="0.25">
      <c r="A9" s="327">
        <f t="shared" si="0"/>
        <v>2022</v>
      </c>
      <c r="B9" s="222"/>
      <c r="C9" s="144">
        <v>0</v>
      </c>
      <c r="D9" s="223">
        <v>25000</v>
      </c>
      <c r="E9" s="338">
        <v>0.8</v>
      </c>
      <c r="F9" s="223"/>
    </row>
    <row r="10" spans="1:6" x14ac:dyDescent="0.25">
      <c r="A10" s="327">
        <f t="shared" si="0"/>
        <v>2023</v>
      </c>
      <c r="B10" s="222"/>
      <c r="C10" s="144">
        <v>0</v>
      </c>
      <c r="D10" s="223">
        <v>25000</v>
      </c>
      <c r="E10" s="338">
        <v>0.8</v>
      </c>
      <c r="F10" s="223"/>
    </row>
    <row r="11" spans="1:6" x14ac:dyDescent="0.25">
      <c r="A11" s="327">
        <f t="shared" si="0"/>
        <v>2024</v>
      </c>
      <c r="B11" s="222"/>
      <c r="C11" s="144">
        <v>0</v>
      </c>
      <c r="D11" s="223">
        <v>25000</v>
      </c>
      <c r="E11" s="338">
        <v>0.8</v>
      </c>
      <c r="F11" s="223"/>
    </row>
    <row r="12" spans="1:6" x14ac:dyDescent="0.25">
      <c r="A12" s="327">
        <f t="shared" si="0"/>
        <v>2025</v>
      </c>
      <c r="B12" s="222"/>
      <c r="C12" s="144">
        <v>0</v>
      </c>
      <c r="D12" s="223">
        <v>25000</v>
      </c>
      <c r="E12" s="338">
        <v>0.8</v>
      </c>
      <c r="F12" s="223"/>
    </row>
    <row r="13" spans="1:6" x14ac:dyDescent="0.25">
      <c r="A13" s="327">
        <f t="shared" si="0"/>
        <v>2026</v>
      </c>
      <c r="B13" s="222"/>
      <c r="C13" s="144">
        <v>0</v>
      </c>
      <c r="D13" s="223">
        <v>25000</v>
      </c>
      <c r="E13" s="338">
        <v>0.8</v>
      </c>
      <c r="F13" s="223"/>
    </row>
    <row r="14" spans="1:6" x14ac:dyDescent="0.25">
      <c r="A14" s="327">
        <f t="shared" si="0"/>
        <v>2027</v>
      </c>
      <c r="B14" s="222"/>
      <c r="C14" s="144">
        <v>0</v>
      </c>
      <c r="D14" s="223">
        <v>25000</v>
      </c>
      <c r="E14" s="338">
        <v>0.8</v>
      </c>
      <c r="F14" s="223"/>
    </row>
    <row r="15" spans="1:6" x14ac:dyDescent="0.25">
      <c r="A15" s="327">
        <f t="shared" si="0"/>
        <v>2028</v>
      </c>
      <c r="B15" s="222"/>
      <c r="C15" s="144">
        <v>0</v>
      </c>
      <c r="D15" s="223">
        <v>25000</v>
      </c>
      <c r="E15" s="338">
        <v>0.8</v>
      </c>
      <c r="F15" s="223"/>
    </row>
    <row r="16" spans="1:6" x14ac:dyDescent="0.25">
      <c r="A16" s="327">
        <f t="shared" si="0"/>
        <v>2029</v>
      </c>
      <c r="B16" s="222"/>
      <c r="C16" s="144">
        <v>0</v>
      </c>
      <c r="D16" s="223">
        <v>25000</v>
      </c>
      <c r="E16" s="338">
        <v>0.8</v>
      </c>
      <c r="F16" s="223"/>
    </row>
    <row r="17" spans="1:6" x14ac:dyDescent="0.25">
      <c r="A17" s="327">
        <f t="shared" si="0"/>
        <v>2030</v>
      </c>
      <c r="B17" s="222"/>
      <c r="C17" s="144">
        <v>0</v>
      </c>
      <c r="D17" s="223">
        <v>25000</v>
      </c>
      <c r="E17" s="338">
        <v>0.8</v>
      </c>
      <c r="F17" s="223"/>
    </row>
    <row r="18" spans="1:6" x14ac:dyDescent="0.25">
      <c r="A18" s="327">
        <f t="shared" si="0"/>
        <v>2031</v>
      </c>
      <c r="B18" s="222"/>
      <c r="C18" s="144">
        <v>0</v>
      </c>
      <c r="D18" s="223">
        <v>25000</v>
      </c>
      <c r="E18" s="338">
        <v>0.8</v>
      </c>
      <c r="F18" s="223"/>
    </row>
    <row r="19" spans="1:6" x14ac:dyDescent="0.25">
      <c r="A19" s="327">
        <f t="shared" si="0"/>
        <v>2032</v>
      </c>
      <c r="B19" s="222"/>
      <c r="C19" s="144">
        <v>0</v>
      </c>
      <c r="D19" s="223">
        <v>25000</v>
      </c>
      <c r="E19" s="338">
        <v>0.8</v>
      </c>
      <c r="F19" s="223"/>
    </row>
    <row r="20" spans="1:6" x14ac:dyDescent="0.25">
      <c r="A20" s="327">
        <f t="shared" si="0"/>
        <v>2033</v>
      </c>
      <c r="B20" s="222"/>
      <c r="C20" s="144">
        <v>0</v>
      </c>
      <c r="D20" s="223">
        <v>25000</v>
      </c>
      <c r="E20" s="338">
        <v>0.8</v>
      </c>
      <c r="F20" s="223"/>
    </row>
    <row r="22" spans="1:6" x14ac:dyDescent="0.25">
      <c r="B22" s="224"/>
      <c r="C22" s="225"/>
      <c r="D22" s="225"/>
    </row>
  </sheetData>
  <sheetProtection algorithmName="SHA-512" hashValue="S2lKAJfiET1HITSLtDHSO5MQqWFA/Ud8bsy3p5hyHeZV1eYo4XnAXdUExlxAKfEKg0nElL/PqPGA0vJp0I6iAA==" saltValue="V0yVZHPaFdOZnBCvJKok+w==" spinCount="100000" sheet="1" scenarios="1" formatCells="0" formatColumns="0" formatRows="0" autoFilter="0"/>
  <mergeCells count="1">
    <mergeCell ref="A4:C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filterMode="1">
    <tabColor theme="4" tint="-0.249977111117893"/>
  </sheetPr>
  <dimension ref="A1:FA131"/>
  <sheetViews>
    <sheetView rightToLeft="1" view="pageBreakPreview" topLeftCell="A3" zoomScale="85" zoomScaleNormal="100" zoomScaleSheetLayoutView="85" workbookViewId="0">
      <pane xSplit="6" ySplit="28" topLeftCell="G31" activePane="bottomRight" state="frozen"/>
      <selection activeCell="F98" sqref="F98"/>
      <selection pane="topRight" activeCell="F98" sqref="F98"/>
      <selection pane="bottomLeft" activeCell="F98" sqref="F98"/>
      <selection pane="bottomRight" activeCell="G31" sqref="G31"/>
    </sheetView>
  </sheetViews>
  <sheetFormatPr defaultColWidth="9.140625" defaultRowHeight="32.25" customHeight="1" x14ac:dyDescent="0.25"/>
  <cols>
    <col min="1" max="1" width="9.140625" style="196" customWidth="1"/>
    <col min="2" max="2" width="20.5703125" style="196" customWidth="1"/>
    <col min="3" max="3" width="11.7109375" style="196" hidden="1" customWidth="1"/>
    <col min="4" max="4" width="26.7109375" style="196" hidden="1" customWidth="1"/>
    <col min="5" max="5" width="1" style="196" hidden="1" customWidth="1"/>
    <col min="6" max="6" width="58.42578125" style="225" customWidth="1"/>
    <col min="7" max="8" width="11.42578125" style="196" customWidth="1"/>
    <col min="9" max="9" width="12.5703125" style="196" customWidth="1"/>
    <col min="10" max="10" width="15.140625" style="196" customWidth="1"/>
    <col min="11" max="11" width="11.42578125" style="196" customWidth="1"/>
    <col min="12" max="12" width="18.7109375" style="196" customWidth="1"/>
    <col min="13" max="13" width="16.28515625" style="196" customWidth="1"/>
    <col min="14" max="14" width="13.5703125" style="196" customWidth="1"/>
    <col min="15" max="15" width="20" style="196" customWidth="1"/>
    <col min="16" max="16" width="12.42578125" style="196" customWidth="1"/>
    <col min="17" max="17" width="11.7109375" style="196" customWidth="1"/>
    <col min="18" max="18" width="9.28515625" style="196" customWidth="1"/>
    <col min="19" max="19" width="11.140625" style="196" customWidth="1"/>
    <col min="20" max="20" width="9.85546875" style="196" customWidth="1"/>
    <col min="21" max="21" width="8.85546875" style="196" customWidth="1"/>
    <col min="22" max="22" width="9.7109375" style="196" customWidth="1"/>
    <col min="23" max="23" width="8.28515625" style="196" customWidth="1"/>
    <col min="24" max="24" width="9.85546875" style="196" customWidth="1"/>
    <col min="25" max="25" width="18.7109375" style="196" customWidth="1"/>
    <col min="26" max="26" width="22.7109375" style="196" customWidth="1"/>
    <col min="27" max="27" width="9.85546875" style="196" customWidth="1"/>
    <col min="28" max="28" width="16.42578125" style="196" customWidth="1"/>
    <col min="29" max="29" width="12.140625" style="196" customWidth="1"/>
    <col min="30" max="30" width="14" style="196" customWidth="1"/>
    <col min="31" max="31" width="19.42578125" style="196" customWidth="1"/>
    <col min="32" max="32" width="9.5703125" style="196" customWidth="1"/>
    <col min="33" max="33" width="12.7109375" style="196" customWidth="1"/>
    <col min="34" max="34" width="12.85546875" style="196" customWidth="1"/>
    <col min="35" max="37" width="11.42578125" style="196" customWidth="1"/>
    <col min="38" max="38" width="13.7109375" style="196" customWidth="1"/>
    <col min="39" max="39" width="11.28515625" style="196" customWidth="1"/>
    <col min="40" max="40" width="13.28515625" style="196" customWidth="1"/>
    <col min="41" max="45" width="11.42578125" style="196" customWidth="1"/>
    <col min="46" max="46" width="13" style="196" customWidth="1"/>
    <col min="47" max="47" width="9.7109375" style="196" customWidth="1"/>
    <col min="48" max="48" width="8.85546875" style="196" customWidth="1"/>
    <col min="49" max="50" width="10" style="196" customWidth="1"/>
    <col min="51" max="51" width="8.28515625" style="196" customWidth="1"/>
    <col min="52" max="52" width="29.5703125" style="196" customWidth="1"/>
    <col min="53" max="53" width="11.140625" style="196" customWidth="1"/>
    <col min="54" max="54" width="5.42578125" style="196" hidden="1" customWidth="1"/>
    <col min="55" max="55" width="8" style="196" hidden="1" customWidth="1"/>
    <col min="56" max="56" width="8.7109375" style="196" hidden="1" customWidth="1"/>
    <col min="57" max="57" width="19.28515625" style="196" customWidth="1"/>
    <col min="58" max="58" width="80.7109375" style="196" customWidth="1"/>
    <col min="59" max="61" width="9.140625" style="196" hidden="1" customWidth="1"/>
    <col min="62" max="62" width="11.85546875" style="196" hidden="1" customWidth="1"/>
    <col min="63" max="64" width="9.140625" style="196" hidden="1" customWidth="1"/>
    <col min="65" max="65" width="10.140625" style="196" hidden="1" customWidth="1"/>
    <col min="66" max="66" width="16.7109375" style="196" hidden="1" customWidth="1"/>
    <col min="67" max="67" width="8.85546875" style="196" hidden="1" customWidth="1"/>
    <col min="68" max="68" width="11.85546875" style="196" hidden="1" customWidth="1"/>
    <col min="69" max="69" width="17.7109375" style="196" hidden="1" customWidth="1"/>
    <col min="70" max="90" width="9.140625" style="196" hidden="1" customWidth="1"/>
    <col min="91" max="91" width="9.7109375" style="196" hidden="1" customWidth="1"/>
    <col min="92" max="95" width="9.140625" style="196" hidden="1" customWidth="1"/>
    <col min="96" max="96" width="10.7109375" style="196" hidden="1" customWidth="1"/>
    <col min="97" max="157" width="9.140625" style="196" hidden="1" customWidth="1"/>
    <col min="158" max="215" width="9.140625" style="196" customWidth="1"/>
    <col min="216" max="216" width="19.42578125" style="196" customWidth="1"/>
    <col min="217" max="217" width="17.140625" style="196" customWidth="1"/>
    <col min="218" max="16384" width="9.140625" style="196"/>
  </cols>
  <sheetData>
    <row r="1" spans="2:118" ht="32.25" customHeight="1" thickBot="1" x14ac:dyDescent="0.3">
      <c r="B1" s="483" t="str">
        <f ca="1">MID(CELL("filename",BI2),FIND("]",CELL("filename",BI2),1)+1,99)</f>
        <v>תנאי סף</v>
      </c>
      <c r="C1" s="485"/>
      <c r="D1" s="485"/>
      <c r="E1" s="485"/>
      <c r="F1" s="485"/>
      <c r="G1" s="485"/>
      <c r="H1" s="485"/>
      <c r="I1" s="485"/>
      <c r="J1" s="485"/>
      <c r="K1" s="485"/>
      <c r="L1" s="485"/>
      <c r="M1" s="485"/>
      <c r="N1" s="485"/>
      <c r="O1" s="485"/>
      <c r="P1" s="485"/>
      <c r="Q1" s="485"/>
      <c r="R1" s="485"/>
      <c r="S1" s="485"/>
      <c r="T1" s="485"/>
      <c r="U1" s="485"/>
      <c r="V1" s="485"/>
      <c r="W1" s="485"/>
      <c r="X1" s="485"/>
      <c r="Y1" s="485"/>
      <c r="Z1" s="485"/>
      <c r="AA1" s="485"/>
      <c r="AB1" s="485"/>
      <c r="AC1" s="485"/>
      <c r="AD1" s="485"/>
      <c r="AE1" s="485"/>
      <c r="AF1" s="485"/>
      <c r="AG1" s="485"/>
      <c r="AH1" s="485"/>
      <c r="AI1" s="485"/>
      <c r="AJ1" s="485"/>
      <c r="AK1" s="485"/>
      <c r="AL1" s="485"/>
      <c r="AM1" s="485"/>
      <c r="AN1" s="485"/>
      <c r="AO1" s="485"/>
      <c r="AP1" s="485"/>
      <c r="AQ1" s="485"/>
      <c r="AR1" s="485"/>
      <c r="AS1" s="485"/>
      <c r="AT1" s="485"/>
      <c r="AU1" s="485"/>
      <c r="AV1" s="485"/>
      <c r="AW1" s="485"/>
      <c r="AX1" s="485"/>
      <c r="AY1" s="485"/>
      <c r="AZ1" s="485"/>
      <c r="BA1" s="485"/>
      <c r="BB1" s="485"/>
      <c r="BC1" s="485"/>
      <c r="BD1" s="485"/>
      <c r="BE1" s="485"/>
      <c r="BF1" s="485"/>
      <c r="BH1" s="196" t="s">
        <v>27</v>
      </c>
      <c r="BJ1" s="226" t="s">
        <v>65</v>
      </c>
      <c r="BK1" s="227" t="s">
        <v>26</v>
      </c>
      <c r="BL1" s="227" t="s">
        <v>29</v>
      </c>
      <c r="BM1" s="227" t="s">
        <v>61</v>
      </c>
      <c r="BN1" s="227" t="s">
        <v>43</v>
      </c>
      <c r="BO1" s="227" t="s">
        <v>62</v>
      </c>
      <c r="BP1" s="227" t="s">
        <v>68</v>
      </c>
      <c r="BQ1" s="228" t="s">
        <v>69</v>
      </c>
      <c r="BR1" s="227" t="s">
        <v>63</v>
      </c>
      <c r="BS1" s="228" t="s">
        <v>64</v>
      </c>
      <c r="BT1" s="227"/>
      <c r="BU1" s="227"/>
      <c r="BV1" s="227"/>
      <c r="BW1" s="227"/>
      <c r="BX1" s="227"/>
      <c r="BY1" s="227"/>
      <c r="BZ1" s="227"/>
      <c r="CA1" s="227"/>
      <c r="CB1" s="227"/>
      <c r="CC1" s="227"/>
      <c r="CD1" s="227"/>
      <c r="CE1" s="227"/>
      <c r="CF1" s="227"/>
      <c r="CG1" s="227"/>
      <c r="CH1" s="227"/>
      <c r="CI1" s="227"/>
      <c r="CJ1" s="227"/>
      <c r="CK1" s="227"/>
      <c r="CL1" s="227"/>
      <c r="CM1" s="227"/>
      <c r="CN1" s="227"/>
      <c r="CO1" s="227"/>
      <c r="CP1" s="227"/>
      <c r="CQ1" s="227"/>
      <c r="CR1" s="227"/>
      <c r="CS1" s="227"/>
      <c r="CT1" s="227"/>
      <c r="CU1" s="228"/>
    </row>
    <row r="2" spans="2:118" ht="32.25" customHeight="1" x14ac:dyDescent="0.25">
      <c r="BE2" s="213" t="str">
        <f>'פרמטרים לקריטריונים'!$B$4</f>
        <v>שנת תקציב</v>
      </c>
      <c r="BF2" s="2">
        <f>'פרמטרים לקריטריונים'!$C$4</f>
        <v>2025</v>
      </c>
      <c r="BK2" s="196">
        <f>IF(ISNA(MATCH(G31,$BH$30:$BI$30,0)),0,1)</f>
        <v>1</v>
      </c>
      <c r="BL2" s="196">
        <f>IF(IFERROR(G31*1,"bad")="bad",0,1)</f>
        <v>1</v>
      </c>
      <c r="BM2" s="196">
        <f>IF(IFERROR(IF(G31=TRUNC(G31),1,"bad"),"bad")="bad",0,1)</f>
        <v>1</v>
      </c>
      <c r="BN2" s="196">
        <f>IF(AND(IF(IFERROR(G31*1,"bad")="bad",0,1)=1,G31&gt;=0),1,0)</f>
        <v>1</v>
      </c>
      <c r="BO2" s="196">
        <f>IF(AND(IF(IFERROR(IF(G31=TRUNC(G31),1,"bad"),"bad")="bad",0,1)=1,G31&gt;=0),1,0)</f>
        <v>1</v>
      </c>
      <c r="BP2" s="196">
        <f>IF(AND(IF(IFERROR(G31*1,"bad")="bad",0,1)=1,G31&gt;0),1,0)</f>
        <v>1</v>
      </c>
      <c r="BQ2" s="196">
        <f>IF(AND(IF(IFERROR(IF(G31=TRUNC(G31),1,"bad"),"bad")="bad",0,1)=1,G31&gt;0),1,0)</f>
        <v>1</v>
      </c>
      <c r="BR2" s="196">
        <v>1</v>
      </c>
      <c r="BS2" s="196">
        <f>IF(IFERROR(HLOOKUP(G31,$DL$30:$DV$30,1,0),"bad")="bad",0,1)</f>
        <v>0</v>
      </c>
    </row>
    <row r="3" spans="2:118" ht="32.25" customHeight="1" thickBot="1" x14ac:dyDescent="0.3">
      <c r="F3" s="229"/>
      <c r="G3" s="230"/>
      <c r="H3" s="230"/>
      <c r="I3" s="230"/>
      <c r="J3" s="230"/>
      <c r="K3" s="230"/>
      <c r="L3" s="230"/>
      <c r="M3" s="230"/>
      <c r="N3" s="230"/>
      <c r="O3" s="230"/>
      <c r="P3" s="230"/>
      <c r="Q3" s="230"/>
      <c r="R3" s="230"/>
      <c r="S3" s="230"/>
      <c r="T3" s="230"/>
      <c r="U3" s="230"/>
      <c r="V3" s="230"/>
      <c r="W3" s="230"/>
      <c r="X3" s="230"/>
      <c r="Y3" s="230"/>
      <c r="Z3" s="230"/>
      <c r="AA3" s="230"/>
      <c r="AB3" s="230"/>
      <c r="AC3" s="230"/>
      <c r="AD3" s="230"/>
      <c r="AE3" s="230"/>
      <c r="AF3" s="230"/>
      <c r="AG3" s="230"/>
      <c r="AH3" s="230"/>
      <c r="AI3" s="230"/>
      <c r="AJ3" s="230"/>
      <c r="AK3" s="230"/>
      <c r="AL3" s="230"/>
      <c r="AM3" s="230"/>
      <c r="AN3" s="230"/>
      <c r="AO3" s="230"/>
      <c r="AP3" s="230"/>
      <c r="AQ3" s="230"/>
      <c r="AR3" s="230"/>
      <c r="AS3" s="230"/>
      <c r="AT3" s="230"/>
      <c r="AU3" s="230"/>
      <c r="AV3" s="230"/>
      <c r="AW3" s="230"/>
      <c r="AX3" s="230"/>
      <c r="AY3" s="230"/>
      <c r="AZ3" s="230"/>
      <c r="BA3" s="230"/>
      <c r="BE3" s="214" t="str">
        <f>'פרמטרים לקריטריונים'!$B$5</f>
        <v>תקציב התמיכה</v>
      </c>
      <c r="BF3" s="3">
        <f>'פרמטרים לקריטריונים'!$C$5</f>
        <v>2023926</v>
      </c>
      <c r="BJ3" s="196" t="s">
        <v>66</v>
      </c>
      <c r="BK3" s="196">
        <v>1</v>
      </c>
      <c r="BL3" s="196">
        <v>2</v>
      </c>
      <c r="BM3" s="196">
        <v>3</v>
      </c>
      <c r="BN3" s="196">
        <v>4</v>
      </c>
      <c r="BO3" s="196">
        <v>5</v>
      </c>
      <c r="BP3" s="196">
        <v>6</v>
      </c>
      <c r="BQ3" s="196">
        <v>7</v>
      </c>
      <c r="BR3" s="196">
        <v>8</v>
      </c>
      <c r="BS3" s="196">
        <v>9</v>
      </c>
    </row>
    <row r="4" spans="2:118" ht="32.25" customHeight="1" thickBot="1" x14ac:dyDescent="0.3">
      <c r="F4" s="231" t="s">
        <v>121</v>
      </c>
      <c r="G4" s="232">
        <v>1</v>
      </c>
      <c r="H4" s="232">
        <v>1</v>
      </c>
      <c r="I4" s="232">
        <v>0</v>
      </c>
      <c r="J4" s="451">
        <v>99</v>
      </c>
      <c r="K4" s="451">
        <v>1</v>
      </c>
      <c r="L4" s="451">
        <v>1</v>
      </c>
      <c r="M4" s="451">
        <v>1</v>
      </c>
      <c r="N4" s="451">
        <v>1</v>
      </c>
      <c r="O4" s="451">
        <v>0</v>
      </c>
      <c r="P4" s="451">
        <v>99</v>
      </c>
      <c r="Q4" s="451">
        <v>99</v>
      </c>
      <c r="R4" s="451">
        <v>99</v>
      </c>
      <c r="S4" s="232">
        <v>1</v>
      </c>
      <c r="T4" s="232">
        <v>1</v>
      </c>
      <c r="U4" s="232">
        <v>1</v>
      </c>
      <c r="V4" s="232">
        <v>1</v>
      </c>
      <c r="W4" s="232">
        <v>1</v>
      </c>
      <c r="X4" s="232">
        <v>1</v>
      </c>
      <c r="Y4" s="232">
        <v>1</v>
      </c>
      <c r="Z4" s="232">
        <v>1</v>
      </c>
      <c r="AA4" s="232">
        <v>1</v>
      </c>
      <c r="AB4" s="232">
        <v>1</v>
      </c>
      <c r="AC4" s="232">
        <v>1</v>
      </c>
      <c r="AD4" s="232">
        <v>1</v>
      </c>
      <c r="AE4" s="232">
        <v>1</v>
      </c>
      <c r="AF4" s="232">
        <v>1</v>
      </c>
      <c r="AG4" s="232">
        <v>0</v>
      </c>
      <c r="AH4" s="232">
        <v>99</v>
      </c>
      <c r="AI4" s="232">
        <v>99</v>
      </c>
      <c r="AJ4" s="232">
        <v>99</v>
      </c>
      <c r="AK4" s="232">
        <v>99</v>
      </c>
      <c r="AL4" s="232">
        <v>99</v>
      </c>
      <c r="AM4" s="232">
        <v>99</v>
      </c>
      <c r="AN4" s="232">
        <v>99</v>
      </c>
      <c r="AO4" s="232">
        <v>99</v>
      </c>
      <c r="AP4" s="232">
        <v>99</v>
      </c>
      <c r="AQ4" s="232">
        <v>99</v>
      </c>
      <c r="AR4" s="232">
        <v>99</v>
      </c>
      <c r="AS4" s="232">
        <v>99</v>
      </c>
      <c r="AT4" s="232">
        <v>1</v>
      </c>
      <c r="AU4" s="232">
        <v>99</v>
      </c>
      <c r="AV4" s="232">
        <v>99</v>
      </c>
      <c r="AW4" s="232">
        <v>1</v>
      </c>
      <c r="AX4" s="232">
        <v>1</v>
      </c>
      <c r="AY4" s="232">
        <v>1</v>
      </c>
      <c r="AZ4" s="390">
        <v>1</v>
      </c>
      <c r="BA4" s="233">
        <v>99</v>
      </c>
      <c r="BJ4" s="196" t="s">
        <v>67</v>
      </c>
      <c r="BK4" s="226">
        <v>1</v>
      </c>
      <c r="BL4" s="227">
        <v>2</v>
      </c>
      <c r="BM4" s="227">
        <v>3</v>
      </c>
      <c r="BN4" s="227">
        <v>4</v>
      </c>
      <c r="BO4" s="227">
        <v>5</v>
      </c>
      <c r="BP4" s="227">
        <v>6</v>
      </c>
      <c r="BQ4" s="227">
        <v>7</v>
      </c>
      <c r="BR4" s="227">
        <v>8</v>
      </c>
      <c r="BS4" s="227">
        <v>9</v>
      </c>
      <c r="BT4" s="228">
        <v>10</v>
      </c>
      <c r="DI4" s="196" t="s">
        <v>189</v>
      </c>
      <c r="DJ4" s="322">
        <f>INDEX('הוראת שעה'!$E$6:$E$20,MATCH($BF$2,'הוראת שעה'!$A$6:$A$20,1))</f>
        <v>0.8</v>
      </c>
    </row>
    <row r="5" spans="2:118" ht="32.25" customHeight="1" thickBot="1" x14ac:dyDescent="0.3">
      <c r="F5" s="394" t="s">
        <v>122</v>
      </c>
      <c r="G5" s="234">
        <v>1</v>
      </c>
      <c r="H5" s="234">
        <v>1</v>
      </c>
      <c r="I5" s="234"/>
      <c r="J5" s="234"/>
      <c r="K5" s="234">
        <v>1</v>
      </c>
      <c r="L5" s="234">
        <v>1</v>
      </c>
      <c r="M5" s="234">
        <v>1</v>
      </c>
      <c r="N5" s="234">
        <v>1</v>
      </c>
      <c r="O5" s="234"/>
      <c r="P5" s="234"/>
      <c r="Q5" s="234"/>
      <c r="R5" s="234"/>
      <c r="S5" s="234">
        <v>1</v>
      </c>
      <c r="T5" s="234">
        <v>1</v>
      </c>
      <c r="U5" s="234">
        <v>1</v>
      </c>
      <c r="V5" s="234">
        <v>1</v>
      </c>
      <c r="W5" s="234">
        <v>1</v>
      </c>
      <c r="X5" s="234">
        <v>1</v>
      </c>
      <c r="Y5" s="234">
        <v>1</v>
      </c>
      <c r="Z5" s="234">
        <v>1</v>
      </c>
      <c r="AA5" s="234">
        <v>1</v>
      </c>
      <c r="AB5" s="234">
        <v>1</v>
      </c>
      <c r="AC5" s="234">
        <v>1</v>
      </c>
      <c r="AD5" s="234">
        <v>1</v>
      </c>
      <c r="AE5" s="234">
        <v>1</v>
      </c>
      <c r="AF5" s="234">
        <v>1</v>
      </c>
      <c r="AG5" s="234"/>
      <c r="AH5" s="340"/>
      <c r="AI5" s="234"/>
      <c r="AJ5" s="234"/>
      <c r="AK5" s="234"/>
      <c r="AL5" s="234"/>
      <c r="AM5" s="234"/>
      <c r="AN5" s="234"/>
      <c r="AO5" s="234"/>
      <c r="AP5" s="234"/>
      <c r="AQ5" s="234">
        <v>5</v>
      </c>
      <c r="AR5" s="234">
        <v>25</v>
      </c>
      <c r="AS5" s="234">
        <v>18</v>
      </c>
      <c r="AT5" s="366">
        <f>50000/'פרמטרים לקריטריונים'!$C$6*'פרמטרים לקריטריונים'!$C$7</f>
        <v>54388.500000014894</v>
      </c>
      <c r="AU5" s="234"/>
      <c r="AV5" s="234"/>
      <c r="AW5" s="234">
        <v>1</v>
      </c>
      <c r="AX5" s="234">
        <v>1</v>
      </c>
      <c r="AY5" s="234">
        <v>1</v>
      </c>
      <c r="AZ5" s="391">
        <v>1</v>
      </c>
      <c r="BA5" s="235"/>
      <c r="DB5" s="196" t="s">
        <v>199</v>
      </c>
      <c r="DC5" s="196">
        <f>COUNTA(DB7:DH7)</f>
        <v>3</v>
      </c>
      <c r="DI5" s="329" t="s">
        <v>193</v>
      </c>
      <c r="DJ5" s="328">
        <v>2</v>
      </c>
      <c r="DK5" s="328"/>
      <c r="DL5" s="328"/>
      <c r="DM5" s="328"/>
      <c r="DN5" s="328"/>
    </row>
    <row r="6" spans="2:118" ht="32.25" hidden="1" customHeight="1" x14ac:dyDescent="0.25">
      <c r="DI6" s="329" t="s">
        <v>178</v>
      </c>
      <c r="DJ6" s="328"/>
      <c r="DK6" s="328"/>
      <c r="DL6" s="328"/>
      <c r="DM6" s="328"/>
      <c r="DN6" s="328"/>
    </row>
    <row r="7" spans="2:118" ht="32.25" hidden="1" customHeight="1" x14ac:dyDescent="0.25">
      <c r="F7" s="229"/>
      <c r="G7" s="230"/>
      <c r="H7" s="230"/>
      <c r="I7" s="230"/>
      <c r="J7" s="230"/>
      <c r="K7" s="230"/>
      <c r="L7" s="230"/>
      <c r="M7" s="230"/>
      <c r="N7" s="230"/>
      <c r="O7" s="230"/>
      <c r="P7" s="230"/>
      <c r="Q7" s="230"/>
      <c r="R7" s="230"/>
      <c r="S7" s="230"/>
      <c r="T7" s="230"/>
      <c r="U7" s="230"/>
      <c r="V7" s="230"/>
      <c r="W7" s="230"/>
      <c r="X7" s="230"/>
      <c r="Y7" s="230"/>
      <c r="Z7" s="230"/>
      <c r="AA7" s="230"/>
      <c r="AB7" s="230"/>
      <c r="AC7" s="230"/>
      <c r="AD7" s="230"/>
      <c r="AE7" s="230"/>
      <c r="AF7" s="230"/>
      <c r="AG7" s="230"/>
      <c r="AH7" s="230"/>
      <c r="AI7" s="230"/>
      <c r="AJ7" s="230"/>
      <c r="AK7" s="230"/>
      <c r="AL7" s="230"/>
      <c r="AM7" s="230"/>
      <c r="AN7" s="230"/>
      <c r="AO7" s="230"/>
      <c r="AP7" s="230"/>
      <c r="AQ7" s="230"/>
      <c r="AR7" s="230"/>
      <c r="AS7" s="230"/>
      <c r="AT7" s="230"/>
      <c r="AU7" s="230"/>
      <c r="AV7" s="230"/>
      <c r="AW7" s="230"/>
      <c r="AX7" s="230"/>
      <c r="AY7" s="230"/>
      <c r="AZ7" s="230"/>
      <c r="BA7" s="230"/>
      <c r="DB7" s="196">
        <f>AQ5</f>
        <v>5</v>
      </c>
      <c r="DC7" s="196">
        <f>AR5</f>
        <v>25</v>
      </c>
      <c r="DD7" s="196">
        <f>AS5</f>
        <v>18</v>
      </c>
      <c r="DI7" s="329">
        <f>ROUNDUP(DB7*$DJ$4,0)</f>
        <v>4</v>
      </c>
      <c r="DJ7" s="329">
        <f>ROUNDUP(DC7*$DJ$4,0)</f>
        <v>20</v>
      </c>
      <c r="DK7" s="329">
        <f>ROUNDUP(DD7*$DJ$4,0)</f>
        <v>15</v>
      </c>
      <c r="DL7" s="329"/>
      <c r="DM7" s="329"/>
      <c r="DN7" s="329"/>
    </row>
    <row r="8" spans="2:118" ht="32.25" hidden="1" customHeight="1" x14ac:dyDescent="0.25">
      <c r="DI8" s="328"/>
      <c r="DJ8" s="328"/>
      <c r="DK8" s="328"/>
      <c r="DL8" s="328"/>
      <c r="DM8" s="328"/>
      <c r="DN8" s="328"/>
    </row>
    <row r="9" spans="2:118" ht="32.25" hidden="1" customHeight="1" x14ac:dyDescent="0.25">
      <c r="DI9" s="328"/>
      <c r="DJ9" s="328"/>
      <c r="DK9" s="328"/>
      <c r="DL9" s="328"/>
      <c r="DM9" s="328"/>
      <c r="DN9" s="328"/>
    </row>
    <row r="10" spans="2:118" ht="32.25" hidden="1" customHeight="1" x14ac:dyDescent="0.25">
      <c r="DI10" s="328"/>
      <c r="DJ10" s="328"/>
      <c r="DK10" s="328"/>
      <c r="DL10" s="328"/>
      <c r="DM10" s="328"/>
      <c r="DN10" s="328"/>
    </row>
    <row r="11" spans="2:118" ht="32.25" hidden="1" customHeight="1" x14ac:dyDescent="0.25">
      <c r="DI11" s="328"/>
      <c r="DJ11" s="328"/>
      <c r="DK11" s="328"/>
      <c r="DL11" s="328"/>
      <c r="DM11" s="328"/>
      <c r="DN11" s="328"/>
    </row>
    <row r="12" spans="2:118" ht="32.25" hidden="1" customHeight="1" x14ac:dyDescent="0.25">
      <c r="DI12" s="328"/>
      <c r="DJ12" s="328"/>
      <c r="DK12" s="328"/>
      <c r="DL12" s="328"/>
      <c r="DM12" s="328"/>
      <c r="DN12" s="328"/>
    </row>
    <row r="13" spans="2:118" ht="32.25" hidden="1" customHeight="1" x14ac:dyDescent="0.25">
      <c r="DI13" s="328"/>
      <c r="DJ13" s="328"/>
      <c r="DK13" s="328"/>
      <c r="DL13" s="328"/>
      <c r="DM13" s="328"/>
      <c r="DN13" s="328"/>
    </row>
    <row r="14" spans="2:118" ht="32.25" hidden="1" customHeight="1" x14ac:dyDescent="0.25">
      <c r="DI14" s="328"/>
      <c r="DJ14" s="328"/>
      <c r="DK14" s="328"/>
      <c r="DL14" s="328"/>
      <c r="DM14" s="328"/>
      <c r="DN14" s="328"/>
    </row>
    <row r="15" spans="2:118" ht="32.25" hidden="1" customHeight="1" x14ac:dyDescent="0.25">
      <c r="DI15" s="328"/>
      <c r="DJ15" s="328"/>
      <c r="DK15" s="328"/>
      <c r="DL15" s="328"/>
      <c r="DM15" s="328"/>
      <c r="DN15" s="328"/>
    </row>
    <row r="16" spans="2:118" ht="32.25" hidden="1" customHeight="1" x14ac:dyDescent="0.25">
      <c r="DI16" s="328"/>
      <c r="DJ16" s="328"/>
      <c r="DK16" s="328"/>
      <c r="DL16" s="328"/>
      <c r="DM16" s="328"/>
      <c r="DN16" s="328"/>
    </row>
    <row r="17" spans="1:137" ht="32.25" hidden="1" customHeight="1" x14ac:dyDescent="0.25">
      <c r="DI17" s="328"/>
      <c r="DJ17" s="328"/>
      <c r="DK17" s="328"/>
      <c r="DL17" s="328"/>
      <c r="DM17" s="328"/>
      <c r="DN17" s="328"/>
      <c r="DO17" s="328"/>
    </row>
    <row r="18" spans="1:137" ht="32.25" hidden="1" customHeight="1" x14ac:dyDescent="0.25">
      <c r="DI18" s="328"/>
      <c r="DJ18" s="328"/>
      <c r="DK18" s="328"/>
      <c r="DL18" s="328"/>
      <c r="DM18" s="328"/>
      <c r="DN18" s="328"/>
      <c r="DO18" s="328"/>
    </row>
    <row r="19" spans="1:137" ht="32.25" hidden="1" customHeight="1" x14ac:dyDescent="0.25">
      <c r="DI19" s="328"/>
      <c r="DJ19" s="328"/>
      <c r="DK19" s="328"/>
      <c r="DL19" s="328"/>
      <c r="DM19" s="328"/>
      <c r="DN19" s="328"/>
      <c r="DO19" s="328"/>
    </row>
    <row r="20" spans="1:137" ht="32.25" hidden="1" customHeight="1" x14ac:dyDescent="0.25">
      <c r="DI20" s="328"/>
      <c r="DJ20" s="328"/>
      <c r="DK20" s="328"/>
      <c r="DL20" s="328"/>
      <c r="DM20" s="328"/>
      <c r="DN20" s="328"/>
      <c r="DO20" s="328"/>
    </row>
    <row r="21" spans="1:137" ht="32.25" hidden="1" customHeight="1" x14ac:dyDescent="0.25">
      <c r="DI21" s="328"/>
      <c r="DJ21" s="328"/>
      <c r="DK21" s="328"/>
      <c r="DL21" s="328"/>
      <c r="DM21" s="328"/>
      <c r="DN21" s="328"/>
      <c r="DO21" s="328"/>
    </row>
    <row r="22" spans="1:137" ht="32.25" hidden="1" customHeight="1" x14ac:dyDescent="0.25">
      <c r="DI22" s="328"/>
      <c r="DJ22" s="328"/>
      <c r="DK22" s="328"/>
      <c r="DL22" s="328"/>
      <c r="DM22" s="328"/>
      <c r="DN22" s="328"/>
      <c r="DO22" s="328"/>
    </row>
    <row r="23" spans="1:137" ht="32.25" hidden="1" customHeight="1" x14ac:dyDescent="0.25">
      <c r="DI23" s="328"/>
      <c r="DJ23" s="328"/>
      <c r="DK23" s="328"/>
      <c r="DL23" s="328"/>
      <c r="DM23" s="328"/>
      <c r="DN23" s="328"/>
      <c r="DO23" s="328"/>
    </row>
    <row r="24" spans="1:137" ht="32.25" hidden="1" customHeight="1" x14ac:dyDescent="0.25">
      <c r="B24" s="230"/>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DI24" s="328"/>
      <c r="DJ24" s="328"/>
      <c r="DK24" s="328"/>
      <c r="DL24" s="328"/>
      <c r="DM24" s="328"/>
      <c r="DN24" s="328"/>
      <c r="DO24" s="328"/>
    </row>
    <row r="25" spans="1:137" ht="32.25" hidden="1" customHeight="1" x14ac:dyDescent="0.25">
      <c r="DI25" s="328"/>
      <c r="DJ25" s="328"/>
      <c r="DK25" s="328"/>
      <c r="DL25" s="328"/>
      <c r="DM25" s="328"/>
      <c r="DN25" s="328"/>
      <c r="DO25" s="328"/>
    </row>
    <row r="26" spans="1:137" ht="32.25" hidden="1" customHeight="1" x14ac:dyDescent="0.25">
      <c r="F26" s="39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DI26" s="328"/>
      <c r="DJ26" s="328"/>
      <c r="DK26" s="328"/>
      <c r="DL26" s="328"/>
      <c r="DM26" s="328"/>
      <c r="DN26" s="328"/>
      <c r="DO26" s="328"/>
    </row>
    <row r="27" spans="1:137" ht="32.25" hidden="1" customHeight="1" x14ac:dyDescent="0.25">
      <c r="B27" s="230"/>
      <c r="C27" s="230"/>
      <c r="D27" s="230"/>
      <c r="E27" s="230"/>
      <c r="F27" s="229"/>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DI27" s="328"/>
      <c r="DJ27" s="328"/>
      <c r="DK27" s="328"/>
      <c r="DL27" s="328"/>
      <c r="DM27" s="328"/>
      <c r="DN27" s="328"/>
      <c r="DO27" s="328"/>
    </row>
    <row r="28" spans="1:137" ht="32.25" customHeight="1" thickBot="1" x14ac:dyDescent="0.3">
      <c r="B28" s="230"/>
      <c r="C28" s="230"/>
      <c r="D28" s="230"/>
      <c r="E28" s="230"/>
      <c r="F28" s="229" t="s">
        <v>15</v>
      </c>
      <c r="G28" s="384" t="s">
        <v>305</v>
      </c>
      <c r="H28" s="384" t="s">
        <v>306</v>
      </c>
      <c r="I28" s="384" t="s">
        <v>307</v>
      </c>
      <c r="J28" s="384" t="s">
        <v>307</v>
      </c>
      <c r="K28" s="384" t="s">
        <v>307</v>
      </c>
      <c r="L28" s="384" t="s">
        <v>311</v>
      </c>
      <c r="M28" s="384" t="s">
        <v>314</v>
      </c>
      <c r="N28" s="384" t="s">
        <v>325</v>
      </c>
      <c r="O28" s="384" t="s">
        <v>323</v>
      </c>
      <c r="P28" s="384" t="s">
        <v>329</v>
      </c>
      <c r="Q28" s="384" t="s">
        <v>329</v>
      </c>
      <c r="R28" s="384" t="s">
        <v>329</v>
      </c>
      <c r="S28" s="384" t="s">
        <v>331</v>
      </c>
      <c r="T28" s="384" t="s">
        <v>280</v>
      </c>
      <c r="U28" s="384" t="s">
        <v>281</v>
      </c>
      <c r="V28" s="384" t="s">
        <v>283</v>
      </c>
      <c r="W28" s="384" t="s">
        <v>285</v>
      </c>
      <c r="X28" s="384" t="s">
        <v>286</v>
      </c>
      <c r="Y28" s="384" t="s">
        <v>317</v>
      </c>
      <c r="Z28" s="384" t="s">
        <v>318</v>
      </c>
      <c r="AA28" s="384" t="s">
        <v>319</v>
      </c>
      <c r="AB28" s="384" t="s">
        <v>288</v>
      </c>
      <c r="AC28" s="384" t="s">
        <v>289</v>
      </c>
      <c r="AD28" s="384" t="s">
        <v>290</v>
      </c>
      <c r="AE28" s="384" t="s">
        <v>291</v>
      </c>
      <c r="AF28" s="384" t="s">
        <v>292</v>
      </c>
      <c r="AG28" s="384" t="s">
        <v>293</v>
      </c>
      <c r="AH28" s="384" t="s">
        <v>294</v>
      </c>
      <c r="AI28" s="384" t="s">
        <v>295</v>
      </c>
      <c r="AJ28" s="384" t="s">
        <v>296</v>
      </c>
      <c r="AK28" s="384" t="s">
        <v>296</v>
      </c>
      <c r="AL28" s="384" t="s">
        <v>297</v>
      </c>
      <c r="AM28" s="384" t="s">
        <v>298</v>
      </c>
      <c r="AN28" s="384" t="s">
        <v>299</v>
      </c>
      <c r="AO28" s="384" t="s">
        <v>300</v>
      </c>
      <c r="AP28" s="384" t="s">
        <v>301</v>
      </c>
      <c r="AQ28" s="384" t="s">
        <v>302</v>
      </c>
      <c r="AR28" s="384" t="s">
        <v>302</v>
      </c>
      <c r="AS28" s="384" t="s">
        <v>302</v>
      </c>
      <c r="AT28" s="384" t="s">
        <v>303</v>
      </c>
      <c r="AU28" s="384" t="s">
        <v>304</v>
      </c>
      <c r="AV28" s="384" t="s">
        <v>304</v>
      </c>
      <c r="AW28" s="5"/>
      <c r="AX28" s="384" t="s">
        <v>417</v>
      </c>
      <c r="AY28" s="5"/>
      <c r="AZ28" s="5"/>
      <c r="BA28" s="5"/>
      <c r="BB28" s="5"/>
      <c r="BC28" s="5"/>
      <c r="BD28" s="5"/>
      <c r="BE28" s="5"/>
      <c r="BG28" s="5">
        <f>IF(SUM(BG31:BG130)=COUNT(BG31:BG130),1,0)</f>
        <v>0</v>
      </c>
      <c r="BJ28" s="195">
        <f t="shared" ref="BJ28:DB28" si="0">MATCH(G$30,$BK$1:$BS$1,0)</f>
        <v>1</v>
      </c>
      <c r="BK28" s="195">
        <f t="shared" si="0"/>
        <v>1</v>
      </c>
      <c r="BL28" s="195">
        <f t="shared" si="0"/>
        <v>1</v>
      </c>
      <c r="BM28" s="195">
        <f t="shared" si="0"/>
        <v>1</v>
      </c>
      <c r="BN28" s="195" t="e">
        <f t="shared" si="0"/>
        <v>#N/A</v>
      </c>
      <c r="BO28" s="195">
        <f t="shared" si="0"/>
        <v>1</v>
      </c>
      <c r="BP28" s="195">
        <f t="shared" si="0"/>
        <v>1</v>
      </c>
      <c r="BQ28" s="195">
        <f t="shared" si="0"/>
        <v>1</v>
      </c>
      <c r="BR28" s="195">
        <f t="shared" si="0"/>
        <v>1</v>
      </c>
      <c r="BS28" s="195">
        <f t="shared" si="0"/>
        <v>1</v>
      </c>
      <c r="BT28" s="195">
        <f t="shared" si="0"/>
        <v>1</v>
      </c>
      <c r="BU28" s="195">
        <f t="shared" si="0"/>
        <v>1</v>
      </c>
      <c r="BV28" s="195" t="e">
        <f t="shared" si="0"/>
        <v>#N/A</v>
      </c>
      <c r="BW28" s="195">
        <f t="shared" si="0"/>
        <v>1</v>
      </c>
      <c r="BX28" s="195">
        <f t="shared" si="0"/>
        <v>1</v>
      </c>
      <c r="BY28" s="195">
        <f t="shared" si="0"/>
        <v>1</v>
      </c>
      <c r="BZ28" s="195">
        <f t="shared" si="0"/>
        <v>1</v>
      </c>
      <c r="CA28" s="195">
        <f t="shared" si="0"/>
        <v>1</v>
      </c>
      <c r="CB28" s="195">
        <f t="shared" si="0"/>
        <v>1</v>
      </c>
      <c r="CC28" s="195">
        <f t="shared" si="0"/>
        <v>1</v>
      </c>
      <c r="CD28" s="195">
        <f t="shared" si="0"/>
        <v>1</v>
      </c>
      <c r="CE28" s="195">
        <f t="shared" si="0"/>
        <v>1</v>
      </c>
      <c r="CF28" s="195">
        <f t="shared" si="0"/>
        <v>1</v>
      </c>
      <c r="CG28" s="195">
        <f t="shared" si="0"/>
        <v>1</v>
      </c>
      <c r="CH28" s="195">
        <f t="shared" si="0"/>
        <v>1</v>
      </c>
      <c r="CI28" s="195">
        <f t="shared" si="0"/>
        <v>1</v>
      </c>
      <c r="CJ28" s="195">
        <f t="shared" si="0"/>
        <v>1</v>
      </c>
      <c r="CK28" s="195">
        <f t="shared" si="0"/>
        <v>1</v>
      </c>
      <c r="CL28" s="195">
        <f t="shared" si="0"/>
        <v>1</v>
      </c>
      <c r="CM28" s="195">
        <f t="shared" si="0"/>
        <v>1</v>
      </c>
      <c r="CN28" s="195">
        <f t="shared" si="0"/>
        <v>1</v>
      </c>
      <c r="CO28" s="195">
        <f t="shared" si="0"/>
        <v>1</v>
      </c>
      <c r="CP28" s="195">
        <f t="shared" si="0"/>
        <v>1</v>
      </c>
      <c r="CQ28" s="195">
        <f t="shared" si="0"/>
        <v>1</v>
      </c>
      <c r="CR28" s="195">
        <f t="shared" si="0"/>
        <v>1</v>
      </c>
      <c r="CS28" s="195">
        <f t="shared" si="0"/>
        <v>1</v>
      </c>
      <c r="CT28" s="195">
        <f t="shared" si="0"/>
        <v>5</v>
      </c>
      <c r="CU28" s="195">
        <f t="shared" si="0"/>
        <v>5</v>
      </c>
      <c r="CV28" s="195">
        <f t="shared" si="0"/>
        <v>5</v>
      </c>
      <c r="CW28" s="195">
        <f t="shared" si="0"/>
        <v>4</v>
      </c>
      <c r="CX28" s="195" t="e">
        <f t="shared" si="0"/>
        <v>#N/A</v>
      </c>
      <c r="CY28" s="195">
        <f t="shared" si="0"/>
        <v>1</v>
      </c>
      <c r="CZ28" s="195" t="e">
        <f t="shared" si="0"/>
        <v>#N/A</v>
      </c>
      <c r="DA28" s="195">
        <f t="shared" si="0"/>
        <v>1</v>
      </c>
      <c r="DB28" s="195">
        <f t="shared" si="0"/>
        <v>1</v>
      </c>
      <c r="DC28" s="195" t="e">
        <f>MATCH(BA$30,$BK$1:$BS$1,0)</f>
        <v>#N/A</v>
      </c>
      <c r="DD28" s="195" t="e">
        <f>MATCH(BB$30,$BK$1:$BS$1,0)</f>
        <v>#N/A</v>
      </c>
      <c r="DE28" s="195" t="e">
        <f>MATCH(BC$30,$BK$1:$BS$1,0)</f>
        <v>#N/A</v>
      </c>
      <c r="DF28" s="195" t="e">
        <f>MATCH(BD$30,$BK$1:$BS$1,0)</f>
        <v>#N/A</v>
      </c>
      <c r="DG28" s="195" t="e">
        <f>MATCH(BE$30,$BK$1:$BS$1,0)</f>
        <v>#N/A</v>
      </c>
      <c r="DY28" s="328"/>
      <c r="DZ28" s="328"/>
      <c r="EA28" s="328"/>
      <c r="EB28" s="328"/>
      <c r="EC28" s="328"/>
      <c r="ED28" s="328"/>
      <c r="EE28" s="328"/>
    </row>
    <row r="29" spans="1:137" s="360" customFormat="1" ht="197.25" customHeight="1" x14ac:dyDescent="0.25">
      <c r="A29" s="392">
        <v>100</v>
      </c>
      <c r="B29" s="494" t="s">
        <v>14</v>
      </c>
      <c r="C29" s="496">
        <f>COLUMN()</f>
        <v>3</v>
      </c>
      <c r="D29" s="496">
        <f>COLUMN()</f>
        <v>4</v>
      </c>
      <c r="E29" s="496">
        <f>COLUMN()</f>
        <v>5</v>
      </c>
      <c r="F29" s="491" t="s">
        <v>1</v>
      </c>
      <c r="G29" s="237" t="s">
        <v>414</v>
      </c>
      <c r="H29" s="237" t="s">
        <v>415</v>
      </c>
      <c r="I29" s="237" t="s">
        <v>308</v>
      </c>
      <c r="J29" s="237" t="s">
        <v>309</v>
      </c>
      <c r="K29" s="491" t="s">
        <v>310</v>
      </c>
      <c r="L29" s="237" t="s">
        <v>312</v>
      </c>
      <c r="M29" s="237" t="s">
        <v>313</v>
      </c>
      <c r="N29" s="237" t="s">
        <v>324</v>
      </c>
      <c r="O29" s="237" t="s">
        <v>326</v>
      </c>
      <c r="P29" s="237" t="s">
        <v>327</v>
      </c>
      <c r="Q29" s="237" t="s">
        <v>328</v>
      </c>
      <c r="R29" s="237" t="s">
        <v>330</v>
      </c>
      <c r="S29" s="491" t="s">
        <v>332</v>
      </c>
      <c r="T29" s="237" t="s">
        <v>282</v>
      </c>
      <c r="U29" s="237" t="s">
        <v>186</v>
      </c>
      <c r="V29" s="237" t="s">
        <v>187</v>
      </c>
      <c r="W29" s="237" t="s">
        <v>284</v>
      </c>
      <c r="X29" s="237" t="s">
        <v>188</v>
      </c>
      <c r="Y29" s="237" t="s">
        <v>320</v>
      </c>
      <c r="Z29" s="237" t="s">
        <v>321</v>
      </c>
      <c r="AA29" s="237" t="s">
        <v>322</v>
      </c>
      <c r="AB29" s="237" t="str">
        <f>"ותק של שנתיים לפחות בעשייה מקצועית בתחום המוסיקה בזיקה לנושא הפרויקט נכון ל-1/1/"&amp;BF2</f>
        <v>ותק של שנתיים לפחות בעשייה מקצועית בתחום המוסיקה בזיקה לנושא הפרויקט נכון ל-1/1/2025</v>
      </c>
      <c r="AC29" s="237" t="s">
        <v>201</v>
      </c>
      <c r="AD29" s="237" t="s">
        <v>200</v>
      </c>
      <c r="AE29" s="237" t="s">
        <v>287</v>
      </c>
      <c r="AF29" s="237" t="s">
        <v>203</v>
      </c>
      <c r="AG29" s="237" t="s">
        <v>204</v>
      </c>
      <c r="AH29" s="237" t="str">
        <f>"קיים בישראל שתי כיתות אומן בתחום המוסיקה לפחות נכון ל-1/1/"&amp;$BF$2</f>
        <v>קיים בישראל שתי כיתות אומן בתחום המוסיקה לפחות נכון ל-1/1/2025</v>
      </c>
      <c r="AI29" s="237" t="s">
        <v>205</v>
      </c>
      <c r="AJ29" s="237" t="s">
        <v>206</v>
      </c>
      <c r="AK29" s="237" t="s">
        <v>207</v>
      </c>
      <c r="AL29" s="237" t="s">
        <v>250</v>
      </c>
      <c r="AM29" s="237" t="s">
        <v>211</v>
      </c>
      <c r="AN29" s="237" t="s">
        <v>212</v>
      </c>
      <c r="AO29" s="237" t="s">
        <v>213</v>
      </c>
      <c r="AP29" s="237" t="s">
        <v>251</v>
      </c>
      <c r="AQ29" s="237" t="s">
        <v>208</v>
      </c>
      <c r="AR29" s="237" t="s">
        <v>209</v>
      </c>
      <c r="AS29" s="237" t="s">
        <v>210</v>
      </c>
      <c r="AT29" s="237" t="s">
        <v>202</v>
      </c>
      <c r="AU29" s="500" t="s">
        <v>272</v>
      </c>
      <c r="AV29" s="343" t="s">
        <v>273</v>
      </c>
      <c r="AW29" s="491" t="s">
        <v>214</v>
      </c>
      <c r="AX29" s="237" t="s">
        <v>416</v>
      </c>
      <c r="AY29" s="237" t="s">
        <v>80</v>
      </c>
      <c r="AZ29" s="237" t="s">
        <v>388</v>
      </c>
      <c r="BA29" s="324" t="s">
        <v>79</v>
      </c>
      <c r="BB29" s="498" t="s">
        <v>36</v>
      </c>
      <c r="BC29" s="496" t="s">
        <v>36</v>
      </c>
      <c r="BD29" s="496" t="s">
        <v>36</v>
      </c>
      <c r="BE29" s="491" t="s">
        <v>9</v>
      </c>
      <c r="BF29" s="238" t="s">
        <v>10</v>
      </c>
      <c r="BG29" s="239" t="s">
        <v>25</v>
      </c>
      <c r="BJ29" s="195" t="str">
        <f t="shared" ref="BJ29:DB29" si="1">"בקרת "&amp;G29</f>
        <v>בקרת המוסד הגיש את כל הדוחות הנדרשים, מלאים ותקינים</v>
      </c>
      <c r="BK29" s="195" t="str">
        <f t="shared" si="1"/>
        <v>בקרת המוסד הגיש תקציב לפעילות והודוחת במהלך שנת התמיכה</v>
      </c>
      <c r="BL29" s="195" t="str">
        <f t="shared" si="1"/>
        <v>בקרת המוסד נתמך בשנה התקציבית הקודמת בעד הפעילות נשוא בקשתו לתמיכה</v>
      </c>
      <c r="BM29" s="195" t="str">
        <f t="shared" si="1"/>
        <v>בקרת מוסד שלא נתמך בשנה קודמת הודיע למינהל על כוונתו להגיש בקשה כאמור 8 חודשים לפחות לפני מועד הגשת הבקשה לתמיכה, ונתן לחברי המדור הזדמנות סבירה לצפות בהפקותיו או להתרשם מפעילותו, לפי העניין, לרבות בדרך של יום האזנה שעורך המשרד</v>
      </c>
      <c r="BN29" s="195" t="str">
        <f t="shared" si="1"/>
        <v>בקרת המוסד עומד בתנאי סעיף 7(א)(6)</v>
      </c>
      <c r="BO29" s="195" t="str">
        <f t="shared" si="1"/>
        <v>בקרת לפעילות נשוא בקשת המוסד לא ניתנת תמיכה על פי מבחני תמיכה אחרים של המשרד או שהיא מתוקצבת בדרך אחרת על ידי המשרד או נתמכת או מתוקצבת על ידי משרד ממשלתי אחר או שהממשלה משתתפת במימונה בדרך אחרת</v>
      </c>
      <c r="BP29" s="195" t="str">
        <f t="shared" si="1"/>
        <v>בקרת המוסד אינו גוף כלי המקבל תמיכה לפי המבחנים לחלוקת כספי תמיכות של משרד התרבות והספורט בתחום הגופים הכליים</v>
      </c>
      <c r="BQ29" s="195" t="str">
        <f t="shared" si="1"/>
        <v>בקרת המוסד המבצע את הפעילות נשוא התמיכה הגיש בקשת תמיכה נפרדת לכל תחום תמיכה שבו הוא מבקש להיתמך או לכל סוג של פעילות, לפי העניין; או בקשה לתמיכה עד שתי כיתות אמן</v>
      </c>
      <c r="BR29" s="195" t="str">
        <f t="shared" si="1"/>
        <v>בקרת ארגון גג
הבקשה לתמיכה הוגשה בידי ארגון גג שנתמך בהתאם למבחנים לתמיכה של משרד התרבות והספורט במוסדות המשמשים ארגון גג בתחום התרבות</v>
      </c>
      <c r="BS29" s="195" t="str">
        <f t="shared" si="1"/>
        <v>בקרת ארגון גג
הבקשה כוללת התייחסות לפעילות נשוא התמיכה בלבד</v>
      </c>
      <c r="BT29" s="195" t="str">
        <f t="shared" si="1"/>
        <v>בקרת ארגון גג
הבקשה נחתמה בידי הגורם המקצועי המנהל את הפעילות נשוא הבקשה לתמיכה</v>
      </c>
      <c r="BU29" s="195" t="str">
        <f t="shared" si="1"/>
        <v>בקרת ארגון גג
בבקשה לא נכלות הוצאות שבעבורן קיבל תמיכה כארגון גג, כמו השכרת חללי חזרות והוצאות תקורה</v>
      </c>
      <c r="BV29" s="195" t="str">
        <f t="shared" si="1"/>
        <v>בקרת עומד בתנאי המוסד המבצע את הפעילות נשוא התמיכה או בתנאי ארגון גג</v>
      </c>
      <c r="BW29" s="195" t="str">
        <f t="shared" si="1"/>
        <v>בקרת מקיים פעילות מוסיקלית מקצועית במשך שנתיים</v>
      </c>
      <c r="BX29" s="195" t="str">
        <f t="shared" si="1"/>
        <v>בקרת התקציב מנוהל כמשק סגור ובאופן ישיר</v>
      </c>
      <c r="BY29" s="195" t="str">
        <f t="shared" si="1"/>
        <v>בקרת מטרות המוסד עולים בקנה אחד עם מטרות התמיכה</v>
      </c>
      <c r="BZ29" s="195" t="str">
        <f t="shared" si="1"/>
        <v>בקרת המוסד עומד בדרישות הנוהל</v>
      </c>
      <c r="CA29" s="195" t="str">
        <f t="shared" si="1"/>
        <v>בקרת המוסד מציין בפרסומיו את תמיכת המשרד</v>
      </c>
      <c r="CB29" s="195" t="str">
        <f t="shared" si="1"/>
        <v>בקרת המוסד מקיים את הוראות הדין הנוגעות לפעילותו, מחזיק בכל האישורים הדרושים לפי חוק לצורך פעילותו לפי מבחנים אלה, מקפיד על כללי ניהול תקין ושומר על שקיפות מלאה באורחות התנהלותו באופן ההולם את מטרותיה של הפעילות הנתמכת</v>
      </c>
      <c r="CC29" s="195" t="str">
        <f t="shared" si="1"/>
        <v>בקרת המוסד פועל ביעילות ובתקורה מינימלית, שמאפשרת את פעילותו התקינה והראויה, לרבות בהתאם לנוהל ולהנחיות החשב הכללי שבמשרד האוצר לעניין הוצאות הנהלה וכלליות</v>
      </c>
      <c r="CD29" s="195" t="str">
        <f t="shared" si="1"/>
        <v>בקרת המוסד משתמש בכספי התמיכה רק למטרות שלשמן ניתנו</v>
      </c>
      <c r="CE29" s="195" t="str">
        <f t="shared" si="1"/>
        <v>בקרת ותק של שנתיים לפחות בעשייה מקצועית בתחום המוסיקה בזיקה לנושא הפרויקט נכון ל-1/1/2025</v>
      </c>
      <c r="CF29" s="195" t="str">
        <f t="shared" si="1"/>
        <v>בקרת מקיים פרויקט לעידוד וקידום היצירה המוסיקלית האמנותית</v>
      </c>
      <c r="CG29" s="195" t="str">
        <f t="shared" si="1"/>
        <v>בקרת אינו חלק ממוסד מוכר להשכלה גבוהה או מבית ספר לאמנות המקבל תמיכה ממינהל התרבות</v>
      </c>
      <c r="CH29" s="195" t="str">
        <f t="shared" si="1"/>
        <v>בקרת אינו פועל כחלק מגוף שיש לו פעילויות נוספות שאינן נתמכות לפי מבחנים אלה או הפרויקט מנוהל כמשק סגור</v>
      </c>
      <c r="CI29" s="195" t="str">
        <f t="shared" si="1"/>
        <v>בקרת הפרויקט בעל חשיבות וברמה מקצועית נאותה</v>
      </c>
      <c r="CJ29" s="195" t="str">
        <f t="shared" si="1"/>
        <v>בקרת הפרויקט מסוג כיתת אומן</v>
      </c>
      <c r="CK29" s="195" t="str">
        <f t="shared" si="1"/>
        <v>בקרת קיים בישראל שתי כיתות אומן בתחום המוסיקה לפחות נכון ל-1/1/2025</v>
      </c>
      <c r="CL29" s="195" t="str">
        <f t="shared" si="1"/>
        <v>בקרת מקיים כיתות אמן בתחום המוסיקה לפחות אחת לשנה</v>
      </c>
      <c r="CM29" s="195" t="str">
        <f t="shared" si="1"/>
        <v>בקרת כיתת האמן נערכת תחום מוסיקלי</v>
      </c>
      <c r="CN29" s="195" t="str">
        <f t="shared" si="1"/>
        <v>בקרת כיתת האמן כוללת שלב של מיון משתתפים</v>
      </c>
      <c r="CO29" s="195" t="str">
        <f t="shared" si="1"/>
        <v>בקרת הנחיה מקצועית והדרכה מקצועית בידי אמן מורה עם ניסיון מקצועי ומוניטין</v>
      </c>
      <c r="CP29" s="195" t="str">
        <f t="shared" si="1"/>
        <v>בקרת המוסד פרסם לציבור הרחב מודעות בדבר קיום כיתת האמן</v>
      </c>
      <c r="CQ29" s="195" t="str">
        <f t="shared" si="1"/>
        <v>בקרת כיתת האמן נערכת במתקן שהולם את הפעילות הנתמכת וכולל אולם מופעים</v>
      </c>
      <c r="CR29" s="195" t="str">
        <f t="shared" si="1"/>
        <v>בקרת בסיום כיתת האמן נערך מופע סיום פתוח לקהל הרחב</v>
      </c>
      <c r="CS29" s="195" t="str">
        <f t="shared" si="1"/>
        <v>בקרת כיתת האמן ברמה מקצועית טובה</v>
      </c>
      <c r="CT29" s="195" t="str">
        <f t="shared" si="1"/>
        <v>בקרת משך ימי כיתת האמן</v>
      </c>
      <c r="CU29" s="195" t="str">
        <f t="shared" si="1"/>
        <v>בקרת היקף השעות של כיתת האמן</v>
      </c>
      <c r="CV29" s="195" t="str">
        <f t="shared" si="1"/>
        <v>בקרת מספר התלמידים המשתתפים בכיתת האמן</v>
      </c>
      <c r="CW29" s="195" t="str">
        <f t="shared" si="1"/>
        <v>בקרת תקציב הפרויקט</v>
      </c>
      <c r="CX29" s="195" t="str">
        <f t="shared" si="1"/>
        <v>בקרת הוועדה המליצה על קבלת הקלות</v>
      </c>
      <c r="CY29" s="195" t="str">
        <f t="shared" si="1"/>
        <v>בקרת המוסד קיבל הקלה בשנה קודמת</v>
      </c>
      <c r="CZ29" s="195" t="str">
        <f t="shared" si="1"/>
        <v>בקרת עומד בתנאים לכיתת אמן לאור הקלות</v>
      </c>
      <c r="DA29" s="195" t="str">
        <f t="shared" si="1"/>
        <v>בקרת המוסד הגיש תכנית עבודה כללית לשנת התמיכה</v>
      </c>
      <c r="DB29" s="195" t="str">
        <f t="shared" si="1"/>
        <v>בקרת עומד בתנאי סף כלליים אחרים</v>
      </c>
      <c r="DC29" s="195" t="str">
        <f t="shared" ref="DC29:DG29" si="2">"בקרת "&amp;BA29</f>
        <v>בקרת מעבר תנאי סף-אישור מיוחד</v>
      </c>
      <c r="DD29" s="195" t="str">
        <f t="shared" si="2"/>
        <v>בקרת ריק</v>
      </c>
      <c r="DE29" s="195" t="str">
        <f t="shared" si="2"/>
        <v>בקרת ריק</v>
      </c>
      <c r="DF29" s="195" t="str">
        <f t="shared" si="2"/>
        <v>בקרת ריק</v>
      </c>
      <c r="DG29" s="195" t="str">
        <f t="shared" si="2"/>
        <v>בקרת מעבר תנאי סף</v>
      </c>
      <c r="DL29" s="360" t="s">
        <v>67</v>
      </c>
      <c r="DR29" s="331" t="s">
        <v>180</v>
      </c>
      <c r="DS29" s="331" t="s">
        <v>181</v>
      </c>
      <c r="DT29" s="331" t="s">
        <v>182</v>
      </c>
      <c r="DU29" s="331"/>
      <c r="DV29" s="331"/>
      <c r="DW29" s="331"/>
      <c r="DX29" s="360" t="s">
        <v>194</v>
      </c>
      <c r="DY29" s="331" t="s">
        <v>180</v>
      </c>
      <c r="DZ29" s="331" t="s">
        <v>181</v>
      </c>
      <c r="EA29" s="331" t="s">
        <v>182</v>
      </c>
      <c r="EB29" s="331" t="s">
        <v>183</v>
      </c>
      <c r="EC29" s="331" t="s">
        <v>184</v>
      </c>
      <c r="ED29" s="331" t="s">
        <v>198</v>
      </c>
      <c r="EE29" s="362" t="s">
        <v>195</v>
      </c>
      <c r="EF29" s="363" t="s">
        <v>196</v>
      </c>
      <c r="EG29" s="363" t="s">
        <v>179</v>
      </c>
    </row>
    <row r="30" spans="1:137" ht="32.25" customHeight="1" thickBot="1" x14ac:dyDescent="0.3">
      <c r="A30" s="240"/>
      <c r="B30" s="495"/>
      <c r="C30" s="497"/>
      <c r="D30" s="497"/>
      <c r="E30" s="497"/>
      <c r="F30" s="493"/>
      <c r="G30" s="241" t="s">
        <v>26</v>
      </c>
      <c r="H30" s="241" t="s">
        <v>26</v>
      </c>
      <c r="I30" s="241" t="s">
        <v>26</v>
      </c>
      <c r="J30" s="241" t="s">
        <v>26</v>
      </c>
      <c r="K30" s="492"/>
      <c r="L30" s="241" t="s">
        <v>26</v>
      </c>
      <c r="M30" s="241" t="s">
        <v>26</v>
      </c>
      <c r="N30" s="241" t="s">
        <v>26</v>
      </c>
      <c r="O30" s="241" t="s">
        <v>26</v>
      </c>
      <c r="P30" s="241" t="s">
        <v>26</v>
      </c>
      <c r="Q30" s="241" t="s">
        <v>26</v>
      </c>
      <c r="R30" s="241" t="s">
        <v>26</v>
      </c>
      <c r="S30" s="492"/>
      <c r="T30" s="241" t="s">
        <v>26</v>
      </c>
      <c r="U30" s="241" t="s">
        <v>26</v>
      </c>
      <c r="V30" s="241" t="s">
        <v>26</v>
      </c>
      <c r="W30" s="241" t="s">
        <v>26</v>
      </c>
      <c r="X30" s="241" t="s">
        <v>26</v>
      </c>
      <c r="Y30" s="241" t="s">
        <v>26</v>
      </c>
      <c r="Z30" s="241" t="s">
        <v>26</v>
      </c>
      <c r="AA30" s="241" t="s">
        <v>26</v>
      </c>
      <c r="AB30" s="241" t="s">
        <v>26</v>
      </c>
      <c r="AC30" s="241" t="s">
        <v>26</v>
      </c>
      <c r="AD30" s="241" t="s">
        <v>26</v>
      </c>
      <c r="AE30" s="241" t="s">
        <v>26</v>
      </c>
      <c r="AF30" s="434" t="s">
        <v>26</v>
      </c>
      <c r="AG30" s="241" t="s">
        <v>26</v>
      </c>
      <c r="AH30" s="241" t="s">
        <v>26</v>
      </c>
      <c r="AI30" s="241" t="s">
        <v>26</v>
      </c>
      <c r="AJ30" s="241" t="s">
        <v>26</v>
      </c>
      <c r="AK30" s="241" t="s">
        <v>26</v>
      </c>
      <c r="AL30" s="241" t="s">
        <v>26</v>
      </c>
      <c r="AM30" s="241" t="s">
        <v>26</v>
      </c>
      <c r="AN30" s="241" t="s">
        <v>26</v>
      </c>
      <c r="AO30" s="241" t="s">
        <v>26</v>
      </c>
      <c r="AP30" s="241" t="s">
        <v>26</v>
      </c>
      <c r="AQ30" s="241" t="s">
        <v>62</v>
      </c>
      <c r="AR30" s="241" t="s">
        <v>62</v>
      </c>
      <c r="AS30" s="241" t="s">
        <v>62</v>
      </c>
      <c r="AT30" s="241" t="s">
        <v>43</v>
      </c>
      <c r="AU30" s="501"/>
      <c r="AV30" s="344" t="s">
        <v>26</v>
      </c>
      <c r="AW30" s="492"/>
      <c r="AX30" s="241" t="s">
        <v>26</v>
      </c>
      <c r="AY30" s="241" t="s">
        <v>26</v>
      </c>
      <c r="AZ30" s="241" t="s">
        <v>26</v>
      </c>
      <c r="BA30" s="242"/>
      <c r="BB30" s="499"/>
      <c r="BC30" s="497"/>
      <c r="BD30" s="497"/>
      <c r="BE30" s="493"/>
      <c r="BF30" s="243" t="s">
        <v>63</v>
      </c>
      <c r="BH30" s="196">
        <v>0</v>
      </c>
      <c r="BI30" s="196">
        <v>1</v>
      </c>
      <c r="BJ30" s="195" t="str">
        <f t="shared" ref="BJ30:DB30" si="3">G30</f>
        <v>0/1</v>
      </c>
      <c r="BK30" s="195" t="str">
        <f t="shared" si="3"/>
        <v>0/1</v>
      </c>
      <c r="BL30" s="195" t="str">
        <f t="shared" si="3"/>
        <v>0/1</v>
      </c>
      <c r="BM30" s="195" t="str">
        <f t="shared" si="3"/>
        <v>0/1</v>
      </c>
      <c r="BN30" s="195">
        <f t="shared" si="3"/>
        <v>0</v>
      </c>
      <c r="BO30" s="195" t="str">
        <f t="shared" si="3"/>
        <v>0/1</v>
      </c>
      <c r="BP30" s="195" t="str">
        <f t="shared" si="3"/>
        <v>0/1</v>
      </c>
      <c r="BQ30" s="195" t="str">
        <f t="shared" si="3"/>
        <v>0/1</v>
      </c>
      <c r="BR30" s="195" t="str">
        <f t="shared" si="3"/>
        <v>0/1</v>
      </c>
      <c r="BS30" s="195" t="str">
        <f t="shared" si="3"/>
        <v>0/1</v>
      </c>
      <c r="BT30" s="195" t="str">
        <f t="shared" si="3"/>
        <v>0/1</v>
      </c>
      <c r="BU30" s="195" t="str">
        <f t="shared" si="3"/>
        <v>0/1</v>
      </c>
      <c r="BV30" s="195">
        <f t="shared" si="3"/>
        <v>0</v>
      </c>
      <c r="BW30" s="195" t="str">
        <f t="shared" si="3"/>
        <v>0/1</v>
      </c>
      <c r="BX30" s="195" t="str">
        <f t="shared" si="3"/>
        <v>0/1</v>
      </c>
      <c r="BY30" s="195" t="str">
        <f t="shared" si="3"/>
        <v>0/1</v>
      </c>
      <c r="BZ30" s="195" t="str">
        <f t="shared" si="3"/>
        <v>0/1</v>
      </c>
      <c r="CA30" s="195" t="str">
        <f t="shared" si="3"/>
        <v>0/1</v>
      </c>
      <c r="CB30" s="195" t="str">
        <f t="shared" si="3"/>
        <v>0/1</v>
      </c>
      <c r="CC30" s="195" t="str">
        <f t="shared" si="3"/>
        <v>0/1</v>
      </c>
      <c r="CD30" s="195" t="str">
        <f t="shared" si="3"/>
        <v>0/1</v>
      </c>
      <c r="CE30" s="195" t="str">
        <f t="shared" si="3"/>
        <v>0/1</v>
      </c>
      <c r="CF30" s="195" t="str">
        <f t="shared" si="3"/>
        <v>0/1</v>
      </c>
      <c r="CG30" s="195" t="str">
        <f t="shared" si="3"/>
        <v>0/1</v>
      </c>
      <c r="CH30" s="195" t="str">
        <f t="shared" si="3"/>
        <v>0/1</v>
      </c>
      <c r="CI30" s="195" t="str">
        <f t="shared" si="3"/>
        <v>0/1</v>
      </c>
      <c r="CJ30" s="195" t="str">
        <f t="shared" si="3"/>
        <v>0/1</v>
      </c>
      <c r="CK30" s="195" t="str">
        <f t="shared" si="3"/>
        <v>0/1</v>
      </c>
      <c r="CL30" s="195" t="str">
        <f t="shared" si="3"/>
        <v>0/1</v>
      </c>
      <c r="CM30" s="195" t="str">
        <f t="shared" si="3"/>
        <v>0/1</v>
      </c>
      <c r="CN30" s="195" t="str">
        <f t="shared" si="3"/>
        <v>0/1</v>
      </c>
      <c r="CO30" s="195" t="str">
        <f t="shared" si="3"/>
        <v>0/1</v>
      </c>
      <c r="CP30" s="195" t="str">
        <f t="shared" si="3"/>
        <v>0/1</v>
      </c>
      <c r="CQ30" s="195" t="str">
        <f t="shared" si="3"/>
        <v>0/1</v>
      </c>
      <c r="CR30" s="195" t="str">
        <f t="shared" si="3"/>
        <v>0/1</v>
      </c>
      <c r="CS30" s="195" t="str">
        <f t="shared" si="3"/>
        <v>0/1</v>
      </c>
      <c r="CT30" s="195" t="str">
        <f t="shared" si="3"/>
        <v>מספר שלם שאינו שלילי</v>
      </c>
      <c r="CU30" s="195" t="str">
        <f t="shared" si="3"/>
        <v>מספר שלם שאינו שלילי</v>
      </c>
      <c r="CV30" s="195" t="str">
        <f t="shared" si="3"/>
        <v>מספר שלם שאינו שלילי</v>
      </c>
      <c r="CW30" s="195" t="str">
        <f t="shared" si="3"/>
        <v>מספר שאינו שלילי</v>
      </c>
      <c r="CX30" s="195">
        <f t="shared" si="3"/>
        <v>0</v>
      </c>
      <c r="CY30" s="195" t="str">
        <f t="shared" si="3"/>
        <v>0/1</v>
      </c>
      <c r="CZ30" s="195">
        <f t="shared" si="3"/>
        <v>0</v>
      </c>
      <c r="DA30" s="195" t="str">
        <f t="shared" si="3"/>
        <v>0/1</v>
      </c>
      <c r="DB30" s="195" t="str">
        <f t="shared" si="3"/>
        <v>0/1</v>
      </c>
      <c r="DC30" s="195">
        <f t="shared" ref="DC30:DG30" si="4">BA30</f>
        <v>0</v>
      </c>
      <c r="DD30" s="195">
        <f t="shared" si="4"/>
        <v>0</v>
      </c>
      <c r="DE30" s="195">
        <f t="shared" si="4"/>
        <v>0</v>
      </c>
      <c r="DF30" s="195">
        <f t="shared" si="4"/>
        <v>0</v>
      </c>
      <c r="DG30" s="195">
        <f t="shared" si="4"/>
        <v>0</v>
      </c>
      <c r="DR30" s="328"/>
      <c r="DS30" s="328"/>
      <c r="DT30" s="328"/>
      <c r="DU30" s="328"/>
      <c r="DV30" s="328"/>
      <c r="DW30" s="328"/>
      <c r="DY30" s="328"/>
      <c r="DZ30" s="328"/>
      <c r="EA30" s="328"/>
      <c r="EB30" s="328"/>
      <c r="EC30" s="328"/>
      <c r="ED30" s="328"/>
      <c r="EF30" s="328"/>
      <c r="EG30" s="328"/>
    </row>
    <row r="31" spans="1:137" ht="45" customHeight="1" x14ac:dyDescent="0.25">
      <c r="B31" s="386">
        <f>IF(F31="","",ROW()-30)</f>
        <v>1</v>
      </c>
      <c r="C31" s="9"/>
      <c r="D31" s="9"/>
      <c r="E31" s="9"/>
      <c r="F31" s="443" t="s">
        <v>355</v>
      </c>
      <c r="G31" s="8">
        <v>1</v>
      </c>
      <c r="H31" s="8">
        <v>1</v>
      </c>
      <c r="I31" s="8">
        <v>1</v>
      </c>
      <c r="J31" s="8">
        <v>0</v>
      </c>
      <c r="K31" s="385">
        <v>1</v>
      </c>
      <c r="L31" s="8">
        <v>1</v>
      </c>
      <c r="M31" s="8">
        <v>1</v>
      </c>
      <c r="N31" s="8">
        <v>1</v>
      </c>
      <c r="O31" s="8">
        <v>0</v>
      </c>
      <c r="P31" s="8">
        <v>0</v>
      </c>
      <c r="Q31" s="8">
        <v>0</v>
      </c>
      <c r="R31" s="8">
        <v>0</v>
      </c>
      <c r="S31" s="385">
        <v>1</v>
      </c>
      <c r="T31" s="8">
        <v>1</v>
      </c>
      <c r="U31" s="8">
        <v>1</v>
      </c>
      <c r="V31" s="8">
        <v>1</v>
      </c>
      <c r="W31" s="8">
        <v>1</v>
      </c>
      <c r="X31" s="8">
        <v>1</v>
      </c>
      <c r="Y31" s="8">
        <v>1</v>
      </c>
      <c r="Z31" s="8">
        <v>1</v>
      </c>
      <c r="AA31" s="8">
        <v>1</v>
      </c>
      <c r="AB31" s="8">
        <v>1</v>
      </c>
      <c r="AC31" s="8">
        <v>1</v>
      </c>
      <c r="AD31" s="8">
        <v>1</v>
      </c>
      <c r="AE31" s="8">
        <v>1</v>
      </c>
      <c r="AF31" s="355">
        <v>1</v>
      </c>
      <c r="AG31" s="8">
        <v>1</v>
      </c>
      <c r="AH31" s="8">
        <v>1</v>
      </c>
      <c r="AI31" s="8">
        <v>1</v>
      </c>
      <c r="AJ31" s="8">
        <v>1</v>
      </c>
      <c r="AK31" s="8">
        <v>1</v>
      </c>
      <c r="AL31" s="8">
        <v>1</v>
      </c>
      <c r="AM31" s="8">
        <v>1</v>
      </c>
      <c r="AN31" s="8">
        <v>1</v>
      </c>
      <c r="AO31" s="8">
        <v>1</v>
      </c>
      <c r="AP31" s="8">
        <v>1</v>
      </c>
      <c r="AQ31" s="8">
        <v>5</v>
      </c>
      <c r="AR31" s="8">
        <v>30</v>
      </c>
      <c r="AS31" s="8">
        <v>27</v>
      </c>
      <c r="AT31" s="8">
        <v>105000</v>
      </c>
      <c r="AU31" s="9">
        <f t="shared" ref="AU31:AU62" si="5">IF($F31="","",IF(OR(EF31=1,AND(COUNT(G31:AP31)=SUM(G31:AP31),EG31=1)),1,0))</f>
        <v>1</v>
      </c>
      <c r="AV31" s="8">
        <v>0</v>
      </c>
      <c r="AW31" s="9">
        <f t="shared" ref="AW31:AW62" si="6">IF($F31="","",IF(OR(AG31=0,AND(SUM(AH31:AP31)=COUNTA($AH$29:$AP$29),OR(AND(AV31=0,AU31=1,EG31=1),EF31=1))),1,0))</f>
        <v>1</v>
      </c>
      <c r="AX31" s="8">
        <v>1</v>
      </c>
      <c r="AY31" s="8">
        <v>1</v>
      </c>
      <c r="AZ31" s="8">
        <v>1</v>
      </c>
      <c r="BA31" s="8">
        <v>0</v>
      </c>
      <c r="BB31" s="9"/>
      <c r="BC31" s="9"/>
      <c r="BD31" s="9"/>
      <c r="BE31" s="244" cm="1">
        <f t="array" ref="BE31">IF($F31="","",IF(BA31=1,1,IF(BG31&lt;&gt;1,$BH$1,IF(SUMPRODUCT(--(G31:AZ31&gt;=$G$5:$AZ$5)*($G$5:$AZ$5&lt;&gt;"")*($G$4:$AZ$4=1))=COUNTIF($G$4:$AZ$4,1),1,0))))</f>
        <v>1</v>
      </c>
      <c r="BF31" s="351" t="s">
        <v>808</v>
      </c>
      <c r="BG31" s="196">
        <f t="shared" ref="BG31:BG62" si="7">IF(OR(SUM(BJ31:DG31)&lt;&gt;COUNT(BJ31:DG31),SUMPRODUCT(--(G31:AY31=$BH$1))&lt;&gt;0),0,1)</f>
        <v>1</v>
      </c>
      <c r="BH31" s="196">
        <f>IF($F31="","",BH$30)</f>
        <v>0</v>
      </c>
      <c r="BI31" s="196">
        <f>IF($F31="","",BI$30)</f>
        <v>1</v>
      </c>
      <c r="BJ31" s="195">
        <f t="shared" ref="BJ31:BJ62" si="8">IF(OR(G$30="",G$4=99),1,IF(G31="",0,IFERROR(CHOOSE(BJ$28,IF(ISNA(MATCH(G31,$BH$30:$BI$30,0)),0,1),IF(ISNUMBER(G31),1,0),IF(G31=TRUNC(G31),1,0),IF(AND(G31*1=G31,G31&gt;=0),1,0),IF(AND(G31=TRUNC(G31),G31&gt;=0),1,0),IF(AND(G31*1=G31,G31&gt;0),1,0),IF(AND(G31=TRUNC(G31),G31&gt;0),1,0),1,IF(ISNA(HLOOKUP(G31,$BK$4:$BT$4,1,0)),0,1)),0)))</f>
        <v>1</v>
      </c>
      <c r="BK31" s="195">
        <f t="shared" ref="BK31:BK62" si="9">IF(OR(H$30="",H$4=99),1,IF(H31="",0,IFERROR(CHOOSE(BK$28,IF(ISNA(MATCH(H31,$BH$30:$BI$30,0)),0,1),IF(ISNUMBER(H31),1,0),IF(H31=TRUNC(H31),1,0),IF(AND(H31*1=H31,H31&gt;=0),1,0),IF(AND(H31=TRUNC(H31),H31&gt;=0),1,0),IF(AND(H31*1=H31,H31&gt;0),1,0),IF(AND(H31=TRUNC(H31),H31&gt;0),1,0),1,IF(ISNA(HLOOKUP(H31,$BK$4:$BT$4,1,0)),0,1)),0)))</f>
        <v>1</v>
      </c>
      <c r="BL31" s="195">
        <f t="shared" ref="BL31:BL62" si="10">IF(OR(I$30="",I$4=99),1,IF(I31="",0,IFERROR(CHOOSE(BL$28,IF(ISNA(MATCH(I31,$BH$30:$BI$30,0)),0,1),IF(ISNUMBER(I31),1,0),IF(I31=TRUNC(I31),1,0),IF(AND(I31*1=I31,I31&gt;=0),1,0),IF(AND(I31=TRUNC(I31),I31&gt;=0),1,0),IF(AND(I31*1=I31,I31&gt;0),1,0),IF(AND(I31=TRUNC(I31),I31&gt;0),1,0),1,IF(ISNA(HLOOKUP(I31,$BK$4:$BT$4,1,0)),0,1)),0)))</f>
        <v>1</v>
      </c>
      <c r="BM31" s="195">
        <f t="shared" ref="BM31:BM62" si="11">IF(OR(J$30="",J$4=99),1,IF(J31="",0,IFERROR(CHOOSE(BM$28,IF(ISNA(MATCH(J31,$BH$30:$BI$30,0)),0,1),IF(ISNUMBER(J31),1,0),IF(J31=TRUNC(J31),1,0),IF(AND(J31*1=J31,J31&gt;=0),1,0),IF(AND(J31=TRUNC(J31),J31&gt;=0),1,0),IF(AND(J31*1=J31,J31&gt;0),1,0),IF(AND(J31=TRUNC(J31),J31&gt;0),1,0),1,IF(ISNA(HLOOKUP(J31,$BK$4:$BT$4,1,0)),0,1)),0)))</f>
        <v>1</v>
      </c>
      <c r="BN31" s="195">
        <f t="shared" ref="BN31:BN62" si="12">IF(OR(K$30="",K$4=99),1,IF(K31="",0,IFERROR(CHOOSE(BN$28,IF(ISNA(MATCH(K31,$BH$30:$BI$30,0)),0,1),IF(ISNUMBER(K31),1,0),IF(K31=TRUNC(K31),1,0),IF(AND(K31*1=K31,K31&gt;=0),1,0),IF(AND(K31=TRUNC(K31),K31&gt;=0),1,0),IF(AND(K31*1=K31,K31&gt;0),1,0),IF(AND(K31=TRUNC(K31),K31&gt;0),1,0),1,IF(ISNA(HLOOKUP(K31,$BK$4:$BT$4,1,0)),0,1)),0)))</f>
        <v>1</v>
      </c>
      <c r="BO31" s="195">
        <f t="shared" ref="BO31:BO62" si="13">IF(OR(L$30="",L$4=99),1,IF(L31="",0,IFERROR(CHOOSE(BO$28,IF(ISNA(MATCH(L31,$BH$30:$BI$30,0)),0,1),IF(ISNUMBER(L31),1,0),IF(L31=TRUNC(L31),1,0),IF(AND(L31*1=L31,L31&gt;=0),1,0),IF(AND(L31=TRUNC(L31),L31&gt;=0),1,0),IF(AND(L31*1=L31,L31&gt;0),1,0),IF(AND(L31=TRUNC(L31),L31&gt;0),1,0),1,IF(ISNA(HLOOKUP(L31,$BK$4:$BT$4,1,0)),0,1)),0)))</f>
        <v>1</v>
      </c>
      <c r="BP31" s="195">
        <f t="shared" ref="BP31:BP62" si="14">IF(OR(M$30="",M$4=99),1,IF(M31="",0,IFERROR(CHOOSE(BP$28,IF(ISNA(MATCH(M31,$BH$30:$BI$30,0)),0,1),IF(ISNUMBER(M31),1,0),IF(M31=TRUNC(M31),1,0),IF(AND(M31*1=M31,M31&gt;=0),1,0),IF(AND(M31=TRUNC(M31),M31&gt;=0),1,0),IF(AND(M31*1=M31,M31&gt;0),1,0),IF(AND(M31=TRUNC(M31),M31&gt;0),1,0),1,IF(ISNA(HLOOKUP(M31,$BK$4:$BT$4,1,0)),0,1)),0)))</f>
        <v>1</v>
      </c>
      <c r="BQ31" s="195">
        <f t="shared" ref="BQ31:BQ62" si="15">IF(OR(N$30="",N$4=99),1,IF(N31="",0,IFERROR(CHOOSE(BQ$28,IF(ISNA(MATCH(N31,$BH$30:$BI$30,0)),0,1),IF(ISNUMBER(N31),1,0),IF(N31=TRUNC(N31),1,0),IF(AND(N31*1=N31,N31&gt;=0),1,0),IF(AND(N31=TRUNC(N31),N31&gt;=0),1,0),IF(AND(N31*1=N31,N31&gt;0),1,0),IF(AND(N31=TRUNC(N31),N31&gt;0),1,0),1,IF(ISNA(HLOOKUP(N31,$BK$4:$BT$4,1,0)),0,1)),0)))</f>
        <v>1</v>
      </c>
      <c r="BR31" s="195">
        <f t="shared" ref="BR31:BR62" si="16">IF(OR(O$30="",O$4=99),1,IF(O31="",0,IFERROR(CHOOSE(BR$28,IF(ISNA(MATCH(O31,$BH$30:$BI$30,0)),0,1),IF(ISNUMBER(O31),1,0),IF(O31=TRUNC(O31),1,0),IF(AND(O31*1=O31,O31&gt;=0),1,0),IF(AND(O31=TRUNC(O31),O31&gt;=0),1,0),IF(AND(O31*1=O31,O31&gt;0),1,0),IF(AND(O31=TRUNC(O31),O31&gt;0),1,0),1,IF(ISNA(HLOOKUP(O31,$BK$4:$BT$4,1,0)),0,1)),0)))</f>
        <v>1</v>
      </c>
      <c r="BS31" s="195">
        <f t="shared" ref="BS31:BS62" si="17">IF(OR(P$30="",P$4=99),1,IF(P31="",0,IFERROR(CHOOSE(BS$28,IF(ISNA(MATCH(P31,$BH$30:$BI$30,0)),0,1),IF(ISNUMBER(P31),1,0),IF(P31=TRUNC(P31),1,0),IF(AND(P31*1=P31,P31&gt;=0),1,0),IF(AND(P31=TRUNC(P31),P31&gt;=0),1,0),IF(AND(P31*1=P31,P31&gt;0),1,0),IF(AND(P31=TRUNC(P31),P31&gt;0),1,0),1,IF(ISNA(HLOOKUP(P31,$BK$4:$BT$4,1,0)),0,1)),0)))</f>
        <v>1</v>
      </c>
      <c r="BT31" s="195">
        <f t="shared" ref="BT31:BT62" si="18">IF(OR(Q$30="",Q$4=99),1,IF(Q31="",0,IFERROR(CHOOSE(BT$28,IF(ISNA(MATCH(Q31,$BH$30:$BI$30,0)),0,1),IF(ISNUMBER(Q31),1,0),IF(Q31=TRUNC(Q31),1,0),IF(AND(Q31*1=Q31,Q31&gt;=0),1,0),IF(AND(Q31=TRUNC(Q31),Q31&gt;=0),1,0),IF(AND(Q31*1=Q31,Q31&gt;0),1,0),IF(AND(Q31=TRUNC(Q31),Q31&gt;0),1,0),1,IF(ISNA(HLOOKUP(Q31,$BK$4:$BT$4,1,0)),0,1)),0)))</f>
        <v>1</v>
      </c>
      <c r="BU31" s="195">
        <f t="shared" ref="BU31:BU62" si="19">IF(OR(R$30="",R$4=99),1,IF(R31="",0,IFERROR(CHOOSE(BU$28,IF(ISNA(MATCH(R31,$BH$30:$BI$30,0)),0,1),IF(ISNUMBER(R31),1,0),IF(R31=TRUNC(R31),1,0),IF(AND(R31*1=R31,R31&gt;=0),1,0),IF(AND(R31=TRUNC(R31),R31&gt;=0),1,0),IF(AND(R31*1=R31,R31&gt;0),1,0),IF(AND(R31=TRUNC(R31),R31&gt;0),1,0),1,IF(ISNA(HLOOKUP(R31,$BK$4:$BT$4,1,0)),0,1)),0)))</f>
        <v>1</v>
      </c>
      <c r="BV31" s="195">
        <f t="shared" ref="BV31:BV62" si="20">IF(OR(S$30="",S$4=99),1,IF(S31="",0,IFERROR(CHOOSE(BV$28,IF(ISNA(MATCH(S31,$BH$30:$BI$30,0)),0,1),IF(ISNUMBER(S31),1,0),IF(S31=TRUNC(S31),1,0),IF(AND(S31*1=S31,S31&gt;=0),1,0),IF(AND(S31=TRUNC(S31),S31&gt;=0),1,0),IF(AND(S31*1=S31,S31&gt;0),1,0),IF(AND(S31=TRUNC(S31),S31&gt;0),1,0),1,IF(ISNA(HLOOKUP(S31,$BK$4:$BT$4,1,0)),0,1)),0)))</f>
        <v>1</v>
      </c>
      <c r="BW31" s="195">
        <f t="shared" ref="BW31:BW62" si="21">IF(OR(T$30="",T$4=99),1,IF(T31="",0,IFERROR(CHOOSE(BW$28,IF(ISNA(MATCH(T31,$BH$30:$BI$30,0)),0,1),IF(ISNUMBER(T31),1,0),IF(T31=TRUNC(T31),1,0),IF(AND(T31*1=T31,T31&gt;=0),1,0),IF(AND(T31=TRUNC(T31),T31&gt;=0),1,0),IF(AND(T31*1=T31,T31&gt;0),1,0),IF(AND(T31=TRUNC(T31),T31&gt;0),1,0),1,IF(ISNA(HLOOKUP(T31,$BK$4:$BT$4,1,0)),0,1)),0)))</f>
        <v>1</v>
      </c>
      <c r="BX31" s="195">
        <f t="shared" ref="BX31:BX62" si="22">IF(OR(U$30="",U$4=99),1,IF(U31="",0,IFERROR(CHOOSE(BX$28,IF(ISNA(MATCH(U31,$BH$30:$BI$30,0)),0,1),IF(ISNUMBER(U31),1,0),IF(U31=TRUNC(U31),1,0),IF(AND(U31*1=U31,U31&gt;=0),1,0),IF(AND(U31=TRUNC(U31),U31&gt;=0),1,0),IF(AND(U31*1=U31,U31&gt;0),1,0),IF(AND(U31=TRUNC(U31),U31&gt;0),1,0),1,IF(ISNA(HLOOKUP(U31,$BK$4:$BT$4,1,0)),0,1)),0)))</f>
        <v>1</v>
      </c>
      <c r="BY31" s="195">
        <f t="shared" ref="BY31:BY62" si="23">IF(OR(V$30="",V$4=99),1,IF(V31="",0,IFERROR(CHOOSE(BY$28,IF(ISNA(MATCH(V31,$BH$30:$BI$30,0)),0,1),IF(ISNUMBER(V31),1,0),IF(V31=TRUNC(V31),1,0),IF(AND(V31*1=V31,V31&gt;=0),1,0),IF(AND(V31=TRUNC(V31),V31&gt;=0),1,0),IF(AND(V31*1=V31,V31&gt;0),1,0),IF(AND(V31=TRUNC(V31),V31&gt;0),1,0),1,IF(ISNA(HLOOKUP(V31,$BK$4:$BT$4,1,0)),0,1)),0)))</f>
        <v>1</v>
      </c>
      <c r="BZ31" s="195">
        <f t="shared" ref="BZ31:BZ62" si="24">IF(OR(W$30="",W$4=99),1,IF(W31="",0,IFERROR(CHOOSE(BZ$28,IF(ISNA(MATCH(W31,$BH$30:$BI$30,0)),0,1),IF(ISNUMBER(W31),1,0),IF(W31=TRUNC(W31),1,0),IF(AND(W31*1=W31,W31&gt;=0),1,0),IF(AND(W31=TRUNC(W31),W31&gt;=0),1,0),IF(AND(W31*1=W31,W31&gt;0),1,0),IF(AND(W31=TRUNC(W31),W31&gt;0),1,0),1,IF(ISNA(HLOOKUP(W31,$BK$4:$BT$4,1,0)),0,1)),0)))</f>
        <v>1</v>
      </c>
      <c r="CA31" s="195">
        <f t="shared" ref="CA31:CA62" si="25">IF(OR(X$30="",X$4=99),1,IF(X31="",0,IFERROR(CHOOSE(CA$28,IF(ISNA(MATCH(X31,$BH$30:$BI$30,0)),0,1),IF(ISNUMBER(X31),1,0),IF(X31=TRUNC(X31),1,0),IF(AND(X31*1=X31,X31&gt;=0),1,0),IF(AND(X31=TRUNC(X31),X31&gt;=0),1,0),IF(AND(X31*1=X31,X31&gt;0),1,0),IF(AND(X31=TRUNC(X31),X31&gt;0),1,0),1,IF(ISNA(HLOOKUP(X31,$BK$4:$BT$4,1,0)),0,1)),0)))</f>
        <v>1</v>
      </c>
      <c r="CB31" s="195">
        <f t="shared" ref="CB31:CB62" si="26">IF(OR(Y$30="",Y$4=99),1,IF(Y31="",0,IFERROR(CHOOSE(CB$28,IF(ISNA(MATCH(Y31,$BH$30:$BI$30,0)),0,1),IF(ISNUMBER(Y31),1,0),IF(Y31=TRUNC(Y31),1,0),IF(AND(Y31*1=Y31,Y31&gt;=0),1,0),IF(AND(Y31=TRUNC(Y31),Y31&gt;=0),1,0),IF(AND(Y31*1=Y31,Y31&gt;0),1,0),IF(AND(Y31=TRUNC(Y31),Y31&gt;0),1,0),1,IF(ISNA(HLOOKUP(Y31,$BK$4:$BT$4,1,0)),0,1)),0)))</f>
        <v>1</v>
      </c>
      <c r="CC31" s="195">
        <f t="shared" ref="CC31:CC62" si="27">IF(OR(Z$30="",Z$4=99),1,IF(Z31="",0,IFERROR(CHOOSE(CC$28,IF(ISNA(MATCH(Z31,$BH$30:$BI$30,0)),0,1),IF(ISNUMBER(Z31),1,0),IF(Z31=TRUNC(Z31),1,0),IF(AND(Z31*1=Z31,Z31&gt;=0),1,0),IF(AND(Z31=TRUNC(Z31),Z31&gt;=0),1,0),IF(AND(Z31*1=Z31,Z31&gt;0),1,0),IF(AND(Z31=TRUNC(Z31),Z31&gt;0),1,0),1,IF(ISNA(HLOOKUP(Z31,$BK$4:$BT$4,1,0)),0,1)),0)))</f>
        <v>1</v>
      </c>
      <c r="CD31" s="195">
        <f t="shared" ref="CD31:CD62" si="28">IF(OR(AA$30="",AA$4=99),1,IF(AA31="",0,IFERROR(CHOOSE(CD$28,IF(ISNA(MATCH(AA31,$BH$30:$BI$30,0)),0,1),IF(ISNUMBER(AA31),1,0),IF(AA31=TRUNC(AA31),1,0),IF(AND(AA31*1=AA31,AA31&gt;=0),1,0),IF(AND(AA31=TRUNC(AA31),AA31&gt;=0),1,0),IF(AND(AA31*1=AA31,AA31&gt;0),1,0),IF(AND(AA31=TRUNC(AA31),AA31&gt;0),1,0),1,IF(ISNA(HLOOKUP(AA31,$BK$4:$BT$4,1,0)),0,1)),0)))</f>
        <v>1</v>
      </c>
      <c r="CE31" s="195">
        <f t="shared" ref="CE31:CE62" si="29">IF(OR(AB$30="",AB$4=99),1,IF(AB31="",0,IFERROR(CHOOSE(CE$28,IF(ISNA(MATCH(AB31,$BH$30:$BI$30,0)),0,1),IF(ISNUMBER(AB31),1,0),IF(AB31=TRUNC(AB31),1,0),IF(AND(AB31*1=AB31,AB31&gt;=0),1,0),IF(AND(AB31=TRUNC(AB31),AB31&gt;=0),1,0),IF(AND(AB31*1=AB31,AB31&gt;0),1,0),IF(AND(AB31=TRUNC(AB31),AB31&gt;0),1,0),1,IF(ISNA(HLOOKUP(AB31,$BK$4:$BT$4,1,0)),0,1)),0)))</f>
        <v>1</v>
      </c>
      <c r="CF31" s="195">
        <f t="shared" ref="CF31:CF62" si="30">IF(OR(AC$30="",AC$4=99),1,IF(AC31="",0,IFERROR(CHOOSE(CF$28,IF(ISNA(MATCH(AC31,$BH$30:$BI$30,0)),0,1),IF(ISNUMBER(AC31),1,0),IF(AC31=TRUNC(AC31),1,0),IF(AND(AC31*1=AC31,AC31&gt;=0),1,0),IF(AND(AC31=TRUNC(AC31),AC31&gt;=0),1,0),IF(AND(AC31*1=AC31,AC31&gt;0),1,0),IF(AND(AC31=TRUNC(AC31),AC31&gt;0),1,0),1,IF(ISNA(HLOOKUP(AC31,$BK$4:$BT$4,1,0)),0,1)),0)))</f>
        <v>1</v>
      </c>
      <c r="CG31" s="195">
        <f t="shared" ref="CG31:CG62" si="31">IF(OR(AD$30="",AD$4=99),1,IF(AD31="",0,IFERROR(CHOOSE(CG$28,IF(ISNA(MATCH(AD31,$BH$30:$BI$30,0)),0,1),IF(ISNUMBER(AD31),1,0),IF(AD31=TRUNC(AD31),1,0),IF(AND(AD31*1=AD31,AD31&gt;=0),1,0),IF(AND(AD31=TRUNC(AD31),AD31&gt;=0),1,0),IF(AND(AD31*1=AD31,AD31&gt;0),1,0),IF(AND(AD31=TRUNC(AD31),AD31&gt;0),1,0),1,IF(ISNA(HLOOKUP(AD31,$BK$4:$BT$4,1,0)),0,1)),0)))</f>
        <v>1</v>
      </c>
      <c r="CH31" s="195">
        <f t="shared" ref="CH31:CH62" si="32">IF(OR(AE$30="",AE$4=99),1,IF(AE31="",0,IFERROR(CHOOSE(CH$28,IF(ISNA(MATCH(AE31,$BH$30:$BI$30,0)),0,1),IF(ISNUMBER(AE31),1,0),IF(AE31=TRUNC(AE31),1,0),IF(AND(AE31*1=AE31,AE31&gt;=0),1,0),IF(AND(AE31=TRUNC(AE31),AE31&gt;=0),1,0),IF(AND(AE31*1=AE31,AE31&gt;0),1,0),IF(AND(AE31=TRUNC(AE31),AE31&gt;0),1,0),1,IF(ISNA(HLOOKUP(AE31,$BK$4:$BT$4,1,0)),0,1)),0)))</f>
        <v>1</v>
      </c>
      <c r="CI31" s="195">
        <f t="shared" ref="CI31:CI62" si="33">IF(OR(AF$30="",AF$4=99),1,IF(AF31="",0,IFERROR(CHOOSE(CI$28,IF(ISNA(MATCH(AF31,$BH$30:$BI$30,0)),0,1),IF(ISNUMBER(AF31),1,0),IF(AF31=TRUNC(AF31),1,0),IF(AND(AF31*1=AF31,AF31&gt;=0),1,0),IF(AND(AF31=TRUNC(AF31),AF31&gt;=0),1,0),IF(AND(AF31*1=AF31,AF31&gt;0),1,0),IF(AND(AF31=TRUNC(AF31),AF31&gt;0),1,0),1,IF(ISNA(HLOOKUP(AF31,$BK$4:$BT$4,1,0)),0,1)),0)))</f>
        <v>1</v>
      </c>
      <c r="CJ31" s="195">
        <f t="shared" ref="CJ31:CJ62" si="34">IF(OR(AG$30="",AG$4=99),1,IF(AG31="",0,IFERROR(CHOOSE(CJ$28,IF(ISNA(MATCH(AG31,$BH$30:$BI$30,0)),0,1),IF(ISNUMBER(AG31),1,0),IF(AG31=TRUNC(AG31),1,0),IF(AND(AG31*1=AG31,AG31&gt;=0),1,0),IF(AND(AG31=TRUNC(AG31),AG31&gt;=0),1,0),IF(AND(AG31*1=AG31,AG31&gt;0),1,0),IF(AND(AG31=TRUNC(AG31),AG31&gt;0),1,0),1,IF(ISNA(HLOOKUP(AG31,$BK$4:$BT$4,1,0)),0,1)),0)))</f>
        <v>1</v>
      </c>
      <c r="CK31" s="195">
        <f t="shared" ref="CK31:CK62" si="35">IF(OR(AH$30="",AH$4=99),1,IF(AH31="",0,IFERROR(CHOOSE(CK$28,IF(ISNA(MATCH(AH31,$BH$30:$BI$30,0)),0,1),IF(ISNUMBER(AH31),1,0),IF(AH31=TRUNC(AH31),1,0),IF(AND(AH31*1=AH31,AH31&gt;=0),1,0),IF(AND(AH31=TRUNC(AH31),AH31&gt;=0),1,0),IF(AND(AH31*1=AH31,AH31&gt;0),1,0),IF(AND(AH31=TRUNC(AH31),AH31&gt;0),1,0),1,IF(ISNA(HLOOKUP(AH31,$BK$4:$BT$4,1,0)),0,1)),0)))</f>
        <v>1</v>
      </c>
      <c r="CL31" s="195">
        <f t="shared" ref="CL31:CL62" si="36">IF(OR(AI$30="",AI$4=99),1,IF(AI31="",0,IFERROR(CHOOSE(CL$28,IF(ISNA(MATCH(AI31,$BH$30:$BI$30,0)),0,1),IF(ISNUMBER(AI31),1,0),IF(AI31=TRUNC(AI31),1,0),IF(AND(AI31*1=AI31,AI31&gt;=0),1,0),IF(AND(AI31=TRUNC(AI31),AI31&gt;=0),1,0),IF(AND(AI31*1=AI31,AI31&gt;0),1,0),IF(AND(AI31=TRUNC(AI31),AI31&gt;0),1,0),1,IF(ISNA(HLOOKUP(AI31,$BK$4:$BT$4,1,0)),0,1)),0)))</f>
        <v>1</v>
      </c>
      <c r="CM31" s="195">
        <f t="shared" ref="CM31:CM62" si="37">IF(OR(AJ$30="",AJ$4=99),1,IF(AJ31="",0,IFERROR(CHOOSE(CM$28,IF(ISNA(MATCH(AJ31,$BH$30:$BI$30,0)),0,1),IF(ISNUMBER(AJ31),1,0),IF(AJ31=TRUNC(AJ31),1,0),IF(AND(AJ31*1=AJ31,AJ31&gt;=0),1,0),IF(AND(AJ31=TRUNC(AJ31),AJ31&gt;=0),1,0),IF(AND(AJ31*1=AJ31,AJ31&gt;0),1,0),IF(AND(AJ31=TRUNC(AJ31),AJ31&gt;0),1,0),1,IF(ISNA(HLOOKUP(AJ31,$BK$4:$BT$4,1,0)),0,1)),0)))</f>
        <v>1</v>
      </c>
      <c r="CN31" s="195">
        <f t="shared" ref="CN31:CN62" si="38">IF(OR(AK$30="",AK$4=99),1,IF(AK31="",0,IFERROR(CHOOSE(CN$28,IF(ISNA(MATCH(AK31,$BH$30:$BI$30,0)),0,1),IF(ISNUMBER(AK31),1,0),IF(AK31=TRUNC(AK31),1,0),IF(AND(AK31*1=AK31,AK31&gt;=0),1,0),IF(AND(AK31=TRUNC(AK31),AK31&gt;=0),1,0),IF(AND(AK31*1=AK31,AK31&gt;0),1,0),IF(AND(AK31=TRUNC(AK31),AK31&gt;0),1,0),1,IF(ISNA(HLOOKUP(AK31,$BK$4:$BT$4,1,0)),0,1)),0)))</f>
        <v>1</v>
      </c>
      <c r="CO31" s="195">
        <f t="shared" ref="CO31:CO62" si="39">IF(OR(AL$30="",AM$4=99),1,IF(AL31="",0,IFERROR(CHOOSE(CO$28,IF(ISNA(MATCH(AL31,$BH$30:$BI$30,0)),0,1),IF(ISNUMBER(AL31),1,0),IF(AL31=TRUNC(AL31),1,0),IF(AND(AL31*1=AL31,AL31&gt;=0),1,0),IF(AND(AL31=TRUNC(AL31),AL31&gt;=0),1,0),IF(AND(AL31*1=AL31,AL31&gt;0),1,0),IF(AND(AL31=TRUNC(AL31),AL31&gt;0),1,0),1,IF(ISNA(HLOOKUP(AL31,$BK$4:$BT$4,1,0)),0,1)),0)))</f>
        <v>1</v>
      </c>
      <c r="CP31" s="195">
        <f t="shared" ref="CP31:CP62" si="40">IF(OR(AM$30="",AN$4=99),1,IF(AM31="",0,IFERROR(CHOOSE(CP$28,IF(ISNA(MATCH(AM31,$BH$30:$BI$30,0)),0,1),IF(ISNUMBER(AM31),1,0),IF(AM31=TRUNC(AM31),1,0),IF(AND(AM31*1=AM31,AM31&gt;=0),1,0),IF(AND(AM31=TRUNC(AM31),AM31&gt;=0),1,0),IF(AND(AM31*1=AM31,AM31&gt;0),1,0),IF(AND(AM31=TRUNC(AM31),AM31&gt;0),1,0),1,IF(ISNA(HLOOKUP(AM31,$BK$4:$BT$4,1,0)),0,1)),0)))</f>
        <v>1</v>
      </c>
      <c r="CQ31" s="195">
        <f t="shared" ref="CQ31:CQ62" si="41">IF(OR(AN$30="",AN$4=99),1,IF(AN31="",0,IFERROR(CHOOSE(CQ$28,IF(ISNA(MATCH(AN31,$BH$30:$BI$30,0)),0,1),IF(ISNUMBER(AN31),1,0),IF(AN31=TRUNC(AN31),1,0),IF(AND(AN31*1=AN31,AN31&gt;=0),1,0),IF(AND(AN31=TRUNC(AN31),AN31&gt;=0),1,0),IF(AND(AN31*1=AN31,AN31&gt;0),1,0),IF(AND(AN31=TRUNC(AN31),AN31&gt;0),1,0),1,IF(ISNA(HLOOKUP(AN31,$BK$4:$BT$4,1,0)),0,1)),0)))</f>
        <v>1</v>
      </c>
      <c r="CR31" s="195">
        <f t="shared" ref="CR31:CR62" si="42">IF(OR(AO$30="",AO$4=99),1,IF(AO31="",0,IFERROR(CHOOSE(CR$28,IF(ISNA(MATCH(AO31,$BH$30:$BI$30,0)),0,1),IF(ISNUMBER(AO31),1,0),IF(AO31=TRUNC(AO31),1,0),IF(AND(AO31*1=AO31,AO31&gt;=0),1,0),IF(AND(AO31=TRUNC(AO31),AO31&gt;=0),1,0),IF(AND(AO31*1=AO31,AO31&gt;0),1,0),IF(AND(AO31=TRUNC(AO31),AO31&gt;0),1,0),1,IF(ISNA(HLOOKUP(AO31,$BK$4:$BT$4,1,0)),0,1)),0)))</f>
        <v>1</v>
      </c>
      <c r="CS31" s="195">
        <f t="shared" ref="CS31:CS62" si="43">IF(OR(AP$30="",AP$4=99),1,IF(AP31="",0,IFERROR(CHOOSE(CS$28,IF(ISNA(MATCH(AP31,$BH$30:$BI$30,0)),0,1),IF(ISNUMBER(AP31),1,0),IF(AP31=TRUNC(AP31),1,0),IF(AND(AP31*1=AP31,AP31&gt;=0),1,0),IF(AND(AP31=TRUNC(AP31),AP31&gt;=0),1,0),IF(AND(AP31*1=AP31,AP31&gt;0),1,0),IF(AND(AP31=TRUNC(AP31),AP31&gt;0),1,0),1,IF(ISNA(HLOOKUP(AP31,$BK$4:$BT$4,1,0)),0,1)),0)))</f>
        <v>1</v>
      </c>
      <c r="CT31" s="195">
        <f t="shared" ref="CT31:CT62" si="44">IF(OR(AQ$30="",AQ$4=99),1,IF(AQ31="",0,IFERROR(CHOOSE(CT$28,IF(ISNA(MATCH(AQ31,$BH$30:$BI$30,0)),0,1),IF(ISNUMBER(AQ31),1,0),IF(AQ31=TRUNC(AQ31),1,0),IF(AND(AQ31*1=AQ31,AQ31&gt;=0),1,0),IF(AND(AQ31=TRUNC(AQ31),AQ31&gt;=0),1,0),IF(AND(AQ31*1=AQ31,AQ31&gt;0),1,0),IF(AND(AQ31=TRUNC(AQ31),AQ31&gt;0),1,0),1,IF(ISNA(HLOOKUP(AQ31,$BK$4:$BT$4,1,0)),0,1)),0)))</f>
        <v>1</v>
      </c>
      <c r="CU31" s="195">
        <f t="shared" ref="CU31:CU62" si="45">IF(OR(AR$30="",AR$4=99),1,IF(AR31="",0,IFERROR(CHOOSE(CU$28,IF(ISNA(MATCH(AR31,$BH$30:$BI$30,0)),0,1),IF(ISNUMBER(AR31),1,0),IF(AR31=TRUNC(AR31),1,0),IF(AND(AR31*1=AR31,AR31&gt;=0),1,0),IF(AND(AR31=TRUNC(AR31),AR31&gt;=0),1,0),IF(AND(AR31*1=AR31,AR31&gt;0),1,0),IF(AND(AR31=TRUNC(AR31),AR31&gt;0),1,0),1,IF(ISNA(HLOOKUP(AR31,$BK$4:$BT$4,1,0)),0,1)),0)))</f>
        <v>1</v>
      </c>
      <c r="CV31" s="195">
        <f t="shared" ref="CV31:CV62" si="46">IF(OR(AS$30="",AS$4=99),1,IF(AS31="",0,IFERROR(CHOOSE(CV$28,IF(ISNA(MATCH(AS31,$BH$30:$BI$30,0)),0,1),IF(ISNUMBER(AS31),1,0),IF(AS31=TRUNC(AS31),1,0),IF(AND(AS31*1=AS31,AS31&gt;=0),1,0),IF(AND(AS31=TRUNC(AS31),AS31&gt;=0),1,0),IF(AND(AS31*1=AS31,AS31&gt;0),1,0),IF(AND(AS31=TRUNC(AS31),AS31&gt;0),1,0),1,IF(ISNA(HLOOKUP(AS31,$BK$4:$BT$4,1,0)),0,1)),0)))</f>
        <v>1</v>
      </c>
      <c r="CW31" s="195">
        <f t="shared" ref="CW31:CW62" si="47">IF(OR(AT$30="",AT$4=99),1,IF(AT31="",0,IFERROR(CHOOSE(CW$28,IF(ISNA(MATCH(AT31,$BH$30:$BI$30,0)),0,1),IF(ISNUMBER(AT31),1,0),IF(AT31=TRUNC(AT31),1,0),IF(AND(AT31*1=AT31,AT31&gt;=0),1,0),IF(AND(AT31=TRUNC(AT31),AT31&gt;=0),1,0),IF(AND(AT31*1=AT31,AT31&gt;0),1,0),IF(AND(AT31=TRUNC(AT31),AT31&gt;0),1,0),1,IF(ISNA(HLOOKUP(AT31,$BK$4:$BT$4,1,0)),0,1)),0)))</f>
        <v>1</v>
      </c>
      <c r="CX31" s="195">
        <f t="shared" ref="CX31:CX62" si="48">IF(OR(AU$30="",AU$4=99),1,IF(AU31="",0,IFERROR(CHOOSE(CX$28,IF(ISNA(MATCH(AU31,$BH$30:$BI$30,0)),0,1),IF(ISNUMBER(AU31),1,0),IF(AU31=TRUNC(AU31),1,0),IF(AND(AU31*1=AU31,AU31&gt;=0),1,0),IF(AND(AU31=TRUNC(AU31),AU31&gt;=0),1,0),IF(AND(AU31*1=AU31,AU31&gt;0),1,0),IF(AND(AU31=TRUNC(AU31),AU31&gt;0),1,0),1,IF(ISNA(HLOOKUP(AU31,$BK$4:$BT$4,1,0)),0,1)),0)))</f>
        <v>1</v>
      </c>
      <c r="CY31" s="195">
        <f t="shared" ref="CY31:CY62" si="49">IF(OR(AV$30="",AV$4=99),1,IF(AV31="",0,IFERROR(CHOOSE(CY$28,IF(ISNA(MATCH(AV31,$BH$30:$BI$30,0)),0,1),IF(ISNUMBER(AV31),1,0),IF(AV31=TRUNC(AV31),1,0),IF(AND(AV31*1=AV31,AV31&gt;=0),1,0),IF(AND(AV31=TRUNC(AV31),AV31&gt;=0),1,0),IF(AND(AV31*1=AV31,AV31&gt;0),1,0),IF(AND(AV31=TRUNC(AV31),AV31&gt;0),1,0),1,IF(ISNA(HLOOKUP(AV31,$BK$4:$BT$4,1,0)),0,1)),0)))</f>
        <v>1</v>
      </c>
      <c r="CZ31" s="195">
        <f t="shared" ref="CZ31:CZ62" si="50">IF(OR(AW$30="",AW$4=99),1,IF(AW31="",0,IFERROR(CHOOSE(CZ$28,IF(ISNA(MATCH(AW31,$BH$30:$BI$30,0)),0,1),IF(ISNUMBER(AW31),1,0),IF(AW31=TRUNC(AW31),1,0),IF(AND(AW31*1=AW31,AW31&gt;=0),1,0),IF(AND(AW31=TRUNC(AW31),AW31&gt;=0),1,0),IF(AND(AW31*1=AW31,AW31&gt;0),1,0),IF(AND(AW31=TRUNC(AW31),AW31&gt;0),1,0),1,IF(ISNA(HLOOKUP(AW31,$BK$4:$BT$4,1,0)),0,1)),0)))</f>
        <v>1</v>
      </c>
      <c r="DA31" s="195">
        <f t="shared" ref="DA31:DA62" si="51">IF(OR(AX$30="",AX$4=99),1,IF(AX31="",0,IFERROR(CHOOSE(DA$28,IF(ISNA(MATCH(AX31,$BH$30:$BI$30,0)),0,1),IF(ISNUMBER(AX31),1,0),IF(AX31=TRUNC(AX31),1,0),IF(AND(AX31*1=AX31,AX31&gt;=0),1,0),IF(AND(AX31=TRUNC(AX31),AX31&gt;=0),1,0),IF(AND(AX31*1=AX31,AX31&gt;0),1,0),IF(AND(AX31=TRUNC(AX31),AX31&gt;0),1,0),1,IF(ISNA(HLOOKUP(AX31,$BK$4:$BT$4,1,0)),0,1)),0)))</f>
        <v>1</v>
      </c>
      <c r="DB31" s="195">
        <f t="shared" ref="DB31:DB62" si="52">IF(OR(AY$30="",AY$4=99),1,IF(AY31="",0,IFERROR(CHOOSE(DB$28,IF(ISNA(MATCH(AY31,$BH$30:$BI$30,0)),0,1),IF(ISNUMBER(AY31),1,0),IF(AY31=TRUNC(AY31),1,0),IF(AND(AY31*1=AY31,AY31&gt;=0),1,0),IF(AND(AY31=TRUNC(AY31),AY31&gt;=0),1,0),IF(AND(AY31*1=AY31,AY31&gt;0),1,0),IF(AND(AY31=TRUNC(AY31),AY31&gt;0),1,0),1,IF(ISNA(HLOOKUP(AY31,$BK$4:$BT$4,1,0)),0,1)),0)))</f>
        <v>1</v>
      </c>
      <c r="DC31" s="195">
        <f t="shared" ref="DC31:DC62" si="53">IF(OR(BA$30="",BA$4=99),1,IF(BA31="",0,IFERROR(CHOOSE(DC$28,IF(ISNA(MATCH(BA31,$BH$30:$BI$30,0)),0,1),IF(ISNUMBER(BA31),1,0),IF(BA31=TRUNC(BA31),1,0),IF(AND(BA31*1=BA31,BA31&gt;=0),1,0),IF(AND(BA31=TRUNC(BA31),BA31&gt;=0),1,0),IF(AND(BA31*1=BA31,BA31&gt;0),1,0),IF(AND(BA31=TRUNC(BA31),BA31&gt;0),1,0),1,IF(ISNA(HLOOKUP(BA31,$BK$4:$BT$4,1,0)),0,1)),0)))</f>
        <v>1</v>
      </c>
      <c r="DD31" s="195">
        <f t="shared" ref="DD31:DD62" si="54">IF(OR(BB$30="",BB$4=99),1,IF(BB31="",0,IFERROR(CHOOSE(DD$28,IF(ISNA(MATCH(BB31,$BH$30:$BI$30,0)),0,1),IF(ISNUMBER(BB31),1,0),IF(BB31=TRUNC(BB31),1,0),IF(AND(BB31*1=BB31,BB31&gt;=0),1,0),IF(AND(BB31=TRUNC(BB31),BB31&gt;=0),1,0),IF(AND(BB31*1=BB31,BB31&gt;0),1,0),IF(AND(BB31=TRUNC(BB31),BB31&gt;0),1,0),1,IF(ISNA(HLOOKUP(BB31,$BK$4:$BT$4,1,0)),0,1)),0)))</f>
        <v>1</v>
      </c>
      <c r="DE31" s="195">
        <f t="shared" ref="DE31:DE62" si="55">IF(OR(BC$30="",BC$4=99),1,IF(BC31="",0,IFERROR(CHOOSE(DE$28,IF(ISNA(MATCH(BC31,$BH$30:$BI$30,0)),0,1),IF(ISNUMBER(BC31),1,0),IF(BC31=TRUNC(BC31),1,0),IF(AND(BC31*1=BC31,BC31&gt;=0),1,0),IF(AND(BC31=TRUNC(BC31),BC31&gt;=0),1,0),IF(AND(BC31*1=BC31,BC31&gt;0),1,0),IF(AND(BC31=TRUNC(BC31),BC31&gt;0),1,0),1,IF(ISNA(HLOOKUP(BC31,$BK$4:$BT$4,1,0)),0,1)),0)))</f>
        <v>1</v>
      </c>
      <c r="DF31" s="195">
        <f t="shared" ref="DF31:DF62" si="56">IF(OR(BD$30="",BD$4=99),1,IF(BD31="",0,IFERROR(CHOOSE(DF$28,IF(ISNA(MATCH(BD31,$BH$30:$BI$30,0)),0,1),IF(ISNUMBER(BD31),1,0),IF(BD31=TRUNC(BD31),1,0),IF(AND(BD31*1=BD31,BD31&gt;=0),1,0),IF(AND(BD31=TRUNC(BD31),BD31&gt;=0),1,0),IF(AND(BD31*1=BD31,BD31&gt;0),1,0),IF(AND(BD31=TRUNC(BD31),BD31&gt;0),1,0),1,IF(ISNA(HLOOKUP(BD31,$BK$4:$BT$4,1,0)),0,1)),0)))</f>
        <v>1</v>
      </c>
      <c r="DG31" s="195">
        <f t="shared" ref="DG31:DG62" si="57">IF(OR(BE$30="",BE$4=99),1,IF(BE31="",0,IFERROR(CHOOSE(DG$28,IF(ISNA(MATCH(BE31,$BH$30:$BI$30,0)),0,1),IF(ISNUMBER(BE31),1,0),IF(BE31=TRUNC(BE31),1,0),IF(AND(BE31*1=BE31,BE31&gt;=0),1,0),IF(AND(BE31=TRUNC(BE31),BE31&gt;=0),1,0),IF(AND(BE31*1=BE31,BE31&gt;0),1,0),IF(AND(BE31=TRUNC(BE31),BE31&gt;0),1,0),1,IF(ISNA(HLOOKUP(BE31,$BK$4:$BT$4,1,0)),0,1)),0)))</f>
        <v>1</v>
      </c>
      <c r="DR31" s="329" t="b">
        <f t="shared" ref="DR31:DR62" si="58">AQ31&gt;=DB$7</f>
        <v>1</v>
      </c>
      <c r="DS31" s="329" t="b">
        <f t="shared" ref="DS31:DS62" si="59">AR31&gt;=DC$7</f>
        <v>1</v>
      </c>
      <c r="DT31" s="329" t="b">
        <f t="shared" ref="DT31:DT62" si="60">AS31&gt;=DD$7</f>
        <v>1</v>
      </c>
      <c r="DU31" s="329"/>
      <c r="DV31" s="329"/>
      <c r="DW31" s="329"/>
      <c r="DX31" s="196">
        <f>COUNTIF(DR31:DW31,TRUE)</f>
        <v>3</v>
      </c>
      <c r="DY31" s="329" t="b">
        <f t="shared" ref="DY31:DY62" si="61">AQ31&gt;=DI$7</f>
        <v>1</v>
      </c>
      <c r="DZ31" s="329" t="b">
        <f t="shared" ref="DZ31:DZ62" si="62">AR31&gt;=DJ$7</f>
        <v>1</v>
      </c>
      <c r="EA31" s="329" t="b">
        <f t="shared" ref="EA31:EA62" si="63">AS31&gt;=DK$7</f>
        <v>1</v>
      </c>
      <c r="EB31" s="329"/>
      <c r="EC31" s="329"/>
      <c r="ED31" s="329"/>
      <c r="EE31" s="196">
        <f>COUNTIF(DY31:ED31,TRUE)</f>
        <v>3</v>
      </c>
      <c r="EF31" s="329">
        <f t="shared" ref="EF31:EF62" si="64">IF($F31="","",IF(DX31=$DC$5,1,0))</f>
        <v>1</v>
      </c>
      <c r="EG31" s="329">
        <f t="shared" ref="EG31:EG62" si="65">IF($F31="","",IF(AND(EE31=$DC$5,EE31-DX31&lt;=$DJ$5),1,0))</f>
        <v>1</v>
      </c>
    </row>
    <row r="32" spans="1:137" ht="35.65" customHeight="1" thickBot="1" x14ac:dyDescent="0.3">
      <c r="B32" s="386">
        <f t="shared" ref="B32:B92" si="66">IF(F32="","",ROW()-30)</f>
        <v>2</v>
      </c>
      <c r="C32" s="9"/>
      <c r="D32" s="9"/>
      <c r="E32" s="9"/>
      <c r="F32" s="443" t="s">
        <v>333</v>
      </c>
      <c r="G32" s="8">
        <v>1</v>
      </c>
      <c r="H32" s="8">
        <v>1</v>
      </c>
      <c r="I32" s="8">
        <v>1</v>
      </c>
      <c r="J32" s="8">
        <v>0</v>
      </c>
      <c r="K32" s="385">
        <v>1</v>
      </c>
      <c r="L32" s="8">
        <v>1</v>
      </c>
      <c r="M32" s="8">
        <v>1</v>
      </c>
      <c r="N32" s="8">
        <v>1</v>
      </c>
      <c r="O32" s="8">
        <v>1</v>
      </c>
      <c r="P32" s="8">
        <v>1</v>
      </c>
      <c r="Q32" s="8">
        <v>1</v>
      </c>
      <c r="R32" s="8">
        <v>1</v>
      </c>
      <c r="S32" s="385">
        <f t="shared" ref="S32:S95" si="67">IF(F32="","",IF(OR(O32=0,SUM(O32:R32)=4),1,0))</f>
        <v>1</v>
      </c>
      <c r="T32" s="8">
        <v>1</v>
      </c>
      <c r="U32" s="8">
        <v>1</v>
      </c>
      <c r="V32" s="8">
        <v>1</v>
      </c>
      <c r="W32" s="8">
        <v>1</v>
      </c>
      <c r="X32" s="8">
        <v>1</v>
      </c>
      <c r="Y32" s="8">
        <v>1</v>
      </c>
      <c r="Z32" s="8">
        <v>1</v>
      </c>
      <c r="AA32" s="8">
        <v>1</v>
      </c>
      <c r="AB32" s="8">
        <v>1</v>
      </c>
      <c r="AC32" s="8">
        <v>1</v>
      </c>
      <c r="AD32" s="8">
        <v>1</v>
      </c>
      <c r="AE32" s="8">
        <v>1</v>
      </c>
      <c r="AF32" s="355">
        <v>1</v>
      </c>
      <c r="AG32" s="8">
        <v>1</v>
      </c>
      <c r="AH32" s="8">
        <v>1</v>
      </c>
      <c r="AI32" s="8">
        <v>1</v>
      </c>
      <c r="AJ32" s="8">
        <v>1</v>
      </c>
      <c r="AK32" s="8">
        <v>1</v>
      </c>
      <c r="AL32" s="8">
        <v>1</v>
      </c>
      <c r="AM32" s="8">
        <v>1</v>
      </c>
      <c r="AN32" s="8">
        <v>1</v>
      </c>
      <c r="AO32" s="8">
        <v>1</v>
      </c>
      <c r="AP32" s="8">
        <v>1</v>
      </c>
      <c r="AQ32" s="8">
        <v>5</v>
      </c>
      <c r="AR32" s="8">
        <v>50</v>
      </c>
      <c r="AS32" s="8">
        <v>50</v>
      </c>
      <c r="AT32" s="8">
        <v>175000</v>
      </c>
      <c r="AU32" s="9">
        <f t="shared" si="5"/>
        <v>1</v>
      </c>
      <c r="AV32" s="8">
        <v>1</v>
      </c>
      <c r="AW32" s="9">
        <f t="shared" si="6"/>
        <v>1</v>
      </c>
      <c r="AX32" s="8">
        <v>1</v>
      </c>
      <c r="AY32" s="8">
        <v>1</v>
      </c>
      <c r="AZ32" s="8">
        <v>1</v>
      </c>
      <c r="BA32" s="8">
        <v>0</v>
      </c>
      <c r="BB32" s="9"/>
      <c r="BC32" s="9"/>
      <c r="BD32" s="9"/>
      <c r="BE32" s="244" cm="1">
        <f t="array" ref="BE32">IF($F32="","",IF(BA32=1,1,IF(BG32&lt;&gt;1,$BH$1,IF(SUMPRODUCT(--(G32:AZ32&gt;=$G$5:$AZ$5)*($G$5:$AZ$5&lt;&gt;"")*($G$4:$AZ$4=1))=COUNTIF($G$4:$AZ$4,1),1,0))))</f>
        <v>1</v>
      </c>
      <c r="BF32" s="351" t="s">
        <v>809</v>
      </c>
      <c r="BG32" s="196">
        <f t="shared" si="7"/>
        <v>1</v>
      </c>
      <c r="BH32" s="196">
        <f t="shared" ref="BH32:BI63" si="68">IF($F32="","",BH$30)</f>
        <v>0</v>
      </c>
      <c r="BI32" s="196">
        <f t="shared" si="68"/>
        <v>1</v>
      </c>
      <c r="BJ32" s="195">
        <f t="shared" si="8"/>
        <v>1</v>
      </c>
      <c r="BK32" s="195">
        <f t="shared" si="9"/>
        <v>1</v>
      </c>
      <c r="BL32" s="195">
        <f t="shared" si="10"/>
        <v>1</v>
      </c>
      <c r="BM32" s="195">
        <f t="shared" si="11"/>
        <v>1</v>
      </c>
      <c r="BN32" s="195">
        <f t="shared" si="12"/>
        <v>1</v>
      </c>
      <c r="BO32" s="195">
        <f t="shared" si="13"/>
        <v>1</v>
      </c>
      <c r="BP32" s="195">
        <f t="shared" si="14"/>
        <v>1</v>
      </c>
      <c r="BQ32" s="195">
        <f t="shared" si="15"/>
        <v>1</v>
      </c>
      <c r="BR32" s="195">
        <f t="shared" si="16"/>
        <v>1</v>
      </c>
      <c r="BS32" s="195">
        <f t="shared" si="17"/>
        <v>1</v>
      </c>
      <c r="BT32" s="195">
        <f t="shared" si="18"/>
        <v>1</v>
      </c>
      <c r="BU32" s="195">
        <f t="shared" si="19"/>
        <v>1</v>
      </c>
      <c r="BV32" s="195">
        <f t="shared" si="20"/>
        <v>1</v>
      </c>
      <c r="BW32" s="195">
        <f t="shared" si="21"/>
        <v>1</v>
      </c>
      <c r="BX32" s="195">
        <f t="shared" si="22"/>
        <v>1</v>
      </c>
      <c r="BY32" s="195">
        <f t="shared" si="23"/>
        <v>1</v>
      </c>
      <c r="BZ32" s="195">
        <f t="shared" si="24"/>
        <v>1</v>
      </c>
      <c r="CA32" s="195">
        <f t="shared" si="25"/>
        <v>1</v>
      </c>
      <c r="CB32" s="195">
        <f t="shared" si="26"/>
        <v>1</v>
      </c>
      <c r="CC32" s="195">
        <f t="shared" si="27"/>
        <v>1</v>
      </c>
      <c r="CD32" s="195">
        <f t="shared" si="28"/>
        <v>1</v>
      </c>
      <c r="CE32" s="195">
        <f t="shared" si="29"/>
        <v>1</v>
      </c>
      <c r="CF32" s="195">
        <f t="shared" si="30"/>
        <v>1</v>
      </c>
      <c r="CG32" s="195">
        <f t="shared" si="31"/>
        <v>1</v>
      </c>
      <c r="CH32" s="195">
        <f t="shared" si="32"/>
        <v>1</v>
      </c>
      <c r="CI32" s="195">
        <f t="shared" si="33"/>
        <v>1</v>
      </c>
      <c r="CJ32" s="195">
        <f t="shared" si="34"/>
        <v>1</v>
      </c>
      <c r="CK32" s="195">
        <f t="shared" si="35"/>
        <v>1</v>
      </c>
      <c r="CL32" s="195">
        <f t="shared" si="36"/>
        <v>1</v>
      </c>
      <c r="CM32" s="195">
        <f t="shared" si="37"/>
        <v>1</v>
      </c>
      <c r="CN32" s="195">
        <f t="shared" si="38"/>
        <v>1</v>
      </c>
      <c r="CO32" s="195">
        <f t="shared" si="39"/>
        <v>1</v>
      </c>
      <c r="CP32" s="195">
        <f t="shared" si="40"/>
        <v>1</v>
      </c>
      <c r="CQ32" s="195">
        <f t="shared" si="41"/>
        <v>1</v>
      </c>
      <c r="CR32" s="195">
        <f t="shared" si="42"/>
        <v>1</v>
      </c>
      <c r="CS32" s="195">
        <f t="shared" si="43"/>
        <v>1</v>
      </c>
      <c r="CT32" s="195">
        <f t="shared" si="44"/>
        <v>1</v>
      </c>
      <c r="CU32" s="195">
        <f t="shared" si="45"/>
        <v>1</v>
      </c>
      <c r="CV32" s="195">
        <f t="shared" si="46"/>
        <v>1</v>
      </c>
      <c r="CW32" s="195">
        <f t="shared" si="47"/>
        <v>1</v>
      </c>
      <c r="CX32" s="195">
        <f t="shared" si="48"/>
        <v>1</v>
      </c>
      <c r="CY32" s="195">
        <f t="shared" si="49"/>
        <v>1</v>
      </c>
      <c r="CZ32" s="195">
        <f t="shared" si="50"/>
        <v>1</v>
      </c>
      <c r="DA32" s="195">
        <f t="shared" si="51"/>
        <v>1</v>
      </c>
      <c r="DB32" s="195">
        <f t="shared" si="52"/>
        <v>1</v>
      </c>
      <c r="DC32" s="195">
        <f t="shared" si="53"/>
        <v>1</v>
      </c>
      <c r="DD32" s="195">
        <f t="shared" si="54"/>
        <v>1</v>
      </c>
      <c r="DE32" s="195">
        <f t="shared" si="55"/>
        <v>1</v>
      </c>
      <c r="DF32" s="195">
        <f t="shared" si="56"/>
        <v>1</v>
      </c>
      <c r="DG32" s="195">
        <f t="shared" si="57"/>
        <v>1</v>
      </c>
      <c r="DR32" s="329" t="b">
        <f t="shared" si="58"/>
        <v>1</v>
      </c>
      <c r="DS32" s="329" t="b">
        <f t="shared" si="59"/>
        <v>1</v>
      </c>
      <c r="DT32" s="329" t="b">
        <f t="shared" si="60"/>
        <v>1</v>
      </c>
      <c r="DU32" s="329"/>
      <c r="DV32" s="329"/>
      <c r="DW32" s="329"/>
      <c r="DX32" s="196">
        <f t="shared" ref="DX32:DX95" si="69">COUNTIF(DR32:DW32,TRUE)</f>
        <v>3</v>
      </c>
      <c r="DY32" s="329" t="b">
        <f t="shared" si="61"/>
        <v>1</v>
      </c>
      <c r="DZ32" s="329" t="b">
        <f t="shared" si="62"/>
        <v>1</v>
      </c>
      <c r="EA32" s="329" t="b">
        <f t="shared" si="63"/>
        <v>1</v>
      </c>
      <c r="EB32" s="329"/>
      <c r="EC32" s="329"/>
      <c r="ED32" s="329"/>
      <c r="EE32" s="196">
        <f>COUNTIF(DY32:ED32,TRUE)</f>
        <v>3</v>
      </c>
      <c r="EF32" s="329">
        <f t="shared" si="64"/>
        <v>1</v>
      </c>
      <c r="EG32" s="329">
        <f t="shared" si="65"/>
        <v>1</v>
      </c>
    </row>
    <row r="33" spans="1:137" ht="46.15" customHeight="1" thickBot="1" x14ac:dyDescent="0.3">
      <c r="B33" s="386">
        <f t="shared" si="66"/>
        <v>3</v>
      </c>
      <c r="C33" s="9"/>
      <c r="D33" s="9"/>
      <c r="E33" s="9"/>
      <c r="F33" s="443" t="s">
        <v>334</v>
      </c>
      <c r="G33" s="8">
        <v>1</v>
      </c>
      <c r="H33" s="8">
        <v>1</v>
      </c>
      <c r="I33" s="8">
        <v>1</v>
      </c>
      <c r="J33" s="8">
        <v>0</v>
      </c>
      <c r="K33" s="385">
        <v>1</v>
      </c>
      <c r="L33" s="8">
        <v>1</v>
      </c>
      <c r="M33" s="8">
        <v>1</v>
      </c>
      <c r="N33" s="8">
        <v>1</v>
      </c>
      <c r="O33" s="8">
        <v>0</v>
      </c>
      <c r="P33" s="8">
        <v>0</v>
      </c>
      <c r="Q33" s="8">
        <v>0</v>
      </c>
      <c r="R33" s="8">
        <v>0</v>
      </c>
      <c r="S33" s="385">
        <f t="shared" si="67"/>
        <v>1</v>
      </c>
      <c r="T33" s="8">
        <v>1</v>
      </c>
      <c r="U33" s="8">
        <v>1</v>
      </c>
      <c r="V33" s="8">
        <v>1</v>
      </c>
      <c r="W33" s="8">
        <v>1</v>
      </c>
      <c r="X33" s="8">
        <v>1</v>
      </c>
      <c r="Y33" s="8">
        <v>1</v>
      </c>
      <c r="Z33" s="8">
        <v>1</v>
      </c>
      <c r="AA33" s="8">
        <v>1</v>
      </c>
      <c r="AB33" s="8">
        <v>1</v>
      </c>
      <c r="AC33" s="8">
        <v>1</v>
      </c>
      <c r="AD33" s="8">
        <v>1</v>
      </c>
      <c r="AE33" s="8">
        <v>1</v>
      </c>
      <c r="AF33" s="355">
        <v>1</v>
      </c>
      <c r="AG33" s="8">
        <v>1</v>
      </c>
      <c r="AH33" s="8">
        <v>1</v>
      </c>
      <c r="AI33" s="8">
        <v>1</v>
      </c>
      <c r="AJ33" s="8">
        <v>1</v>
      </c>
      <c r="AK33" s="8">
        <v>1</v>
      </c>
      <c r="AL33" s="8">
        <v>1</v>
      </c>
      <c r="AM33" s="365">
        <v>1</v>
      </c>
      <c r="AN33" s="8">
        <v>1</v>
      </c>
      <c r="AO33" s="8">
        <v>1</v>
      </c>
      <c r="AP33" s="8">
        <v>1</v>
      </c>
      <c r="AQ33" s="8">
        <v>6</v>
      </c>
      <c r="AR33" s="8">
        <v>66</v>
      </c>
      <c r="AS33" s="8">
        <v>95</v>
      </c>
      <c r="AT33" s="438">
        <v>220000</v>
      </c>
      <c r="AU33" s="9">
        <f t="shared" si="5"/>
        <v>1</v>
      </c>
      <c r="AV33" s="8">
        <v>0</v>
      </c>
      <c r="AW33" s="9">
        <f t="shared" si="6"/>
        <v>1</v>
      </c>
      <c r="AX33" s="8">
        <v>1</v>
      </c>
      <c r="AY33" s="8">
        <v>1</v>
      </c>
      <c r="AZ33" s="8">
        <v>1</v>
      </c>
      <c r="BA33" s="8">
        <v>0</v>
      </c>
      <c r="BB33" s="9"/>
      <c r="BC33" s="9"/>
      <c r="BD33" s="9"/>
      <c r="BE33" s="244" cm="1">
        <f t="array" ref="BE33">IF($F33="","",IF(BA33=1,1,IF(BG33&lt;&gt;1,$BH$1,IF(SUMPRODUCT(--(G33:AZ33&gt;=$G$5:$AZ$5)*($G$5:$AZ$5&lt;&gt;"")*($G$4:$AZ$4=1))=COUNTIF($G$4:$AZ$4,1),1,0))))</f>
        <v>1</v>
      </c>
      <c r="BF33" s="351" t="s">
        <v>810</v>
      </c>
      <c r="BG33" s="196">
        <f t="shared" si="7"/>
        <v>1</v>
      </c>
      <c r="BH33" s="196">
        <f t="shared" si="68"/>
        <v>0</v>
      </c>
      <c r="BI33" s="196">
        <f t="shared" si="68"/>
        <v>1</v>
      </c>
      <c r="BJ33" s="195">
        <f t="shared" si="8"/>
        <v>1</v>
      </c>
      <c r="BK33" s="195">
        <f t="shared" si="9"/>
        <v>1</v>
      </c>
      <c r="BL33" s="195">
        <f t="shared" si="10"/>
        <v>1</v>
      </c>
      <c r="BM33" s="195">
        <f t="shared" si="11"/>
        <v>1</v>
      </c>
      <c r="BN33" s="195">
        <f t="shared" si="12"/>
        <v>1</v>
      </c>
      <c r="BO33" s="195">
        <f t="shared" si="13"/>
        <v>1</v>
      </c>
      <c r="BP33" s="195">
        <f t="shared" si="14"/>
        <v>1</v>
      </c>
      <c r="BQ33" s="195">
        <f t="shared" si="15"/>
        <v>1</v>
      </c>
      <c r="BR33" s="195">
        <f t="shared" si="16"/>
        <v>1</v>
      </c>
      <c r="BS33" s="195">
        <f t="shared" si="17"/>
        <v>1</v>
      </c>
      <c r="BT33" s="195">
        <f t="shared" si="18"/>
        <v>1</v>
      </c>
      <c r="BU33" s="195">
        <f t="shared" si="19"/>
        <v>1</v>
      </c>
      <c r="BV33" s="195">
        <f t="shared" si="20"/>
        <v>1</v>
      </c>
      <c r="BW33" s="195">
        <f t="shared" si="21"/>
        <v>1</v>
      </c>
      <c r="BX33" s="195">
        <f t="shared" si="22"/>
        <v>1</v>
      </c>
      <c r="BY33" s="195">
        <f t="shared" si="23"/>
        <v>1</v>
      </c>
      <c r="BZ33" s="195">
        <f t="shared" si="24"/>
        <v>1</v>
      </c>
      <c r="CA33" s="195">
        <f t="shared" si="25"/>
        <v>1</v>
      </c>
      <c r="CB33" s="195">
        <f t="shared" si="26"/>
        <v>1</v>
      </c>
      <c r="CC33" s="195">
        <f t="shared" si="27"/>
        <v>1</v>
      </c>
      <c r="CD33" s="195">
        <f t="shared" si="28"/>
        <v>1</v>
      </c>
      <c r="CE33" s="195">
        <f t="shared" si="29"/>
        <v>1</v>
      </c>
      <c r="CF33" s="195">
        <f t="shared" si="30"/>
        <v>1</v>
      </c>
      <c r="CG33" s="195">
        <f t="shared" si="31"/>
        <v>1</v>
      </c>
      <c r="CH33" s="195">
        <f t="shared" si="32"/>
        <v>1</v>
      </c>
      <c r="CI33" s="195">
        <f t="shared" si="33"/>
        <v>1</v>
      </c>
      <c r="CJ33" s="195">
        <f t="shared" si="34"/>
        <v>1</v>
      </c>
      <c r="CK33" s="195">
        <f t="shared" si="35"/>
        <v>1</v>
      </c>
      <c r="CL33" s="195">
        <f t="shared" si="36"/>
        <v>1</v>
      </c>
      <c r="CM33" s="195">
        <f t="shared" si="37"/>
        <v>1</v>
      </c>
      <c r="CN33" s="195">
        <f t="shared" si="38"/>
        <v>1</v>
      </c>
      <c r="CO33" s="195">
        <f t="shared" si="39"/>
        <v>1</v>
      </c>
      <c r="CP33" s="195">
        <f t="shared" si="40"/>
        <v>1</v>
      </c>
      <c r="CQ33" s="195">
        <f t="shared" si="41"/>
        <v>1</v>
      </c>
      <c r="CR33" s="195">
        <f t="shared" si="42"/>
        <v>1</v>
      </c>
      <c r="CS33" s="195">
        <f t="shared" si="43"/>
        <v>1</v>
      </c>
      <c r="CT33" s="195">
        <f t="shared" si="44"/>
        <v>1</v>
      </c>
      <c r="CU33" s="195">
        <f t="shared" si="45"/>
        <v>1</v>
      </c>
      <c r="CV33" s="195">
        <f t="shared" si="46"/>
        <v>1</v>
      </c>
      <c r="CW33" s="195">
        <f t="shared" si="47"/>
        <v>1</v>
      </c>
      <c r="CX33" s="195">
        <f t="shared" si="48"/>
        <v>1</v>
      </c>
      <c r="CY33" s="195">
        <f t="shared" si="49"/>
        <v>1</v>
      </c>
      <c r="CZ33" s="195">
        <f t="shared" si="50"/>
        <v>1</v>
      </c>
      <c r="DA33" s="195">
        <f t="shared" si="51"/>
        <v>1</v>
      </c>
      <c r="DB33" s="195">
        <f t="shared" si="52"/>
        <v>1</v>
      </c>
      <c r="DC33" s="195">
        <f t="shared" si="53"/>
        <v>1</v>
      </c>
      <c r="DD33" s="195">
        <f t="shared" si="54"/>
        <v>1</v>
      </c>
      <c r="DE33" s="195">
        <f t="shared" si="55"/>
        <v>1</v>
      </c>
      <c r="DF33" s="195">
        <f t="shared" si="56"/>
        <v>1</v>
      </c>
      <c r="DG33" s="195">
        <f t="shared" si="57"/>
        <v>1</v>
      </c>
      <c r="DR33" s="329" t="b">
        <f t="shared" si="58"/>
        <v>1</v>
      </c>
      <c r="DS33" s="329" t="b">
        <f t="shared" si="59"/>
        <v>1</v>
      </c>
      <c r="DT33" s="329" t="b">
        <f t="shared" si="60"/>
        <v>1</v>
      </c>
      <c r="DU33" s="329"/>
      <c r="DV33" s="329"/>
      <c r="DW33" s="329"/>
      <c r="DX33" s="196">
        <f t="shared" si="69"/>
        <v>3</v>
      </c>
      <c r="DY33" s="329" t="b">
        <f t="shared" si="61"/>
        <v>1</v>
      </c>
      <c r="DZ33" s="329" t="b">
        <f t="shared" si="62"/>
        <v>1</v>
      </c>
      <c r="EA33" s="329" t="b">
        <f t="shared" si="63"/>
        <v>1</v>
      </c>
      <c r="EB33" s="329"/>
      <c r="EC33" s="329"/>
      <c r="ED33" s="329"/>
      <c r="EE33" s="196">
        <f t="shared" ref="EE33:EE95" si="70">COUNTIF(DY33:ED33,TRUE)</f>
        <v>3</v>
      </c>
      <c r="EF33" s="329">
        <f t="shared" si="64"/>
        <v>1</v>
      </c>
      <c r="EG33" s="329">
        <f t="shared" si="65"/>
        <v>1</v>
      </c>
    </row>
    <row r="34" spans="1:137" ht="42" customHeight="1" x14ac:dyDescent="0.25">
      <c r="B34" s="386">
        <f t="shared" si="66"/>
        <v>4</v>
      </c>
      <c r="C34" s="9"/>
      <c r="D34" s="9"/>
      <c r="E34" s="9"/>
      <c r="F34" s="443" t="s">
        <v>335</v>
      </c>
      <c r="G34" s="8">
        <v>1</v>
      </c>
      <c r="H34" s="8">
        <v>1</v>
      </c>
      <c r="I34" s="8">
        <v>1</v>
      </c>
      <c r="J34" s="8">
        <v>0</v>
      </c>
      <c r="K34" s="385">
        <v>1</v>
      </c>
      <c r="L34" s="8">
        <v>1</v>
      </c>
      <c r="M34" s="8">
        <v>1</v>
      </c>
      <c r="N34" s="8">
        <v>1</v>
      </c>
      <c r="O34" s="8">
        <v>0</v>
      </c>
      <c r="P34" s="8">
        <v>0</v>
      </c>
      <c r="Q34" s="8">
        <v>0</v>
      </c>
      <c r="R34" s="8">
        <v>0</v>
      </c>
      <c r="S34" s="385">
        <f t="shared" si="67"/>
        <v>1</v>
      </c>
      <c r="T34" s="8">
        <v>1</v>
      </c>
      <c r="U34" s="8">
        <v>1</v>
      </c>
      <c r="V34" s="8">
        <v>1</v>
      </c>
      <c r="W34" s="8">
        <v>1</v>
      </c>
      <c r="X34" s="8">
        <v>1</v>
      </c>
      <c r="Y34" s="8">
        <v>1</v>
      </c>
      <c r="Z34" s="8">
        <v>1</v>
      </c>
      <c r="AA34" s="8">
        <v>1</v>
      </c>
      <c r="AB34" s="8">
        <v>1</v>
      </c>
      <c r="AC34" s="8">
        <v>1</v>
      </c>
      <c r="AD34" s="8">
        <v>1</v>
      </c>
      <c r="AE34" s="8">
        <v>1</v>
      </c>
      <c r="AF34" s="355">
        <v>1</v>
      </c>
      <c r="AG34" s="8">
        <v>1</v>
      </c>
      <c r="AH34" s="8">
        <v>1</v>
      </c>
      <c r="AI34" s="8">
        <v>1</v>
      </c>
      <c r="AJ34" s="8">
        <v>1</v>
      </c>
      <c r="AK34" s="8">
        <v>1</v>
      </c>
      <c r="AL34" s="8">
        <v>1</v>
      </c>
      <c r="AM34" s="8">
        <v>1</v>
      </c>
      <c r="AN34" s="8">
        <v>1</v>
      </c>
      <c r="AO34" s="8">
        <v>1</v>
      </c>
      <c r="AP34" s="8">
        <v>1</v>
      </c>
      <c r="AQ34" s="355">
        <v>15</v>
      </c>
      <c r="AR34" s="8">
        <v>360</v>
      </c>
      <c r="AS34" s="8">
        <v>50</v>
      </c>
      <c r="AT34" s="8">
        <v>325000</v>
      </c>
      <c r="AU34" s="9">
        <f t="shared" si="5"/>
        <v>1</v>
      </c>
      <c r="AV34" s="8">
        <v>0</v>
      </c>
      <c r="AW34" s="9">
        <f t="shared" si="6"/>
        <v>1</v>
      </c>
      <c r="AX34" s="8">
        <v>1</v>
      </c>
      <c r="AY34" s="8">
        <v>1</v>
      </c>
      <c r="AZ34" s="8">
        <v>1</v>
      </c>
      <c r="BA34" s="8">
        <v>0</v>
      </c>
      <c r="BB34" s="9"/>
      <c r="BC34" s="9"/>
      <c r="BD34" s="9"/>
      <c r="BE34" s="244" cm="1">
        <f t="array" ref="BE34">IF($F34="","",IF(BA34=1,1,IF(BG34&lt;&gt;1,$BH$1,IF(SUMPRODUCT(--(G34:AZ34&gt;=$G$5:$AZ$5)*($G$5:$AZ$5&lt;&gt;"")*($G$4:$AZ$4=1))=COUNTIF($G$4:$AZ$4,1),1,0))))</f>
        <v>1</v>
      </c>
      <c r="BF34" s="351" t="s">
        <v>811</v>
      </c>
      <c r="BG34" s="196">
        <f t="shared" si="7"/>
        <v>1</v>
      </c>
      <c r="BH34" s="196">
        <f t="shared" si="68"/>
        <v>0</v>
      </c>
      <c r="BI34" s="196">
        <f t="shared" si="68"/>
        <v>1</v>
      </c>
      <c r="BJ34" s="195">
        <f t="shared" si="8"/>
        <v>1</v>
      </c>
      <c r="BK34" s="195">
        <f t="shared" si="9"/>
        <v>1</v>
      </c>
      <c r="BL34" s="195">
        <f t="shared" si="10"/>
        <v>1</v>
      </c>
      <c r="BM34" s="195">
        <f t="shared" si="11"/>
        <v>1</v>
      </c>
      <c r="BN34" s="195">
        <f t="shared" si="12"/>
        <v>1</v>
      </c>
      <c r="BO34" s="195">
        <f t="shared" si="13"/>
        <v>1</v>
      </c>
      <c r="BP34" s="195">
        <f t="shared" si="14"/>
        <v>1</v>
      </c>
      <c r="BQ34" s="195">
        <f t="shared" si="15"/>
        <v>1</v>
      </c>
      <c r="BR34" s="195">
        <f t="shared" si="16"/>
        <v>1</v>
      </c>
      <c r="BS34" s="195">
        <f t="shared" si="17"/>
        <v>1</v>
      </c>
      <c r="BT34" s="195">
        <f t="shared" si="18"/>
        <v>1</v>
      </c>
      <c r="BU34" s="195">
        <f t="shared" si="19"/>
        <v>1</v>
      </c>
      <c r="BV34" s="195">
        <f t="shared" si="20"/>
        <v>1</v>
      </c>
      <c r="BW34" s="195">
        <f t="shared" si="21"/>
        <v>1</v>
      </c>
      <c r="BX34" s="195">
        <f t="shared" si="22"/>
        <v>1</v>
      </c>
      <c r="BY34" s="195">
        <f t="shared" si="23"/>
        <v>1</v>
      </c>
      <c r="BZ34" s="195">
        <f t="shared" si="24"/>
        <v>1</v>
      </c>
      <c r="CA34" s="195">
        <f t="shared" si="25"/>
        <v>1</v>
      </c>
      <c r="CB34" s="195">
        <f t="shared" si="26"/>
        <v>1</v>
      </c>
      <c r="CC34" s="195">
        <f t="shared" si="27"/>
        <v>1</v>
      </c>
      <c r="CD34" s="195">
        <f t="shared" si="28"/>
        <v>1</v>
      </c>
      <c r="CE34" s="195">
        <f t="shared" si="29"/>
        <v>1</v>
      </c>
      <c r="CF34" s="195">
        <f t="shared" si="30"/>
        <v>1</v>
      </c>
      <c r="CG34" s="195">
        <f t="shared" si="31"/>
        <v>1</v>
      </c>
      <c r="CH34" s="195">
        <f t="shared" si="32"/>
        <v>1</v>
      </c>
      <c r="CI34" s="195">
        <f t="shared" si="33"/>
        <v>1</v>
      </c>
      <c r="CJ34" s="195">
        <f t="shared" si="34"/>
        <v>1</v>
      </c>
      <c r="CK34" s="195">
        <f t="shared" si="35"/>
        <v>1</v>
      </c>
      <c r="CL34" s="195">
        <f t="shared" si="36"/>
        <v>1</v>
      </c>
      <c r="CM34" s="195">
        <f t="shared" si="37"/>
        <v>1</v>
      </c>
      <c r="CN34" s="195">
        <f t="shared" si="38"/>
        <v>1</v>
      </c>
      <c r="CO34" s="195">
        <f t="shared" si="39"/>
        <v>1</v>
      </c>
      <c r="CP34" s="195">
        <f t="shared" si="40"/>
        <v>1</v>
      </c>
      <c r="CQ34" s="195">
        <f t="shared" si="41"/>
        <v>1</v>
      </c>
      <c r="CR34" s="195">
        <f t="shared" si="42"/>
        <v>1</v>
      </c>
      <c r="CS34" s="195">
        <f t="shared" si="43"/>
        <v>1</v>
      </c>
      <c r="CT34" s="195">
        <f t="shared" si="44"/>
        <v>1</v>
      </c>
      <c r="CU34" s="195">
        <f t="shared" si="45"/>
        <v>1</v>
      </c>
      <c r="CV34" s="195">
        <f t="shared" si="46"/>
        <v>1</v>
      </c>
      <c r="CW34" s="195">
        <f t="shared" si="47"/>
        <v>1</v>
      </c>
      <c r="CX34" s="195">
        <f t="shared" si="48"/>
        <v>1</v>
      </c>
      <c r="CY34" s="195">
        <f t="shared" si="49"/>
        <v>1</v>
      </c>
      <c r="CZ34" s="195">
        <f t="shared" si="50"/>
        <v>1</v>
      </c>
      <c r="DA34" s="195">
        <f t="shared" si="51"/>
        <v>1</v>
      </c>
      <c r="DB34" s="195">
        <f t="shared" si="52"/>
        <v>1</v>
      </c>
      <c r="DC34" s="195">
        <f t="shared" si="53"/>
        <v>1</v>
      </c>
      <c r="DD34" s="195">
        <f t="shared" si="54"/>
        <v>1</v>
      </c>
      <c r="DE34" s="195">
        <f t="shared" si="55"/>
        <v>1</v>
      </c>
      <c r="DF34" s="195">
        <f t="shared" si="56"/>
        <v>1</v>
      </c>
      <c r="DG34" s="195">
        <f t="shared" si="57"/>
        <v>1</v>
      </c>
      <c r="DR34" s="329" t="b">
        <f t="shared" si="58"/>
        <v>1</v>
      </c>
      <c r="DS34" s="329" t="b">
        <f t="shared" si="59"/>
        <v>1</v>
      </c>
      <c r="DT34" s="329" t="b">
        <f t="shared" si="60"/>
        <v>1</v>
      </c>
      <c r="DU34" s="329"/>
      <c r="DV34" s="329"/>
      <c r="DW34" s="329"/>
      <c r="DX34" s="196">
        <f t="shared" si="69"/>
        <v>3</v>
      </c>
      <c r="DY34" s="329" t="b">
        <f t="shared" si="61"/>
        <v>1</v>
      </c>
      <c r="DZ34" s="329" t="b">
        <f t="shared" si="62"/>
        <v>1</v>
      </c>
      <c r="EA34" s="329" t="b">
        <f t="shared" si="63"/>
        <v>1</v>
      </c>
      <c r="EB34" s="329"/>
      <c r="EC34" s="329"/>
      <c r="ED34" s="329"/>
      <c r="EE34" s="196">
        <f t="shared" si="70"/>
        <v>3</v>
      </c>
      <c r="EF34" s="329">
        <f t="shared" si="64"/>
        <v>1</v>
      </c>
      <c r="EG34" s="329">
        <f t="shared" si="65"/>
        <v>1</v>
      </c>
    </row>
    <row r="35" spans="1:137" ht="42" customHeight="1" x14ac:dyDescent="0.25">
      <c r="B35" s="386">
        <f t="shared" si="66"/>
        <v>5</v>
      </c>
      <c r="C35" s="9"/>
      <c r="D35" s="9"/>
      <c r="E35" s="9"/>
      <c r="F35" s="443" t="s">
        <v>259</v>
      </c>
      <c r="G35" s="8">
        <v>1</v>
      </c>
      <c r="H35" s="8">
        <v>1</v>
      </c>
      <c r="I35" s="8">
        <v>1</v>
      </c>
      <c r="J35" s="8">
        <v>0</v>
      </c>
      <c r="K35" s="385">
        <v>1</v>
      </c>
      <c r="L35" s="8">
        <v>1</v>
      </c>
      <c r="M35" s="8">
        <v>1</v>
      </c>
      <c r="N35" s="8">
        <v>1</v>
      </c>
      <c r="O35" s="8">
        <v>0</v>
      </c>
      <c r="P35" s="8">
        <v>0</v>
      </c>
      <c r="Q35" s="8">
        <v>0</v>
      </c>
      <c r="R35" s="8">
        <v>0</v>
      </c>
      <c r="S35" s="385">
        <f t="shared" si="67"/>
        <v>1</v>
      </c>
      <c r="T35" s="8">
        <v>1</v>
      </c>
      <c r="U35" s="8">
        <v>1</v>
      </c>
      <c r="V35" s="8">
        <v>1</v>
      </c>
      <c r="W35" s="8">
        <v>1</v>
      </c>
      <c r="X35" s="8">
        <v>1</v>
      </c>
      <c r="Y35" s="8">
        <v>1</v>
      </c>
      <c r="Z35" s="8">
        <v>1</v>
      </c>
      <c r="AA35" s="8">
        <v>1</v>
      </c>
      <c r="AB35" s="8">
        <v>1</v>
      </c>
      <c r="AC35" s="8">
        <v>1</v>
      </c>
      <c r="AD35" s="8">
        <v>1</v>
      </c>
      <c r="AE35" s="8">
        <v>1</v>
      </c>
      <c r="AF35" s="355">
        <v>1</v>
      </c>
      <c r="AG35" s="8">
        <v>1</v>
      </c>
      <c r="AH35" s="8">
        <v>1</v>
      </c>
      <c r="AI35" s="8">
        <v>1</v>
      </c>
      <c r="AJ35" s="8">
        <v>1</v>
      </c>
      <c r="AK35" s="8">
        <v>1</v>
      </c>
      <c r="AL35" s="8">
        <v>1</v>
      </c>
      <c r="AM35" s="8">
        <v>1</v>
      </c>
      <c r="AN35" s="8">
        <v>1</v>
      </c>
      <c r="AO35" s="8">
        <v>1</v>
      </c>
      <c r="AP35" s="8">
        <v>1</v>
      </c>
      <c r="AQ35" s="8">
        <v>5</v>
      </c>
      <c r="AR35" s="8">
        <v>35</v>
      </c>
      <c r="AS35" s="8">
        <v>47</v>
      </c>
      <c r="AT35" s="8">
        <v>675253</v>
      </c>
      <c r="AU35" s="9">
        <f t="shared" si="5"/>
        <v>1</v>
      </c>
      <c r="AV35" s="8">
        <v>0</v>
      </c>
      <c r="AW35" s="9">
        <f t="shared" si="6"/>
        <v>1</v>
      </c>
      <c r="AX35" s="8">
        <v>1</v>
      </c>
      <c r="AY35" s="8">
        <v>1</v>
      </c>
      <c r="AZ35" s="8">
        <v>1</v>
      </c>
      <c r="BA35" s="8">
        <v>0</v>
      </c>
      <c r="BB35" s="9"/>
      <c r="BC35" s="9"/>
      <c r="BD35" s="9"/>
      <c r="BE35" s="244" cm="1">
        <f t="array" ref="BE35">IF($F35="","",IF(BA35=1,1,IF(BG35&lt;&gt;1,$BH$1,IF(SUMPRODUCT(--(G35:AZ35&gt;=$G$5:$AZ$5)*($G$5:$AZ$5&lt;&gt;"")*($G$4:$AZ$4=1))=COUNTIF($G$4:$AZ$4,1),1,0))))</f>
        <v>1</v>
      </c>
      <c r="BF35" s="351" t="s">
        <v>812</v>
      </c>
      <c r="BG35" s="196">
        <f t="shared" si="7"/>
        <v>1</v>
      </c>
      <c r="BH35" s="196">
        <f t="shared" si="68"/>
        <v>0</v>
      </c>
      <c r="BI35" s="196">
        <f t="shared" si="68"/>
        <v>1</v>
      </c>
      <c r="BJ35" s="195">
        <f t="shared" si="8"/>
        <v>1</v>
      </c>
      <c r="BK35" s="195">
        <f t="shared" si="9"/>
        <v>1</v>
      </c>
      <c r="BL35" s="195">
        <f t="shared" si="10"/>
        <v>1</v>
      </c>
      <c r="BM35" s="195">
        <f t="shared" si="11"/>
        <v>1</v>
      </c>
      <c r="BN35" s="195">
        <f t="shared" si="12"/>
        <v>1</v>
      </c>
      <c r="BO35" s="195">
        <f t="shared" si="13"/>
        <v>1</v>
      </c>
      <c r="BP35" s="195">
        <f t="shared" si="14"/>
        <v>1</v>
      </c>
      <c r="BQ35" s="195">
        <f t="shared" si="15"/>
        <v>1</v>
      </c>
      <c r="BR35" s="195">
        <f t="shared" si="16"/>
        <v>1</v>
      </c>
      <c r="BS35" s="195">
        <f t="shared" si="17"/>
        <v>1</v>
      </c>
      <c r="BT35" s="195">
        <f t="shared" si="18"/>
        <v>1</v>
      </c>
      <c r="BU35" s="195">
        <f t="shared" si="19"/>
        <v>1</v>
      </c>
      <c r="BV35" s="195">
        <f t="shared" si="20"/>
        <v>1</v>
      </c>
      <c r="BW35" s="195">
        <f t="shared" si="21"/>
        <v>1</v>
      </c>
      <c r="BX35" s="195">
        <f t="shared" si="22"/>
        <v>1</v>
      </c>
      <c r="BY35" s="195">
        <f t="shared" si="23"/>
        <v>1</v>
      </c>
      <c r="BZ35" s="195">
        <f t="shared" si="24"/>
        <v>1</v>
      </c>
      <c r="CA35" s="195">
        <f t="shared" si="25"/>
        <v>1</v>
      </c>
      <c r="CB35" s="195">
        <f t="shared" si="26"/>
        <v>1</v>
      </c>
      <c r="CC35" s="195">
        <f t="shared" si="27"/>
        <v>1</v>
      </c>
      <c r="CD35" s="195">
        <f t="shared" si="28"/>
        <v>1</v>
      </c>
      <c r="CE35" s="195">
        <f t="shared" si="29"/>
        <v>1</v>
      </c>
      <c r="CF35" s="195">
        <f t="shared" si="30"/>
        <v>1</v>
      </c>
      <c r="CG35" s="195">
        <f t="shared" si="31"/>
        <v>1</v>
      </c>
      <c r="CH35" s="195">
        <f t="shared" si="32"/>
        <v>1</v>
      </c>
      <c r="CI35" s="195">
        <f t="shared" si="33"/>
        <v>1</v>
      </c>
      <c r="CJ35" s="195">
        <f t="shared" si="34"/>
        <v>1</v>
      </c>
      <c r="CK35" s="195">
        <f t="shared" si="35"/>
        <v>1</v>
      </c>
      <c r="CL35" s="195">
        <f t="shared" si="36"/>
        <v>1</v>
      </c>
      <c r="CM35" s="195">
        <f t="shared" si="37"/>
        <v>1</v>
      </c>
      <c r="CN35" s="195">
        <f t="shared" si="38"/>
        <v>1</v>
      </c>
      <c r="CO35" s="195">
        <f t="shared" si="39"/>
        <v>1</v>
      </c>
      <c r="CP35" s="195">
        <f t="shared" si="40"/>
        <v>1</v>
      </c>
      <c r="CQ35" s="195">
        <f t="shared" si="41"/>
        <v>1</v>
      </c>
      <c r="CR35" s="195">
        <f t="shared" si="42"/>
        <v>1</v>
      </c>
      <c r="CS35" s="195">
        <f t="shared" si="43"/>
        <v>1</v>
      </c>
      <c r="CT35" s="195">
        <f t="shared" si="44"/>
        <v>1</v>
      </c>
      <c r="CU35" s="195">
        <f t="shared" si="45"/>
        <v>1</v>
      </c>
      <c r="CV35" s="195">
        <f t="shared" si="46"/>
        <v>1</v>
      </c>
      <c r="CW35" s="195">
        <f t="shared" si="47"/>
        <v>1</v>
      </c>
      <c r="CX35" s="195">
        <f t="shared" si="48"/>
        <v>1</v>
      </c>
      <c r="CY35" s="195">
        <f t="shared" si="49"/>
        <v>1</v>
      </c>
      <c r="CZ35" s="195">
        <f t="shared" si="50"/>
        <v>1</v>
      </c>
      <c r="DA35" s="195">
        <f t="shared" si="51"/>
        <v>1</v>
      </c>
      <c r="DB35" s="195">
        <f t="shared" si="52"/>
        <v>1</v>
      </c>
      <c r="DC35" s="195">
        <f t="shared" si="53"/>
        <v>1</v>
      </c>
      <c r="DD35" s="195">
        <f t="shared" si="54"/>
        <v>1</v>
      </c>
      <c r="DE35" s="195">
        <f t="shared" si="55"/>
        <v>1</v>
      </c>
      <c r="DF35" s="195">
        <f t="shared" si="56"/>
        <v>1</v>
      </c>
      <c r="DG35" s="195">
        <f t="shared" si="57"/>
        <v>1</v>
      </c>
      <c r="DR35" s="329" t="b">
        <f t="shared" si="58"/>
        <v>1</v>
      </c>
      <c r="DS35" s="329" t="b">
        <f t="shared" si="59"/>
        <v>1</v>
      </c>
      <c r="DT35" s="329" t="b">
        <f t="shared" si="60"/>
        <v>1</v>
      </c>
      <c r="DU35" s="329"/>
      <c r="DV35" s="329"/>
      <c r="DW35" s="329"/>
      <c r="DX35" s="196">
        <f t="shared" si="69"/>
        <v>3</v>
      </c>
      <c r="DY35" s="329" t="b">
        <f t="shared" si="61"/>
        <v>1</v>
      </c>
      <c r="DZ35" s="329" t="b">
        <f t="shared" si="62"/>
        <v>1</v>
      </c>
      <c r="EA35" s="329" t="b">
        <f t="shared" si="63"/>
        <v>1</v>
      </c>
      <c r="EB35" s="329"/>
      <c r="EC35" s="329"/>
      <c r="ED35" s="329"/>
      <c r="EE35" s="196">
        <f t="shared" si="70"/>
        <v>3</v>
      </c>
      <c r="EF35" s="329">
        <f t="shared" si="64"/>
        <v>1</v>
      </c>
      <c r="EG35" s="329">
        <f t="shared" si="65"/>
        <v>1</v>
      </c>
    </row>
    <row r="36" spans="1:137" ht="51" customHeight="1" x14ac:dyDescent="0.25">
      <c r="B36" s="386">
        <f t="shared" si="66"/>
        <v>6</v>
      </c>
      <c r="C36" s="9"/>
      <c r="D36" s="9"/>
      <c r="E36" s="9"/>
      <c r="F36" s="443" t="s">
        <v>336</v>
      </c>
      <c r="G36" s="8">
        <v>1</v>
      </c>
      <c r="H36" s="8">
        <v>1</v>
      </c>
      <c r="I36" s="8">
        <v>1</v>
      </c>
      <c r="J36" s="8">
        <v>0</v>
      </c>
      <c r="K36" s="385">
        <v>1</v>
      </c>
      <c r="L36" s="8">
        <v>1</v>
      </c>
      <c r="M36" s="8">
        <v>1</v>
      </c>
      <c r="N36" s="8">
        <v>1</v>
      </c>
      <c r="O36" s="8">
        <v>0</v>
      </c>
      <c r="P36" s="8">
        <v>0</v>
      </c>
      <c r="Q36" s="8">
        <v>0</v>
      </c>
      <c r="R36" s="8">
        <v>0</v>
      </c>
      <c r="S36" s="385">
        <f t="shared" si="67"/>
        <v>1</v>
      </c>
      <c r="T36" s="8">
        <v>1</v>
      </c>
      <c r="U36" s="8">
        <v>1</v>
      </c>
      <c r="V36" s="8">
        <v>1</v>
      </c>
      <c r="W36" s="8">
        <v>1</v>
      </c>
      <c r="X36" s="8">
        <v>1</v>
      </c>
      <c r="Y36" s="8">
        <v>1</v>
      </c>
      <c r="Z36" s="8">
        <v>1</v>
      </c>
      <c r="AA36" s="8">
        <v>1</v>
      </c>
      <c r="AB36" s="8">
        <v>1</v>
      </c>
      <c r="AC36" s="8">
        <v>1</v>
      </c>
      <c r="AD36" s="8">
        <v>1</v>
      </c>
      <c r="AE36" s="8">
        <v>1</v>
      </c>
      <c r="AF36" s="355">
        <v>1</v>
      </c>
      <c r="AG36" s="8">
        <v>1</v>
      </c>
      <c r="AH36" s="8">
        <v>1</v>
      </c>
      <c r="AI36" s="8">
        <v>1</v>
      </c>
      <c r="AJ36" s="8">
        <v>1</v>
      </c>
      <c r="AK36" s="8">
        <v>1</v>
      </c>
      <c r="AL36" s="8">
        <v>1</v>
      </c>
      <c r="AM36" s="8">
        <v>1</v>
      </c>
      <c r="AN36" s="8">
        <v>1</v>
      </c>
      <c r="AO36" s="8">
        <v>1</v>
      </c>
      <c r="AP36" s="8">
        <v>1</v>
      </c>
      <c r="AQ36" s="8">
        <v>7</v>
      </c>
      <c r="AR36" s="8">
        <v>42</v>
      </c>
      <c r="AS36" s="8">
        <v>28</v>
      </c>
      <c r="AT36" s="8">
        <v>175000</v>
      </c>
      <c r="AU36" s="9">
        <f t="shared" si="5"/>
        <v>1</v>
      </c>
      <c r="AV36" s="8">
        <v>0</v>
      </c>
      <c r="AW36" s="9">
        <f t="shared" si="6"/>
        <v>1</v>
      </c>
      <c r="AX36" s="8">
        <v>1</v>
      </c>
      <c r="AY36" s="8">
        <v>1</v>
      </c>
      <c r="AZ36" s="8">
        <v>1</v>
      </c>
      <c r="BA36" s="8">
        <v>0</v>
      </c>
      <c r="BB36" s="9"/>
      <c r="BC36" s="9"/>
      <c r="BD36" s="9"/>
      <c r="BE36" s="244" cm="1">
        <f t="array" ref="BE36">IF($F36="","",IF(BA36=1,1,IF(BG36&lt;&gt;1,$BH$1,IF(SUMPRODUCT(--(G36:AZ36&gt;=$G$5:$AZ$5)*($G$5:$AZ$5&lt;&gt;"")*($G$4:$AZ$4=1))=COUNTIF($G$4:$AZ$4,1),1,0))))</f>
        <v>1</v>
      </c>
      <c r="BF36" s="351" t="s">
        <v>813</v>
      </c>
      <c r="BG36" s="196">
        <f t="shared" si="7"/>
        <v>1</v>
      </c>
      <c r="BH36" s="196">
        <f t="shared" si="68"/>
        <v>0</v>
      </c>
      <c r="BI36" s="196">
        <f t="shared" si="68"/>
        <v>1</v>
      </c>
      <c r="BJ36" s="195">
        <f t="shared" si="8"/>
        <v>1</v>
      </c>
      <c r="BK36" s="195">
        <f t="shared" si="9"/>
        <v>1</v>
      </c>
      <c r="BL36" s="195">
        <f t="shared" si="10"/>
        <v>1</v>
      </c>
      <c r="BM36" s="195">
        <f t="shared" si="11"/>
        <v>1</v>
      </c>
      <c r="BN36" s="195">
        <f t="shared" si="12"/>
        <v>1</v>
      </c>
      <c r="BO36" s="195">
        <f t="shared" si="13"/>
        <v>1</v>
      </c>
      <c r="BP36" s="195">
        <f t="shared" si="14"/>
        <v>1</v>
      </c>
      <c r="BQ36" s="195">
        <f t="shared" si="15"/>
        <v>1</v>
      </c>
      <c r="BR36" s="195">
        <f t="shared" si="16"/>
        <v>1</v>
      </c>
      <c r="BS36" s="195">
        <f t="shared" si="17"/>
        <v>1</v>
      </c>
      <c r="BT36" s="195">
        <f t="shared" si="18"/>
        <v>1</v>
      </c>
      <c r="BU36" s="195">
        <f t="shared" si="19"/>
        <v>1</v>
      </c>
      <c r="BV36" s="195">
        <f t="shared" si="20"/>
        <v>1</v>
      </c>
      <c r="BW36" s="195">
        <f t="shared" si="21"/>
        <v>1</v>
      </c>
      <c r="BX36" s="195">
        <f t="shared" si="22"/>
        <v>1</v>
      </c>
      <c r="BY36" s="195">
        <f t="shared" si="23"/>
        <v>1</v>
      </c>
      <c r="BZ36" s="195">
        <f t="shared" si="24"/>
        <v>1</v>
      </c>
      <c r="CA36" s="195">
        <f t="shared" si="25"/>
        <v>1</v>
      </c>
      <c r="CB36" s="195">
        <f t="shared" si="26"/>
        <v>1</v>
      </c>
      <c r="CC36" s="195">
        <f t="shared" si="27"/>
        <v>1</v>
      </c>
      <c r="CD36" s="195">
        <f t="shared" si="28"/>
        <v>1</v>
      </c>
      <c r="CE36" s="195">
        <f t="shared" si="29"/>
        <v>1</v>
      </c>
      <c r="CF36" s="195">
        <f t="shared" si="30"/>
        <v>1</v>
      </c>
      <c r="CG36" s="195">
        <f t="shared" si="31"/>
        <v>1</v>
      </c>
      <c r="CH36" s="195">
        <f t="shared" si="32"/>
        <v>1</v>
      </c>
      <c r="CI36" s="195">
        <f t="shared" si="33"/>
        <v>1</v>
      </c>
      <c r="CJ36" s="195">
        <f t="shared" si="34"/>
        <v>1</v>
      </c>
      <c r="CK36" s="195">
        <f t="shared" si="35"/>
        <v>1</v>
      </c>
      <c r="CL36" s="195">
        <f t="shared" si="36"/>
        <v>1</v>
      </c>
      <c r="CM36" s="195">
        <f t="shared" si="37"/>
        <v>1</v>
      </c>
      <c r="CN36" s="195">
        <f t="shared" si="38"/>
        <v>1</v>
      </c>
      <c r="CO36" s="195">
        <f t="shared" si="39"/>
        <v>1</v>
      </c>
      <c r="CP36" s="195">
        <f t="shared" si="40"/>
        <v>1</v>
      </c>
      <c r="CQ36" s="195">
        <f t="shared" si="41"/>
        <v>1</v>
      </c>
      <c r="CR36" s="195">
        <f t="shared" si="42"/>
        <v>1</v>
      </c>
      <c r="CS36" s="195">
        <f t="shared" si="43"/>
        <v>1</v>
      </c>
      <c r="CT36" s="195">
        <f t="shared" si="44"/>
        <v>1</v>
      </c>
      <c r="CU36" s="195">
        <f t="shared" si="45"/>
        <v>1</v>
      </c>
      <c r="CV36" s="195">
        <f t="shared" si="46"/>
        <v>1</v>
      </c>
      <c r="CW36" s="195">
        <f t="shared" si="47"/>
        <v>1</v>
      </c>
      <c r="CX36" s="195">
        <f t="shared" si="48"/>
        <v>1</v>
      </c>
      <c r="CY36" s="195">
        <f t="shared" si="49"/>
        <v>1</v>
      </c>
      <c r="CZ36" s="195">
        <f t="shared" si="50"/>
        <v>1</v>
      </c>
      <c r="DA36" s="195">
        <f t="shared" si="51"/>
        <v>1</v>
      </c>
      <c r="DB36" s="195">
        <f t="shared" si="52"/>
        <v>1</v>
      </c>
      <c r="DC36" s="195">
        <f t="shared" si="53"/>
        <v>1</v>
      </c>
      <c r="DD36" s="195">
        <f t="shared" si="54"/>
        <v>1</v>
      </c>
      <c r="DE36" s="195">
        <f t="shared" si="55"/>
        <v>1</v>
      </c>
      <c r="DF36" s="195">
        <f t="shared" si="56"/>
        <v>1</v>
      </c>
      <c r="DG36" s="195">
        <f t="shared" si="57"/>
        <v>1</v>
      </c>
      <c r="DR36" s="329" t="b">
        <f t="shared" si="58"/>
        <v>1</v>
      </c>
      <c r="DS36" s="329" t="b">
        <f t="shared" si="59"/>
        <v>1</v>
      </c>
      <c r="DT36" s="329" t="b">
        <f t="shared" si="60"/>
        <v>1</v>
      </c>
      <c r="DU36" s="329"/>
      <c r="DV36" s="329"/>
      <c r="DW36" s="329"/>
      <c r="DX36" s="196">
        <f>COUNTIF(DR36:DW36,TRUE)</f>
        <v>3</v>
      </c>
      <c r="DY36" s="329" t="b">
        <f t="shared" si="61"/>
        <v>1</v>
      </c>
      <c r="DZ36" s="329" t="b">
        <f t="shared" si="62"/>
        <v>1</v>
      </c>
      <c r="EA36" s="329" t="b">
        <f t="shared" si="63"/>
        <v>1</v>
      </c>
      <c r="EB36" s="329"/>
      <c r="EC36" s="329"/>
      <c r="ED36" s="329"/>
      <c r="EE36" s="196">
        <f t="shared" si="70"/>
        <v>3</v>
      </c>
      <c r="EF36" s="329">
        <f t="shared" si="64"/>
        <v>1</v>
      </c>
      <c r="EG36" s="329">
        <f t="shared" si="65"/>
        <v>1</v>
      </c>
    </row>
    <row r="37" spans="1:137" ht="42" customHeight="1" x14ac:dyDescent="0.25">
      <c r="B37" s="386">
        <f t="shared" si="66"/>
        <v>7</v>
      </c>
      <c r="C37" s="9"/>
      <c r="D37" s="9"/>
      <c r="E37" s="9"/>
      <c r="F37" s="443" t="s">
        <v>254</v>
      </c>
      <c r="G37" s="8">
        <v>1</v>
      </c>
      <c r="H37" s="8">
        <v>1</v>
      </c>
      <c r="I37" s="8">
        <v>1</v>
      </c>
      <c r="J37" s="8">
        <v>0</v>
      </c>
      <c r="K37" s="385">
        <v>1</v>
      </c>
      <c r="L37" s="8">
        <v>1</v>
      </c>
      <c r="M37" s="8">
        <v>1</v>
      </c>
      <c r="N37" s="8">
        <v>1</v>
      </c>
      <c r="O37" s="8">
        <v>0</v>
      </c>
      <c r="P37" s="8">
        <v>0</v>
      </c>
      <c r="Q37" s="8">
        <v>0</v>
      </c>
      <c r="R37" s="8">
        <v>0</v>
      </c>
      <c r="S37" s="385">
        <f t="shared" si="67"/>
        <v>1</v>
      </c>
      <c r="T37" s="8">
        <v>1</v>
      </c>
      <c r="U37" s="8">
        <v>1</v>
      </c>
      <c r="V37" s="8">
        <v>1</v>
      </c>
      <c r="W37" s="8">
        <v>1</v>
      </c>
      <c r="X37" s="8">
        <v>1</v>
      </c>
      <c r="Y37" s="8">
        <v>1</v>
      </c>
      <c r="Z37" s="8">
        <v>1</v>
      </c>
      <c r="AA37" s="8">
        <v>1</v>
      </c>
      <c r="AB37" s="8">
        <v>1</v>
      </c>
      <c r="AC37" s="8">
        <v>1</v>
      </c>
      <c r="AD37" s="8">
        <v>1</v>
      </c>
      <c r="AE37" s="8">
        <v>1</v>
      </c>
      <c r="AF37" s="355">
        <v>1</v>
      </c>
      <c r="AG37" s="8">
        <v>1</v>
      </c>
      <c r="AH37" s="8">
        <v>1</v>
      </c>
      <c r="AI37" s="8">
        <v>1</v>
      </c>
      <c r="AJ37" s="8">
        <v>1</v>
      </c>
      <c r="AK37" s="8">
        <v>1</v>
      </c>
      <c r="AL37" s="8">
        <v>1</v>
      </c>
      <c r="AM37" s="8">
        <v>1</v>
      </c>
      <c r="AN37" s="8">
        <v>1</v>
      </c>
      <c r="AO37" s="8">
        <v>1</v>
      </c>
      <c r="AP37" s="8">
        <v>1</v>
      </c>
      <c r="AQ37" s="8">
        <v>15</v>
      </c>
      <c r="AR37" s="8">
        <v>828</v>
      </c>
      <c r="AS37" s="8">
        <v>75</v>
      </c>
      <c r="AT37" s="8">
        <v>112000</v>
      </c>
      <c r="AU37" s="9">
        <f t="shared" si="5"/>
        <v>1</v>
      </c>
      <c r="AV37" s="8">
        <v>0</v>
      </c>
      <c r="AW37" s="9">
        <f t="shared" si="6"/>
        <v>1</v>
      </c>
      <c r="AX37" s="8">
        <v>1</v>
      </c>
      <c r="AY37" s="8">
        <v>1</v>
      </c>
      <c r="AZ37" s="8">
        <v>1</v>
      </c>
      <c r="BA37" s="8">
        <v>0</v>
      </c>
      <c r="BB37" s="9"/>
      <c r="BC37" s="9"/>
      <c r="BD37" s="9"/>
      <c r="BE37" s="244" cm="1">
        <f t="array" ref="BE37">IF($F37="","",IF(BA37=1,1,IF(BG37&lt;&gt;1,$BH$1,IF(SUMPRODUCT(--(G37:AZ37&gt;=$G$5:$AZ$5)*($G$5:$AZ$5&lt;&gt;"")*($G$4:$AZ$4=1))=COUNTIF($G$4:$AZ$4,1),1,0))))</f>
        <v>1</v>
      </c>
      <c r="BF37" s="351" t="s">
        <v>814</v>
      </c>
      <c r="BG37" s="196">
        <f t="shared" si="7"/>
        <v>1</v>
      </c>
      <c r="BH37" s="196">
        <f t="shared" si="68"/>
        <v>0</v>
      </c>
      <c r="BI37" s="196">
        <f t="shared" si="68"/>
        <v>1</v>
      </c>
      <c r="BJ37" s="195">
        <f t="shared" si="8"/>
        <v>1</v>
      </c>
      <c r="BK37" s="195">
        <f t="shared" si="9"/>
        <v>1</v>
      </c>
      <c r="BL37" s="195">
        <f t="shared" si="10"/>
        <v>1</v>
      </c>
      <c r="BM37" s="195">
        <f t="shared" si="11"/>
        <v>1</v>
      </c>
      <c r="BN37" s="195">
        <f t="shared" si="12"/>
        <v>1</v>
      </c>
      <c r="BO37" s="195">
        <f t="shared" si="13"/>
        <v>1</v>
      </c>
      <c r="BP37" s="195">
        <f t="shared" si="14"/>
        <v>1</v>
      </c>
      <c r="BQ37" s="195">
        <f t="shared" si="15"/>
        <v>1</v>
      </c>
      <c r="BR37" s="195">
        <f t="shared" si="16"/>
        <v>1</v>
      </c>
      <c r="BS37" s="195">
        <f t="shared" si="17"/>
        <v>1</v>
      </c>
      <c r="BT37" s="195">
        <f t="shared" si="18"/>
        <v>1</v>
      </c>
      <c r="BU37" s="195">
        <f t="shared" si="19"/>
        <v>1</v>
      </c>
      <c r="BV37" s="195">
        <f t="shared" si="20"/>
        <v>1</v>
      </c>
      <c r="BW37" s="195">
        <f t="shared" si="21"/>
        <v>1</v>
      </c>
      <c r="BX37" s="195">
        <f t="shared" si="22"/>
        <v>1</v>
      </c>
      <c r="BY37" s="195">
        <f t="shared" si="23"/>
        <v>1</v>
      </c>
      <c r="BZ37" s="195">
        <f t="shared" si="24"/>
        <v>1</v>
      </c>
      <c r="CA37" s="195">
        <f t="shared" si="25"/>
        <v>1</v>
      </c>
      <c r="CB37" s="195">
        <f t="shared" si="26"/>
        <v>1</v>
      </c>
      <c r="CC37" s="195">
        <f t="shared" si="27"/>
        <v>1</v>
      </c>
      <c r="CD37" s="195">
        <f t="shared" si="28"/>
        <v>1</v>
      </c>
      <c r="CE37" s="195">
        <f t="shared" si="29"/>
        <v>1</v>
      </c>
      <c r="CF37" s="195">
        <f t="shared" si="30"/>
        <v>1</v>
      </c>
      <c r="CG37" s="195">
        <f t="shared" si="31"/>
        <v>1</v>
      </c>
      <c r="CH37" s="195">
        <f t="shared" si="32"/>
        <v>1</v>
      </c>
      <c r="CI37" s="195">
        <f t="shared" si="33"/>
        <v>1</v>
      </c>
      <c r="CJ37" s="195">
        <f t="shared" si="34"/>
        <v>1</v>
      </c>
      <c r="CK37" s="195">
        <f t="shared" si="35"/>
        <v>1</v>
      </c>
      <c r="CL37" s="195">
        <f t="shared" si="36"/>
        <v>1</v>
      </c>
      <c r="CM37" s="195">
        <f t="shared" si="37"/>
        <v>1</v>
      </c>
      <c r="CN37" s="195">
        <f t="shared" si="38"/>
        <v>1</v>
      </c>
      <c r="CO37" s="195">
        <f t="shared" si="39"/>
        <v>1</v>
      </c>
      <c r="CP37" s="195">
        <f t="shared" si="40"/>
        <v>1</v>
      </c>
      <c r="CQ37" s="195">
        <f t="shared" si="41"/>
        <v>1</v>
      </c>
      <c r="CR37" s="195">
        <f t="shared" si="42"/>
        <v>1</v>
      </c>
      <c r="CS37" s="195">
        <f t="shared" si="43"/>
        <v>1</v>
      </c>
      <c r="CT37" s="195">
        <f t="shared" si="44"/>
        <v>1</v>
      </c>
      <c r="CU37" s="195">
        <f t="shared" si="45"/>
        <v>1</v>
      </c>
      <c r="CV37" s="195">
        <f t="shared" si="46"/>
        <v>1</v>
      </c>
      <c r="CW37" s="195">
        <f t="shared" si="47"/>
        <v>1</v>
      </c>
      <c r="CX37" s="195">
        <f t="shared" si="48"/>
        <v>1</v>
      </c>
      <c r="CY37" s="195">
        <f t="shared" si="49"/>
        <v>1</v>
      </c>
      <c r="CZ37" s="195">
        <f t="shared" si="50"/>
        <v>1</v>
      </c>
      <c r="DA37" s="195">
        <f t="shared" si="51"/>
        <v>1</v>
      </c>
      <c r="DB37" s="195">
        <f t="shared" si="52"/>
        <v>1</v>
      </c>
      <c r="DC37" s="195">
        <f t="shared" si="53"/>
        <v>1</v>
      </c>
      <c r="DD37" s="195">
        <f t="shared" si="54"/>
        <v>1</v>
      </c>
      <c r="DE37" s="195">
        <f t="shared" si="55"/>
        <v>1</v>
      </c>
      <c r="DF37" s="195">
        <f t="shared" si="56"/>
        <v>1</v>
      </c>
      <c r="DG37" s="195">
        <f t="shared" si="57"/>
        <v>1</v>
      </c>
      <c r="DR37" s="329" t="b">
        <f t="shared" si="58"/>
        <v>1</v>
      </c>
      <c r="DS37" s="329" t="b">
        <f t="shared" si="59"/>
        <v>1</v>
      </c>
      <c r="DT37" s="329" t="b">
        <f t="shared" si="60"/>
        <v>1</v>
      </c>
      <c r="DU37" s="329"/>
      <c r="DV37" s="329"/>
      <c r="DW37" s="329"/>
      <c r="DX37" s="196">
        <f t="shared" si="69"/>
        <v>3</v>
      </c>
      <c r="DY37" s="329" t="b">
        <f t="shared" si="61"/>
        <v>1</v>
      </c>
      <c r="DZ37" s="329" t="b">
        <f t="shared" si="62"/>
        <v>1</v>
      </c>
      <c r="EA37" s="329" t="b">
        <f t="shared" si="63"/>
        <v>1</v>
      </c>
      <c r="EB37" s="329"/>
      <c r="EC37" s="329"/>
      <c r="ED37" s="329"/>
      <c r="EE37" s="196">
        <f t="shared" si="70"/>
        <v>3</v>
      </c>
      <c r="EF37" s="329">
        <f t="shared" si="64"/>
        <v>1</v>
      </c>
      <c r="EG37" s="329">
        <f t="shared" si="65"/>
        <v>1</v>
      </c>
    </row>
    <row r="38" spans="1:137" ht="49.5" customHeight="1" x14ac:dyDescent="0.25">
      <c r="B38" s="386">
        <f t="shared" si="66"/>
        <v>8</v>
      </c>
      <c r="C38" s="9"/>
      <c r="D38" s="9"/>
      <c r="E38" s="9"/>
      <c r="F38" s="443" t="s">
        <v>337</v>
      </c>
      <c r="G38" s="8">
        <v>1</v>
      </c>
      <c r="H38" s="8">
        <v>1</v>
      </c>
      <c r="I38" s="8">
        <v>1</v>
      </c>
      <c r="J38" s="8">
        <v>0</v>
      </c>
      <c r="K38" s="385">
        <v>1</v>
      </c>
      <c r="L38" s="8">
        <v>1</v>
      </c>
      <c r="M38" s="8">
        <v>1</v>
      </c>
      <c r="N38" s="8">
        <v>1</v>
      </c>
      <c r="O38" s="8">
        <v>0</v>
      </c>
      <c r="P38" s="8">
        <v>0</v>
      </c>
      <c r="Q38" s="8">
        <v>0</v>
      </c>
      <c r="R38" s="8">
        <v>0</v>
      </c>
      <c r="S38" s="385">
        <f t="shared" si="67"/>
        <v>1</v>
      </c>
      <c r="T38" s="8">
        <v>1</v>
      </c>
      <c r="U38" s="8">
        <v>1</v>
      </c>
      <c r="V38" s="8">
        <v>1</v>
      </c>
      <c r="W38" s="8">
        <v>1</v>
      </c>
      <c r="X38" s="8">
        <v>1</v>
      </c>
      <c r="Y38" s="8">
        <v>1</v>
      </c>
      <c r="Z38" s="8">
        <v>1</v>
      </c>
      <c r="AA38" s="8">
        <v>1</v>
      </c>
      <c r="AB38" s="8">
        <v>1</v>
      </c>
      <c r="AC38" s="8">
        <v>1</v>
      </c>
      <c r="AD38" s="8">
        <v>1</v>
      </c>
      <c r="AE38" s="8">
        <v>1</v>
      </c>
      <c r="AF38" s="355">
        <v>1</v>
      </c>
      <c r="AG38" s="8">
        <v>1</v>
      </c>
      <c r="AH38" s="8">
        <v>1</v>
      </c>
      <c r="AI38" s="8">
        <v>1</v>
      </c>
      <c r="AJ38" s="8">
        <v>1</v>
      </c>
      <c r="AK38" s="8">
        <v>1</v>
      </c>
      <c r="AL38" s="8">
        <v>1</v>
      </c>
      <c r="AM38" s="8">
        <v>1</v>
      </c>
      <c r="AN38" s="8">
        <v>1</v>
      </c>
      <c r="AO38" s="8">
        <v>1</v>
      </c>
      <c r="AP38" s="8">
        <v>1</v>
      </c>
      <c r="AQ38" s="8">
        <v>19</v>
      </c>
      <c r="AR38" s="8">
        <v>30</v>
      </c>
      <c r="AS38" s="8">
        <v>55</v>
      </c>
      <c r="AT38" s="454">
        <v>1730000</v>
      </c>
      <c r="AU38" s="9">
        <f t="shared" si="5"/>
        <v>1</v>
      </c>
      <c r="AV38" s="8">
        <v>0</v>
      </c>
      <c r="AW38" s="9">
        <f t="shared" si="6"/>
        <v>1</v>
      </c>
      <c r="AX38" s="8">
        <v>1</v>
      </c>
      <c r="AY38" s="8">
        <v>1</v>
      </c>
      <c r="AZ38" s="8">
        <v>1</v>
      </c>
      <c r="BA38" s="8">
        <v>0</v>
      </c>
      <c r="BB38" s="9"/>
      <c r="BC38" s="9"/>
      <c r="BD38" s="9"/>
      <c r="BE38" s="244" cm="1">
        <f t="array" ref="BE38">IF($F38="","",IF(BA38=1,1,IF(BG38&lt;&gt;1,$BH$1,IF(SUMPRODUCT(--(G38:AZ38&gt;=$G$5:$AZ$5)*($G$5:$AZ$5&lt;&gt;"")*($G$4:$AZ$4=1))=COUNTIF($G$4:$AZ$4,1),1,0))))</f>
        <v>1</v>
      </c>
      <c r="BF38" s="351" t="s">
        <v>815</v>
      </c>
      <c r="BG38" s="196">
        <f t="shared" si="7"/>
        <v>1</v>
      </c>
      <c r="BH38" s="196">
        <f t="shared" si="68"/>
        <v>0</v>
      </c>
      <c r="BI38" s="196">
        <f t="shared" si="68"/>
        <v>1</v>
      </c>
      <c r="BJ38" s="195">
        <f t="shared" si="8"/>
        <v>1</v>
      </c>
      <c r="BK38" s="195">
        <f t="shared" si="9"/>
        <v>1</v>
      </c>
      <c r="BL38" s="195">
        <f t="shared" si="10"/>
        <v>1</v>
      </c>
      <c r="BM38" s="195">
        <f t="shared" si="11"/>
        <v>1</v>
      </c>
      <c r="BN38" s="195">
        <f t="shared" si="12"/>
        <v>1</v>
      </c>
      <c r="BO38" s="195">
        <f t="shared" si="13"/>
        <v>1</v>
      </c>
      <c r="BP38" s="195">
        <f t="shared" si="14"/>
        <v>1</v>
      </c>
      <c r="BQ38" s="195">
        <f t="shared" si="15"/>
        <v>1</v>
      </c>
      <c r="BR38" s="195">
        <f t="shared" si="16"/>
        <v>1</v>
      </c>
      <c r="BS38" s="195">
        <f t="shared" si="17"/>
        <v>1</v>
      </c>
      <c r="BT38" s="195">
        <f t="shared" si="18"/>
        <v>1</v>
      </c>
      <c r="BU38" s="195">
        <f t="shared" si="19"/>
        <v>1</v>
      </c>
      <c r="BV38" s="195">
        <f t="shared" si="20"/>
        <v>1</v>
      </c>
      <c r="BW38" s="195">
        <f t="shared" si="21"/>
        <v>1</v>
      </c>
      <c r="BX38" s="195">
        <f t="shared" si="22"/>
        <v>1</v>
      </c>
      <c r="BY38" s="195">
        <f t="shared" si="23"/>
        <v>1</v>
      </c>
      <c r="BZ38" s="195">
        <f t="shared" si="24"/>
        <v>1</v>
      </c>
      <c r="CA38" s="195">
        <f t="shared" si="25"/>
        <v>1</v>
      </c>
      <c r="CB38" s="195">
        <f t="shared" si="26"/>
        <v>1</v>
      </c>
      <c r="CC38" s="195">
        <f t="shared" si="27"/>
        <v>1</v>
      </c>
      <c r="CD38" s="195">
        <f t="shared" si="28"/>
        <v>1</v>
      </c>
      <c r="CE38" s="195">
        <f t="shared" si="29"/>
        <v>1</v>
      </c>
      <c r="CF38" s="195">
        <f t="shared" si="30"/>
        <v>1</v>
      </c>
      <c r="CG38" s="195">
        <f t="shared" si="31"/>
        <v>1</v>
      </c>
      <c r="CH38" s="195">
        <f t="shared" si="32"/>
        <v>1</v>
      </c>
      <c r="CI38" s="195">
        <f t="shared" si="33"/>
        <v>1</v>
      </c>
      <c r="CJ38" s="195">
        <f t="shared" si="34"/>
        <v>1</v>
      </c>
      <c r="CK38" s="195">
        <f t="shared" si="35"/>
        <v>1</v>
      </c>
      <c r="CL38" s="195">
        <f t="shared" si="36"/>
        <v>1</v>
      </c>
      <c r="CM38" s="195">
        <f t="shared" si="37"/>
        <v>1</v>
      </c>
      <c r="CN38" s="195">
        <f t="shared" si="38"/>
        <v>1</v>
      </c>
      <c r="CO38" s="195">
        <f t="shared" si="39"/>
        <v>1</v>
      </c>
      <c r="CP38" s="195">
        <f t="shared" si="40"/>
        <v>1</v>
      </c>
      <c r="CQ38" s="195">
        <f t="shared" si="41"/>
        <v>1</v>
      </c>
      <c r="CR38" s="195">
        <f t="shared" si="42"/>
        <v>1</v>
      </c>
      <c r="CS38" s="195">
        <f t="shared" si="43"/>
        <v>1</v>
      </c>
      <c r="CT38" s="195">
        <f t="shared" si="44"/>
        <v>1</v>
      </c>
      <c r="CU38" s="195">
        <f t="shared" si="45"/>
        <v>1</v>
      </c>
      <c r="CV38" s="195">
        <f t="shared" si="46"/>
        <v>1</v>
      </c>
      <c r="CW38" s="195">
        <f t="shared" si="47"/>
        <v>1</v>
      </c>
      <c r="CX38" s="195">
        <f t="shared" si="48"/>
        <v>1</v>
      </c>
      <c r="CY38" s="195">
        <f t="shared" si="49"/>
        <v>1</v>
      </c>
      <c r="CZ38" s="195">
        <f t="shared" si="50"/>
        <v>1</v>
      </c>
      <c r="DA38" s="195">
        <f t="shared" si="51"/>
        <v>1</v>
      </c>
      <c r="DB38" s="195">
        <f t="shared" si="52"/>
        <v>1</v>
      </c>
      <c r="DC38" s="195">
        <f t="shared" si="53"/>
        <v>1</v>
      </c>
      <c r="DD38" s="195">
        <f t="shared" si="54"/>
        <v>1</v>
      </c>
      <c r="DE38" s="195">
        <f t="shared" si="55"/>
        <v>1</v>
      </c>
      <c r="DF38" s="195">
        <f t="shared" si="56"/>
        <v>1</v>
      </c>
      <c r="DG38" s="195">
        <f t="shared" si="57"/>
        <v>1</v>
      </c>
      <c r="DR38" s="329" t="b">
        <f t="shared" si="58"/>
        <v>1</v>
      </c>
      <c r="DS38" s="329" t="b">
        <f t="shared" si="59"/>
        <v>1</v>
      </c>
      <c r="DT38" s="329" t="b">
        <f t="shared" si="60"/>
        <v>1</v>
      </c>
      <c r="DU38" s="329"/>
      <c r="DV38" s="329"/>
      <c r="DW38" s="329"/>
      <c r="DX38" s="196">
        <f t="shared" si="69"/>
        <v>3</v>
      </c>
      <c r="DY38" s="329" t="b">
        <f t="shared" si="61"/>
        <v>1</v>
      </c>
      <c r="DZ38" s="329" t="b">
        <f t="shared" si="62"/>
        <v>1</v>
      </c>
      <c r="EA38" s="329" t="b">
        <f t="shared" si="63"/>
        <v>1</v>
      </c>
      <c r="EB38" s="329"/>
      <c r="EC38" s="329"/>
      <c r="ED38" s="329"/>
      <c r="EE38" s="196">
        <f>COUNTIF(DY38:ED38,TRUE)</f>
        <v>3</v>
      </c>
      <c r="EF38" s="329">
        <f t="shared" si="64"/>
        <v>1</v>
      </c>
      <c r="EG38" s="329">
        <f t="shared" si="65"/>
        <v>1</v>
      </c>
    </row>
    <row r="39" spans="1:137" ht="13.5" hidden="1" customHeight="1" x14ac:dyDescent="0.25">
      <c r="B39" s="387" t="str">
        <f t="shared" si="66"/>
        <v/>
      </c>
      <c r="C39" s="9"/>
      <c r="D39" s="9"/>
      <c r="E39" s="9"/>
      <c r="F39" s="443"/>
      <c r="G39" s="8"/>
      <c r="H39" s="8"/>
      <c r="I39" s="8"/>
      <c r="J39" s="8"/>
      <c r="K39" s="385"/>
      <c r="L39" s="8"/>
      <c r="M39" s="8"/>
      <c r="N39" s="8"/>
      <c r="O39" s="8"/>
      <c r="P39" s="8"/>
      <c r="Q39" s="8"/>
      <c r="R39" s="8"/>
      <c r="S39" s="385" t="str">
        <f t="shared" si="67"/>
        <v/>
      </c>
      <c r="T39" s="8"/>
      <c r="U39" s="8"/>
      <c r="V39" s="8"/>
      <c r="W39" s="8"/>
      <c r="X39" s="8"/>
      <c r="Y39" s="8"/>
      <c r="Z39" s="8"/>
      <c r="AA39" s="8"/>
      <c r="AB39" s="8"/>
      <c r="AC39" s="8"/>
      <c r="AD39" s="8"/>
      <c r="AE39" s="8"/>
      <c r="AF39" s="355"/>
      <c r="AG39" s="8"/>
      <c r="AH39" s="8"/>
      <c r="AI39" s="8"/>
      <c r="AJ39" s="8"/>
      <c r="AK39" s="8"/>
      <c r="AL39" s="8"/>
      <c r="AM39" s="8"/>
      <c r="AN39" s="8"/>
      <c r="AO39" s="8"/>
      <c r="AP39" s="8"/>
      <c r="AQ39" s="8"/>
      <c r="AR39" s="8"/>
      <c r="AS39" s="8"/>
      <c r="AT39" s="8"/>
      <c r="AU39" s="9" t="str">
        <f t="shared" si="5"/>
        <v/>
      </c>
      <c r="AV39" s="8"/>
      <c r="AW39" s="9" t="str">
        <f t="shared" si="6"/>
        <v/>
      </c>
      <c r="AX39" s="8"/>
      <c r="AY39" s="8"/>
      <c r="AZ39" s="8"/>
      <c r="BA39" s="8"/>
      <c r="BB39" s="9"/>
      <c r="BC39" s="9"/>
      <c r="BD39" s="9"/>
      <c r="BE39" s="244" t="str" cm="1">
        <f t="array" ref="BE39">IF($F39="","",IF(BA39=1,1,IF(BG39&lt;&gt;1,$BH$1,IF(SUMPRODUCT(--(G39:AZ39&gt;=$G$5:$AZ$5)*($G$5:$AZ$5&lt;&gt;"")*($G$4:$AZ$4=1))=COUNTIF($G$4:$AZ$4,1),1,0))))</f>
        <v/>
      </c>
      <c r="BF39" s="351"/>
      <c r="BG39" s="196">
        <f t="shared" si="7"/>
        <v>0</v>
      </c>
      <c r="BH39" s="196" t="str">
        <f t="shared" si="68"/>
        <v/>
      </c>
      <c r="BI39" s="196" t="str">
        <f t="shared" si="68"/>
        <v/>
      </c>
      <c r="BJ39" s="195">
        <f t="shared" si="8"/>
        <v>0</v>
      </c>
      <c r="BK39" s="195">
        <f t="shared" si="9"/>
        <v>0</v>
      </c>
      <c r="BL39" s="195">
        <f t="shared" si="10"/>
        <v>0</v>
      </c>
      <c r="BM39" s="195">
        <f t="shared" si="11"/>
        <v>1</v>
      </c>
      <c r="BN39" s="195">
        <f t="shared" si="12"/>
        <v>1</v>
      </c>
      <c r="BO39" s="195">
        <f t="shared" si="13"/>
        <v>0</v>
      </c>
      <c r="BP39" s="195">
        <f t="shared" si="14"/>
        <v>0</v>
      </c>
      <c r="BQ39" s="195">
        <f t="shared" si="15"/>
        <v>0</v>
      </c>
      <c r="BR39" s="195">
        <f t="shared" si="16"/>
        <v>0</v>
      </c>
      <c r="BS39" s="195">
        <f t="shared" si="17"/>
        <v>1</v>
      </c>
      <c r="BT39" s="195">
        <f t="shared" si="18"/>
        <v>1</v>
      </c>
      <c r="BU39" s="195">
        <f t="shared" si="19"/>
        <v>1</v>
      </c>
      <c r="BV39" s="195">
        <f t="shared" si="20"/>
        <v>1</v>
      </c>
      <c r="BW39" s="195">
        <f t="shared" si="21"/>
        <v>0</v>
      </c>
      <c r="BX39" s="195">
        <f t="shared" si="22"/>
        <v>0</v>
      </c>
      <c r="BY39" s="195">
        <f t="shared" si="23"/>
        <v>0</v>
      </c>
      <c r="BZ39" s="195">
        <f t="shared" si="24"/>
        <v>0</v>
      </c>
      <c r="CA39" s="195">
        <f t="shared" si="25"/>
        <v>0</v>
      </c>
      <c r="CB39" s="195">
        <f t="shared" si="26"/>
        <v>0</v>
      </c>
      <c r="CC39" s="195">
        <f t="shared" si="27"/>
        <v>0</v>
      </c>
      <c r="CD39" s="195">
        <f t="shared" si="28"/>
        <v>0</v>
      </c>
      <c r="CE39" s="195">
        <f t="shared" si="29"/>
        <v>0</v>
      </c>
      <c r="CF39" s="195">
        <f t="shared" si="30"/>
        <v>0</v>
      </c>
      <c r="CG39" s="195">
        <f t="shared" si="31"/>
        <v>0</v>
      </c>
      <c r="CH39" s="195">
        <f t="shared" si="32"/>
        <v>0</v>
      </c>
      <c r="CI39" s="195">
        <f t="shared" si="33"/>
        <v>0</v>
      </c>
      <c r="CJ39" s="195">
        <f t="shared" si="34"/>
        <v>0</v>
      </c>
      <c r="CK39" s="195">
        <f t="shared" si="35"/>
        <v>1</v>
      </c>
      <c r="CL39" s="195">
        <f t="shared" si="36"/>
        <v>1</v>
      </c>
      <c r="CM39" s="195">
        <f t="shared" si="37"/>
        <v>1</v>
      </c>
      <c r="CN39" s="195">
        <f t="shared" si="38"/>
        <v>1</v>
      </c>
      <c r="CO39" s="195">
        <f t="shared" si="39"/>
        <v>1</v>
      </c>
      <c r="CP39" s="195">
        <f t="shared" si="40"/>
        <v>1</v>
      </c>
      <c r="CQ39" s="195">
        <f t="shared" si="41"/>
        <v>1</v>
      </c>
      <c r="CR39" s="195">
        <f t="shared" si="42"/>
        <v>1</v>
      </c>
      <c r="CS39" s="195">
        <f t="shared" si="43"/>
        <v>1</v>
      </c>
      <c r="CT39" s="195">
        <f t="shared" si="44"/>
        <v>1</v>
      </c>
      <c r="CU39" s="195">
        <f t="shared" si="45"/>
        <v>1</v>
      </c>
      <c r="CV39" s="195">
        <f t="shared" si="46"/>
        <v>1</v>
      </c>
      <c r="CW39" s="195">
        <f t="shared" si="47"/>
        <v>0</v>
      </c>
      <c r="CX39" s="195">
        <f t="shared" si="48"/>
        <v>1</v>
      </c>
      <c r="CY39" s="195">
        <f t="shared" si="49"/>
        <v>1</v>
      </c>
      <c r="CZ39" s="195">
        <f t="shared" si="50"/>
        <v>1</v>
      </c>
      <c r="DA39" s="195">
        <f t="shared" si="51"/>
        <v>0</v>
      </c>
      <c r="DB39" s="195">
        <f t="shared" si="52"/>
        <v>0</v>
      </c>
      <c r="DC39" s="195">
        <f t="shared" si="53"/>
        <v>1</v>
      </c>
      <c r="DD39" s="195">
        <f t="shared" si="54"/>
        <v>1</v>
      </c>
      <c r="DE39" s="195">
        <f t="shared" si="55"/>
        <v>1</v>
      </c>
      <c r="DF39" s="195">
        <f t="shared" si="56"/>
        <v>1</v>
      </c>
      <c r="DG39" s="195">
        <f t="shared" si="57"/>
        <v>1</v>
      </c>
      <c r="DR39" s="329" t="b">
        <f t="shared" si="58"/>
        <v>0</v>
      </c>
      <c r="DS39" s="329" t="b">
        <f t="shared" si="59"/>
        <v>0</v>
      </c>
      <c r="DT39" s="329" t="b">
        <f t="shared" si="60"/>
        <v>0</v>
      </c>
      <c r="DU39" s="329"/>
      <c r="DV39" s="329"/>
      <c r="DW39" s="329"/>
      <c r="DX39" s="196">
        <f t="shared" si="69"/>
        <v>0</v>
      </c>
      <c r="DY39" s="329" t="b">
        <f t="shared" si="61"/>
        <v>0</v>
      </c>
      <c r="DZ39" s="329" t="b">
        <f t="shared" si="62"/>
        <v>0</v>
      </c>
      <c r="EA39" s="329" t="b">
        <f t="shared" si="63"/>
        <v>0</v>
      </c>
      <c r="EB39" s="329"/>
      <c r="EC39" s="329"/>
      <c r="ED39" s="329"/>
      <c r="EE39" s="196">
        <f t="shared" si="70"/>
        <v>0</v>
      </c>
      <c r="EF39" s="329" t="str">
        <f t="shared" si="64"/>
        <v/>
      </c>
      <c r="EG39" s="329" t="str">
        <f t="shared" si="65"/>
        <v/>
      </c>
    </row>
    <row r="40" spans="1:137" ht="13.5" hidden="1" customHeight="1" x14ac:dyDescent="0.25">
      <c r="B40" s="352" t="str">
        <f t="shared" si="66"/>
        <v/>
      </c>
      <c r="C40" s="9"/>
      <c r="D40" s="9"/>
      <c r="E40" s="9"/>
      <c r="F40" s="443"/>
      <c r="G40" s="8"/>
      <c r="H40" s="8"/>
      <c r="I40" s="8"/>
      <c r="J40" s="8"/>
      <c r="K40" s="385"/>
      <c r="L40" s="8"/>
      <c r="M40" s="8"/>
      <c r="N40" s="8"/>
      <c r="O40" s="8"/>
      <c r="P40" s="8"/>
      <c r="Q40" s="8"/>
      <c r="R40" s="8"/>
      <c r="S40" s="385" t="str">
        <f t="shared" si="67"/>
        <v/>
      </c>
      <c r="T40" s="8"/>
      <c r="U40" s="8"/>
      <c r="V40" s="8"/>
      <c r="W40" s="8"/>
      <c r="X40" s="8"/>
      <c r="Y40" s="8"/>
      <c r="Z40" s="8"/>
      <c r="AA40" s="8"/>
      <c r="AB40" s="8"/>
      <c r="AC40" s="8"/>
      <c r="AD40" s="8"/>
      <c r="AE40" s="8"/>
      <c r="AF40" s="355"/>
      <c r="AG40" s="8"/>
      <c r="AH40" s="8"/>
      <c r="AI40" s="8"/>
      <c r="AJ40" s="8"/>
      <c r="AK40" s="8"/>
      <c r="AL40" s="8"/>
      <c r="AM40" s="8"/>
      <c r="AN40" s="8"/>
      <c r="AO40" s="8"/>
      <c r="AP40" s="8"/>
      <c r="AQ40" s="8"/>
      <c r="AR40" s="8"/>
      <c r="AS40" s="8"/>
      <c r="AT40" s="8"/>
      <c r="AU40" s="9" t="str">
        <f t="shared" si="5"/>
        <v/>
      </c>
      <c r="AV40" s="8"/>
      <c r="AW40" s="9" t="str">
        <f t="shared" si="6"/>
        <v/>
      </c>
      <c r="AX40" s="8"/>
      <c r="AY40" s="8"/>
      <c r="AZ40" s="8"/>
      <c r="BA40" s="8"/>
      <c r="BB40" s="9"/>
      <c r="BC40" s="9"/>
      <c r="BD40" s="9"/>
      <c r="BE40" s="244" t="str" cm="1">
        <f t="array" ref="BE40">IF($F40="","",IF(BA40=1,1,IF(BG40&lt;&gt;1,$BH$1,IF(SUMPRODUCT(--(G40:AZ40&gt;=$G$5:$AZ$5)*($G$5:$AZ$5&lt;&gt;"")*($G$4:$AZ$4=1))=COUNTIF($G$4:$AZ$4,1),1,0))))</f>
        <v/>
      </c>
      <c r="BF40" s="351"/>
      <c r="BG40" s="196">
        <f t="shared" si="7"/>
        <v>0</v>
      </c>
      <c r="BH40" s="196" t="str">
        <f t="shared" si="68"/>
        <v/>
      </c>
      <c r="BI40" s="196" t="str">
        <f t="shared" si="68"/>
        <v/>
      </c>
      <c r="BJ40" s="195">
        <f t="shared" si="8"/>
        <v>0</v>
      </c>
      <c r="BK40" s="195">
        <f t="shared" si="9"/>
        <v>0</v>
      </c>
      <c r="BL40" s="195">
        <f t="shared" si="10"/>
        <v>0</v>
      </c>
      <c r="BM40" s="195">
        <f t="shared" si="11"/>
        <v>1</v>
      </c>
      <c r="BN40" s="195">
        <f t="shared" si="12"/>
        <v>1</v>
      </c>
      <c r="BO40" s="195">
        <f t="shared" si="13"/>
        <v>0</v>
      </c>
      <c r="BP40" s="195">
        <f t="shared" si="14"/>
        <v>0</v>
      </c>
      <c r="BQ40" s="195">
        <f t="shared" si="15"/>
        <v>0</v>
      </c>
      <c r="BR40" s="195">
        <f t="shared" si="16"/>
        <v>0</v>
      </c>
      <c r="BS40" s="195">
        <f t="shared" si="17"/>
        <v>1</v>
      </c>
      <c r="BT40" s="195">
        <f t="shared" si="18"/>
        <v>1</v>
      </c>
      <c r="BU40" s="195">
        <f t="shared" si="19"/>
        <v>1</v>
      </c>
      <c r="BV40" s="195">
        <f t="shared" si="20"/>
        <v>1</v>
      </c>
      <c r="BW40" s="195">
        <f t="shared" si="21"/>
        <v>0</v>
      </c>
      <c r="BX40" s="195">
        <f t="shared" si="22"/>
        <v>0</v>
      </c>
      <c r="BY40" s="195">
        <f t="shared" si="23"/>
        <v>0</v>
      </c>
      <c r="BZ40" s="195">
        <f t="shared" si="24"/>
        <v>0</v>
      </c>
      <c r="CA40" s="195">
        <f t="shared" si="25"/>
        <v>0</v>
      </c>
      <c r="CB40" s="195">
        <f t="shared" si="26"/>
        <v>0</v>
      </c>
      <c r="CC40" s="195">
        <f t="shared" si="27"/>
        <v>0</v>
      </c>
      <c r="CD40" s="195">
        <f t="shared" si="28"/>
        <v>0</v>
      </c>
      <c r="CE40" s="195">
        <f t="shared" si="29"/>
        <v>0</v>
      </c>
      <c r="CF40" s="195">
        <f t="shared" si="30"/>
        <v>0</v>
      </c>
      <c r="CG40" s="195">
        <f t="shared" si="31"/>
        <v>0</v>
      </c>
      <c r="CH40" s="195">
        <f t="shared" si="32"/>
        <v>0</v>
      </c>
      <c r="CI40" s="195">
        <f t="shared" si="33"/>
        <v>0</v>
      </c>
      <c r="CJ40" s="195">
        <f t="shared" si="34"/>
        <v>0</v>
      </c>
      <c r="CK40" s="195">
        <f t="shared" si="35"/>
        <v>1</v>
      </c>
      <c r="CL40" s="195">
        <f t="shared" si="36"/>
        <v>1</v>
      </c>
      <c r="CM40" s="195">
        <f t="shared" si="37"/>
        <v>1</v>
      </c>
      <c r="CN40" s="195">
        <f t="shared" si="38"/>
        <v>1</v>
      </c>
      <c r="CO40" s="195">
        <f t="shared" si="39"/>
        <v>1</v>
      </c>
      <c r="CP40" s="195">
        <f t="shared" si="40"/>
        <v>1</v>
      </c>
      <c r="CQ40" s="195">
        <f t="shared" si="41"/>
        <v>1</v>
      </c>
      <c r="CR40" s="195">
        <f t="shared" si="42"/>
        <v>1</v>
      </c>
      <c r="CS40" s="195">
        <f t="shared" si="43"/>
        <v>1</v>
      </c>
      <c r="CT40" s="195">
        <f t="shared" si="44"/>
        <v>1</v>
      </c>
      <c r="CU40" s="195">
        <f t="shared" si="45"/>
        <v>1</v>
      </c>
      <c r="CV40" s="195">
        <f t="shared" si="46"/>
        <v>1</v>
      </c>
      <c r="CW40" s="195">
        <f t="shared" si="47"/>
        <v>0</v>
      </c>
      <c r="CX40" s="195">
        <f t="shared" si="48"/>
        <v>1</v>
      </c>
      <c r="CY40" s="195">
        <f t="shared" si="49"/>
        <v>1</v>
      </c>
      <c r="CZ40" s="195">
        <f t="shared" si="50"/>
        <v>1</v>
      </c>
      <c r="DA40" s="195">
        <f t="shared" si="51"/>
        <v>0</v>
      </c>
      <c r="DB40" s="195">
        <f t="shared" si="52"/>
        <v>0</v>
      </c>
      <c r="DC40" s="195">
        <f t="shared" si="53"/>
        <v>1</v>
      </c>
      <c r="DD40" s="195">
        <f t="shared" si="54"/>
        <v>1</v>
      </c>
      <c r="DE40" s="195">
        <f t="shared" si="55"/>
        <v>1</v>
      </c>
      <c r="DF40" s="195">
        <f t="shared" si="56"/>
        <v>1</v>
      </c>
      <c r="DG40" s="195">
        <f t="shared" si="57"/>
        <v>1</v>
      </c>
      <c r="DR40" s="329" t="b">
        <f t="shared" si="58"/>
        <v>0</v>
      </c>
      <c r="DS40" s="329" t="b">
        <f t="shared" si="59"/>
        <v>0</v>
      </c>
      <c r="DT40" s="329" t="b">
        <f t="shared" si="60"/>
        <v>0</v>
      </c>
      <c r="DU40" s="329"/>
      <c r="DV40" s="329"/>
      <c r="DW40" s="329"/>
      <c r="DX40" s="196">
        <f t="shared" si="69"/>
        <v>0</v>
      </c>
      <c r="DY40" s="329" t="b">
        <f t="shared" si="61"/>
        <v>0</v>
      </c>
      <c r="DZ40" s="329" t="b">
        <f t="shared" si="62"/>
        <v>0</v>
      </c>
      <c r="EA40" s="329" t="b">
        <f t="shared" si="63"/>
        <v>0</v>
      </c>
      <c r="EB40" s="329"/>
      <c r="EC40" s="329"/>
      <c r="ED40" s="329"/>
      <c r="EE40" s="196">
        <f t="shared" si="70"/>
        <v>0</v>
      </c>
      <c r="EF40" s="329" t="str">
        <f t="shared" si="64"/>
        <v/>
      </c>
      <c r="EG40" s="329" t="str">
        <f t="shared" si="65"/>
        <v/>
      </c>
    </row>
    <row r="41" spans="1:137" ht="13.5" hidden="1" customHeight="1" x14ac:dyDescent="0.25">
      <c r="A41" s="196">
        <f>ROW()-30</f>
        <v>11</v>
      </c>
      <c r="B41" s="387" t="str">
        <f t="shared" si="66"/>
        <v/>
      </c>
      <c r="C41" s="353"/>
      <c r="D41" s="353"/>
      <c r="E41" s="353"/>
      <c r="F41" s="443"/>
      <c r="G41" s="354"/>
      <c r="H41" s="354"/>
      <c r="I41" s="354"/>
      <c r="J41" s="354"/>
      <c r="K41" s="385"/>
      <c r="L41" s="354"/>
      <c r="M41" s="354"/>
      <c r="N41" s="354"/>
      <c r="O41" s="354"/>
      <c r="P41" s="354"/>
      <c r="Q41" s="354"/>
      <c r="R41" s="354"/>
      <c r="S41" s="385" t="str">
        <f t="shared" si="67"/>
        <v/>
      </c>
      <c r="T41" s="354"/>
      <c r="U41" s="354"/>
      <c r="V41" s="354"/>
      <c r="W41" s="354"/>
      <c r="X41" s="354"/>
      <c r="Y41" s="354"/>
      <c r="Z41" s="354"/>
      <c r="AA41" s="354"/>
      <c r="AB41" s="354"/>
      <c r="AC41" s="354"/>
      <c r="AD41" s="354"/>
      <c r="AE41" s="354"/>
      <c r="AF41" s="355"/>
      <c r="AG41" s="354"/>
      <c r="AH41" s="354"/>
      <c r="AI41" s="354"/>
      <c r="AJ41" s="354"/>
      <c r="AK41" s="354"/>
      <c r="AL41" s="354"/>
      <c r="AM41" s="354"/>
      <c r="AN41" s="354"/>
      <c r="AO41" s="354"/>
      <c r="AP41" s="354"/>
      <c r="AQ41" s="354"/>
      <c r="AR41" s="354"/>
      <c r="AS41" s="354"/>
      <c r="AT41" s="8"/>
      <c r="AU41" s="9" t="str">
        <f t="shared" si="5"/>
        <v/>
      </c>
      <c r="AV41" s="354"/>
      <c r="AW41" s="9" t="str">
        <f t="shared" si="6"/>
        <v/>
      </c>
      <c r="AX41" s="354"/>
      <c r="AY41" s="354"/>
      <c r="AZ41" s="8"/>
      <c r="BA41" s="8"/>
      <c r="BB41" s="9"/>
      <c r="BC41" s="9"/>
      <c r="BD41" s="9"/>
      <c r="BE41" s="244" t="str" cm="1">
        <f t="array" ref="BE41">IF($F41="","",IF(BA41=1,1,IF(BG41&lt;&gt;1,$BH$1,IF(SUMPRODUCT(--(G41:AZ41&gt;=$G$5:$AZ$5)*($G$5:$AZ$5&lt;&gt;"")*($G$4:$AZ$4=1))=COUNTIF($G$4:$AZ$4,1),1,0))))</f>
        <v/>
      </c>
      <c r="BF41" s="351"/>
      <c r="BG41" s="196">
        <f t="shared" si="7"/>
        <v>0</v>
      </c>
      <c r="BH41" s="196" t="str">
        <f t="shared" si="68"/>
        <v/>
      </c>
      <c r="BI41" s="196" t="str">
        <f t="shared" si="68"/>
        <v/>
      </c>
      <c r="BJ41" s="195">
        <f t="shared" si="8"/>
        <v>0</v>
      </c>
      <c r="BK41" s="195">
        <f t="shared" si="9"/>
        <v>0</v>
      </c>
      <c r="BL41" s="195">
        <f t="shared" si="10"/>
        <v>0</v>
      </c>
      <c r="BM41" s="195">
        <f t="shared" si="11"/>
        <v>1</v>
      </c>
      <c r="BN41" s="195">
        <f t="shared" si="12"/>
        <v>1</v>
      </c>
      <c r="BO41" s="195">
        <f t="shared" si="13"/>
        <v>0</v>
      </c>
      <c r="BP41" s="195">
        <f t="shared" si="14"/>
        <v>0</v>
      </c>
      <c r="BQ41" s="195">
        <f t="shared" si="15"/>
        <v>0</v>
      </c>
      <c r="BR41" s="195">
        <f t="shared" si="16"/>
        <v>0</v>
      </c>
      <c r="BS41" s="195">
        <f t="shared" si="17"/>
        <v>1</v>
      </c>
      <c r="BT41" s="195">
        <f t="shared" si="18"/>
        <v>1</v>
      </c>
      <c r="BU41" s="195">
        <f t="shared" si="19"/>
        <v>1</v>
      </c>
      <c r="BV41" s="195">
        <f t="shared" si="20"/>
        <v>1</v>
      </c>
      <c r="BW41" s="195">
        <f t="shared" si="21"/>
        <v>0</v>
      </c>
      <c r="BX41" s="195">
        <f t="shared" si="22"/>
        <v>0</v>
      </c>
      <c r="BY41" s="195">
        <f t="shared" si="23"/>
        <v>0</v>
      </c>
      <c r="BZ41" s="195">
        <f t="shared" si="24"/>
        <v>0</v>
      </c>
      <c r="CA41" s="195">
        <f t="shared" si="25"/>
        <v>0</v>
      </c>
      <c r="CB41" s="195">
        <f t="shared" si="26"/>
        <v>0</v>
      </c>
      <c r="CC41" s="195">
        <f t="shared" si="27"/>
        <v>0</v>
      </c>
      <c r="CD41" s="195">
        <f t="shared" si="28"/>
        <v>0</v>
      </c>
      <c r="CE41" s="195">
        <f t="shared" si="29"/>
        <v>0</v>
      </c>
      <c r="CF41" s="195">
        <f t="shared" si="30"/>
        <v>0</v>
      </c>
      <c r="CG41" s="195">
        <f t="shared" si="31"/>
        <v>0</v>
      </c>
      <c r="CH41" s="195">
        <f t="shared" si="32"/>
        <v>0</v>
      </c>
      <c r="CI41" s="195">
        <f t="shared" si="33"/>
        <v>0</v>
      </c>
      <c r="CJ41" s="195">
        <f t="shared" si="34"/>
        <v>0</v>
      </c>
      <c r="CK41" s="195">
        <f t="shared" si="35"/>
        <v>1</v>
      </c>
      <c r="CL41" s="195">
        <f t="shared" si="36"/>
        <v>1</v>
      </c>
      <c r="CM41" s="195">
        <f t="shared" si="37"/>
        <v>1</v>
      </c>
      <c r="CN41" s="195">
        <f t="shared" si="38"/>
        <v>1</v>
      </c>
      <c r="CO41" s="195">
        <f t="shared" si="39"/>
        <v>1</v>
      </c>
      <c r="CP41" s="195">
        <f t="shared" si="40"/>
        <v>1</v>
      </c>
      <c r="CQ41" s="195">
        <f t="shared" si="41"/>
        <v>1</v>
      </c>
      <c r="CR41" s="195">
        <f t="shared" si="42"/>
        <v>1</v>
      </c>
      <c r="CS41" s="195">
        <f t="shared" si="43"/>
        <v>1</v>
      </c>
      <c r="CT41" s="195">
        <f t="shared" si="44"/>
        <v>1</v>
      </c>
      <c r="CU41" s="195">
        <f t="shared" si="45"/>
        <v>1</v>
      </c>
      <c r="CV41" s="195">
        <f t="shared" si="46"/>
        <v>1</v>
      </c>
      <c r="CW41" s="195">
        <f t="shared" si="47"/>
        <v>0</v>
      </c>
      <c r="CX41" s="195">
        <f t="shared" si="48"/>
        <v>1</v>
      </c>
      <c r="CY41" s="195">
        <f t="shared" si="49"/>
        <v>1</v>
      </c>
      <c r="CZ41" s="195">
        <f t="shared" si="50"/>
        <v>1</v>
      </c>
      <c r="DA41" s="195">
        <f t="shared" si="51"/>
        <v>0</v>
      </c>
      <c r="DB41" s="195">
        <f t="shared" si="52"/>
        <v>0</v>
      </c>
      <c r="DC41" s="195">
        <f t="shared" si="53"/>
        <v>1</v>
      </c>
      <c r="DD41" s="195">
        <f t="shared" si="54"/>
        <v>1</v>
      </c>
      <c r="DE41" s="195">
        <f t="shared" si="55"/>
        <v>1</v>
      </c>
      <c r="DF41" s="195">
        <f t="shared" si="56"/>
        <v>1</v>
      </c>
      <c r="DG41" s="195">
        <f t="shared" si="57"/>
        <v>1</v>
      </c>
      <c r="DR41" s="329" t="b">
        <f t="shared" si="58"/>
        <v>0</v>
      </c>
      <c r="DS41" s="329" t="b">
        <f t="shared" si="59"/>
        <v>0</v>
      </c>
      <c r="DT41" s="329" t="b">
        <f t="shared" si="60"/>
        <v>0</v>
      </c>
      <c r="DU41" s="329"/>
      <c r="DV41" s="329"/>
      <c r="DW41" s="329"/>
      <c r="DX41" s="196">
        <f t="shared" si="69"/>
        <v>0</v>
      </c>
      <c r="DY41" s="329" t="b">
        <f t="shared" si="61"/>
        <v>0</v>
      </c>
      <c r="DZ41" s="329" t="b">
        <f t="shared" si="62"/>
        <v>0</v>
      </c>
      <c r="EA41" s="329" t="b">
        <f t="shared" si="63"/>
        <v>0</v>
      </c>
      <c r="EB41" s="329"/>
      <c r="EC41" s="329"/>
      <c r="ED41" s="329"/>
      <c r="EE41" s="196">
        <f t="shared" si="70"/>
        <v>0</v>
      </c>
      <c r="EF41" s="329" t="str">
        <f t="shared" si="64"/>
        <v/>
      </c>
      <c r="EG41" s="329" t="str">
        <f t="shared" si="65"/>
        <v/>
      </c>
    </row>
    <row r="42" spans="1:137" ht="49.5" customHeight="1" x14ac:dyDescent="0.25">
      <c r="B42" s="386">
        <f t="shared" si="66"/>
        <v>12</v>
      </c>
      <c r="C42" s="9"/>
      <c r="D42" s="9"/>
      <c r="E42" s="9"/>
      <c r="F42" s="444" t="s">
        <v>338</v>
      </c>
      <c r="G42" s="8">
        <v>1</v>
      </c>
      <c r="H42" s="8">
        <v>1</v>
      </c>
      <c r="I42" s="8">
        <v>1</v>
      </c>
      <c r="J42" s="8">
        <v>0</v>
      </c>
      <c r="K42" s="385">
        <v>1</v>
      </c>
      <c r="L42" s="8">
        <v>1</v>
      </c>
      <c r="M42" s="8">
        <v>1</v>
      </c>
      <c r="N42" s="8">
        <v>1</v>
      </c>
      <c r="O42" s="8">
        <v>0</v>
      </c>
      <c r="P42" s="8">
        <v>0</v>
      </c>
      <c r="Q42" s="8">
        <v>0</v>
      </c>
      <c r="R42" s="8">
        <v>0</v>
      </c>
      <c r="S42" s="385">
        <f t="shared" si="67"/>
        <v>1</v>
      </c>
      <c r="T42" s="8">
        <v>1</v>
      </c>
      <c r="U42" s="8">
        <v>1</v>
      </c>
      <c r="V42" s="8">
        <v>1</v>
      </c>
      <c r="W42" s="8">
        <v>1</v>
      </c>
      <c r="X42" s="8">
        <v>1</v>
      </c>
      <c r="Y42" s="8">
        <v>1</v>
      </c>
      <c r="Z42" s="8">
        <v>1</v>
      </c>
      <c r="AA42" s="8">
        <v>1</v>
      </c>
      <c r="AB42" s="8">
        <v>1</v>
      </c>
      <c r="AC42" s="8">
        <v>1</v>
      </c>
      <c r="AD42" s="8">
        <v>1</v>
      </c>
      <c r="AE42" s="8">
        <v>1</v>
      </c>
      <c r="AF42" s="355">
        <v>1</v>
      </c>
      <c r="AG42" s="8">
        <v>1</v>
      </c>
      <c r="AH42" s="8">
        <v>1</v>
      </c>
      <c r="AI42" s="8">
        <v>1</v>
      </c>
      <c r="AJ42" s="8">
        <v>1</v>
      </c>
      <c r="AK42" s="8">
        <v>1</v>
      </c>
      <c r="AL42" s="8">
        <v>1</v>
      </c>
      <c r="AM42" s="8">
        <v>1</v>
      </c>
      <c r="AN42" s="8">
        <v>1</v>
      </c>
      <c r="AO42" s="8">
        <v>1</v>
      </c>
      <c r="AP42" s="8">
        <v>1</v>
      </c>
      <c r="AQ42" s="8">
        <v>6</v>
      </c>
      <c r="AR42" s="8">
        <v>36</v>
      </c>
      <c r="AS42" s="8">
        <v>24</v>
      </c>
      <c r="AT42" s="8">
        <v>234000</v>
      </c>
      <c r="AU42" s="9">
        <f t="shared" si="5"/>
        <v>1</v>
      </c>
      <c r="AV42" s="8">
        <v>0</v>
      </c>
      <c r="AW42" s="9">
        <f t="shared" si="6"/>
        <v>1</v>
      </c>
      <c r="AX42" s="8">
        <v>1</v>
      </c>
      <c r="AY42" s="8">
        <v>1</v>
      </c>
      <c r="AZ42" s="8">
        <v>1</v>
      </c>
      <c r="BA42" s="8">
        <v>0</v>
      </c>
      <c r="BB42" s="9"/>
      <c r="BC42" s="9"/>
      <c r="BD42" s="9"/>
      <c r="BE42" s="244" cm="1">
        <f t="array" ref="BE42">IF($F42="","",IF(BA42=1,1,IF(BG42&lt;&gt;1,$BH$1,IF(SUMPRODUCT(--(G42:AZ42&gt;=$G$5:$AZ$5)*($G$5:$AZ$5&lt;&gt;"")*($G$4:$AZ$4=1))=COUNTIF($G$4:$AZ$4,1),1,0))))</f>
        <v>1</v>
      </c>
      <c r="BF42" s="401" t="s">
        <v>816</v>
      </c>
      <c r="BG42" s="196">
        <f t="shared" si="7"/>
        <v>1</v>
      </c>
      <c r="BH42" s="196">
        <f t="shared" si="68"/>
        <v>0</v>
      </c>
      <c r="BI42" s="196">
        <f t="shared" si="68"/>
        <v>1</v>
      </c>
      <c r="BJ42" s="195">
        <f t="shared" si="8"/>
        <v>1</v>
      </c>
      <c r="BK42" s="195">
        <f t="shared" si="9"/>
        <v>1</v>
      </c>
      <c r="BL42" s="195">
        <f t="shared" si="10"/>
        <v>1</v>
      </c>
      <c r="BM42" s="195">
        <f t="shared" si="11"/>
        <v>1</v>
      </c>
      <c r="BN42" s="195">
        <f t="shared" si="12"/>
        <v>1</v>
      </c>
      <c r="BO42" s="195">
        <f t="shared" si="13"/>
        <v>1</v>
      </c>
      <c r="BP42" s="195">
        <f t="shared" si="14"/>
        <v>1</v>
      </c>
      <c r="BQ42" s="195">
        <f t="shared" si="15"/>
        <v>1</v>
      </c>
      <c r="BR42" s="195">
        <f t="shared" si="16"/>
        <v>1</v>
      </c>
      <c r="BS42" s="195">
        <f t="shared" si="17"/>
        <v>1</v>
      </c>
      <c r="BT42" s="195">
        <f t="shared" si="18"/>
        <v>1</v>
      </c>
      <c r="BU42" s="195">
        <f t="shared" si="19"/>
        <v>1</v>
      </c>
      <c r="BV42" s="195">
        <f t="shared" si="20"/>
        <v>1</v>
      </c>
      <c r="BW42" s="195">
        <f t="shared" si="21"/>
        <v>1</v>
      </c>
      <c r="BX42" s="195">
        <f t="shared" si="22"/>
        <v>1</v>
      </c>
      <c r="BY42" s="195">
        <f t="shared" si="23"/>
        <v>1</v>
      </c>
      <c r="BZ42" s="195">
        <f t="shared" si="24"/>
        <v>1</v>
      </c>
      <c r="CA42" s="195">
        <f t="shared" si="25"/>
        <v>1</v>
      </c>
      <c r="CB42" s="195">
        <f t="shared" si="26"/>
        <v>1</v>
      </c>
      <c r="CC42" s="195">
        <f t="shared" si="27"/>
        <v>1</v>
      </c>
      <c r="CD42" s="195">
        <f t="shared" si="28"/>
        <v>1</v>
      </c>
      <c r="CE42" s="195">
        <f t="shared" si="29"/>
        <v>1</v>
      </c>
      <c r="CF42" s="195">
        <f t="shared" si="30"/>
        <v>1</v>
      </c>
      <c r="CG42" s="195">
        <f t="shared" si="31"/>
        <v>1</v>
      </c>
      <c r="CH42" s="195">
        <f t="shared" si="32"/>
        <v>1</v>
      </c>
      <c r="CI42" s="195">
        <f t="shared" si="33"/>
        <v>1</v>
      </c>
      <c r="CJ42" s="195">
        <f t="shared" si="34"/>
        <v>1</v>
      </c>
      <c r="CK42" s="195">
        <f t="shared" si="35"/>
        <v>1</v>
      </c>
      <c r="CL42" s="195">
        <f t="shared" si="36"/>
        <v>1</v>
      </c>
      <c r="CM42" s="195">
        <f t="shared" si="37"/>
        <v>1</v>
      </c>
      <c r="CN42" s="195">
        <f t="shared" si="38"/>
        <v>1</v>
      </c>
      <c r="CO42" s="195">
        <f t="shared" si="39"/>
        <v>1</v>
      </c>
      <c r="CP42" s="195">
        <f t="shared" si="40"/>
        <v>1</v>
      </c>
      <c r="CQ42" s="195">
        <f t="shared" si="41"/>
        <v>1</v>
      </c>
      <c r="CR42" s="195">
        <f t="shared" si="42"/>
        <v>1</v>
      </c>
      <c r="CS42" s="195">
        <f t="shared" si="43"/>
        <v>1</v>
      </c>
      <c r="CT42" s="195">
        <f t="shared" si="44"/>
        <v>1</v>
      </c>
      <c r="CU42" s="195">
        <f t="shared" si="45"/>
        <v>1</v>
      </c>
      <c r="CV42" s="195">
        <f t="shared" si="46"/>
        <v>1</v>
      </c>
      <c r="CW42" s="195">
        <f t="shared" si="47"/>
        <v>1</v>
      </c>
      <c r="CX42" s="195">
        <f t="shared" si="48"/>
        <v>1</v>
      </c>
      <c r="CY42" s="195">
        <f t="shared" si="49"/>
        <v>1</v>
      </c>
      <c r="CZ42" s="195">
        <f t="shared" si="50"/>
        <v>1</v>
      </c>
      <c r="DA42" s="195">
        <f t="shared" si="51"/>
        <v>1</v>
      </c>
      <c r="DB42" s="195">
        <f t="shared" si="52"/>
        <v>1</v>
      </c>
      <c r="DC42" s="195">
        <f t="shared" si="53"/>
        <v>1</v>
      </c>
      <c r="DD42" s="195">
        <f t="shared" si="54"/>
        <v>1</v>
      </c>
      <c r="DE42" s="195">
        <f t="shared" si="55"/>
        <v>1</v>
      </c>
      <c r="DF42" s="195">
        <f t="shared" si="56"/>
        <v>1</v>
      </c>
      <c r="DG42" s="195">
        <f t="shared" si="57"/>
        <v>1</v>
      </c>
      <c r="DR42" s="329" t="b">
        <f t="shared" si="58"/>
        <v>1</v>
      </c>
      <c r="DS42" s="329" t="b">
        <f t="shared" si="59"/>
        <v>1</v>
      </c>
      <c r="DT42" s="329" t="b">
        <f t="shared" si="60"/>
        <v>1</v>
      </c>
      <c r="DU42" s="329"/>
      <c r="DV42" s="329"/>
      <c r="DW42" s="329"/>
      <c r="DX42" s="196">
        <f t="shared" si="69"/>
        <v>3</v>
      </c>
      <c r="DY42" s="329" t="b">
        <f t="shared" si="61"/>
        <v>1</v>
      </c>
      <c r="DZ42" s="329" t="b">
        <f t="shared" si="62"/>
        <v>1</v>
      </c>
      <c r="EA42" s="329" t="b">
        <f t="shared" si="63"/>
        <v>1</v>
      </c>
      <c r="EB42" s="329"/>
      <c r="EC42" s="329"/>
      <c r="ED42" s="329"/>
      <c r="EE42" s="196">
        <f t="shared" si="70"/>
        <v>3</v>
      </c>
      <c r="EF42" s="329">
        <f t="shared" si="64"/>
        <v>1</v>
      </c>
      <c r="EG42" s="329">
        <f t="shared" si="65"/>
        <v>1</v>
      </c>
    </row>
    <row r="43" spans="1:137" ht="17.25" hidden="1" customHeight="1" x14ac:dyDescent="0.25">
      <c r="B43" s="352" t="str">
        <f t="shared" si="66"/>
        <v/>
      </c>
      <c r="C43" s="9"/>
      <c r="D43" s="9"/>
      <c r="E43" s="9"/>
      <c r="F43" s="444"/>
      <c r="G43" s="8"/>
      <c r="H43" s="8"/>
      <c r="I43" s="8"/>
      <c r="J43" s="8"/>
      <c r="K43" s="385"/>
      <c r="L43" s="8"/>
      <c r="M43" s="8"/>
      <c r="N43" s="8"/>
      <c r="O43" s="8"/>
      <c r="P43" s="8"/>
      <c r="Q43" s="8"/>
      <c r="R43" s="8"/>
      <c r="S43" s="385" t="str">
        <f t="shared" si="67"/>
        <v/>
      </c>
      <c r="T43" s="8"/>
      <c r="U43" s="8"/>
      <c r="V43" s="8"/>
      <c r="W43" s="8"/>
      <c r="X43" s="8"/>
      <c r="Y43" s="8"/>
      <c r="Z43" s="8"/>
      <c r="AA43" s="8"/>
      <c r="AB43" s="8"/>
      <c r="AC43" s="8"/>
      <c r="AD43" s="8"/>
      <c r="AE43" s="8"/>
      <c r="AF43" s="355"/>
      <c r="AG43" s="8"/>
      <c r="AH43" s="8"/>
      <c r="AI43" s="8"/>
      <c r="AJ43" s="8"/>
      <c r="AK43" s="8"/>
      <c r="AL43" s="8"/>
      <c r="AM43" s="8"/>
      <c r="AN43" s="8"/>
      <c r="AO43" s="8"/>
      <c r="AP43" s="437"/>
      <c r="AQ43" s="8"/>
      <c r="AR43" s="8"/>
      <c r="AS43" s="8"/>
      <c r="AT43" s="8"/>
      <c r="AU43" s="9" t="str">
        <f t="shared" si="5"/>
        <v/>
      </c>
      <c r="AV43" s="8"/>
      <c r="AW43" s="9" t="str">
        <f t="shared" si="6"/>
        <v/>
      </c>
      <c r="AX43" s="8"/>
      <c r="AY43" s="8"/>
      <c r="AZ43" s="8"/>
      <c r="BA43" s="8"/>
      <c r="BB43" s="9"/>
      <c r="BC43" s="9"/>
      <c r="BD43" s="9"/>
      <c r="BE43" s="244" t="str" cm="1">
        <f t="array" ref="BE43">IF($F43="","",IF(BA43=1,1,IF(BG43&lt;&gt;1,$BH$1,IF(SUMPRODUCT(--(G43:AZ43&gt;=$G$5:$AZ$5)*($G$5:$AZ$5&lt;&gt;"")*($G$4:$AZ$4=1))=COUNTIF($G$4:$AZ$4,1),1,0))))</f>
        <v/>
      </c>
      <c r="BF43" s="402"/>
      <c r="BG43" s="196">
        <f t="shared" si="7"/>
        <v>0</v>
      </c>
      <c r="BH43" s="196" t="str">
        <f t="shared" si="68"/>
        <v/>
      </c>
      <c r="BI43" s="196" t="str">
        <f t="shared" si="68"/>
        <v/>
      </c>
      <c r="BJ43" s="195">
        <f t="shared" si="8"/>
        <v>0</v>
      </c>
      <c r="BK43" s="195">
        <f t="shared" si="9"/>
        <v>0</v>
      </c>
      <c r="BL43" s="195">
        <f t="shared" si="10"/>
        <v>0</v>
      </c>
      <c r="BM43" s="195">
        <f t="shared" si="11"/>
        <v>1</v>
      </c>
      <c r="BN43" s="195">
        <f t="shared" si="12"/>
        <v>1</v>
      </c>
      <c r="BO43" s="195">
        <f t="shared" si="13"/>
        <v>0</v>
      </c>
      <c r="BP43" s="195">
        <f t="shared" si="14"/>
        <v>0</v>
      </c>
      <c r="BQ43" s="195">
        <f t="shared" si="15"/>
        <v>0</v>
      </c>
      <c r="BR43" s="195">
        <f t="shared" si="16"/>
        <v>0</v>
      </c>
      <c r="BS43" s="195">
        <f t="shared" si="17"/>
        <v>1</v>
      </c>
      <c r="BT43" s="195">
        <f t="shared" si="18"/>
        <v>1</v>
      </c>
      <c r="BU43" s="195">
        <f t="shared" si="19"/>
        <v>1</v>
      </c>
      <c r="BV43" s="195">
        <f t="shared" si="20"/>
        <v>1</v>
      </c>
      <c r="BW43" s="195">
        <f t="shared" si="21"/>
        <v>0</v>
      </c>
      <c r="BX43" s="195">
        <f t="shared" si="22"/>
        <v>0</v>
      </c>
      <c r="BY43" s="195">
        <f t="shared" si="23"/>
        <v>0</v>
      </c>
      <c r="BZ43" s="195">
        <f t="shared" si="24"/>
        <v>0</v>
      </c>
      <c r="CA43" s="195">
        <f t="shared" si="25"/>
        <v>0</v>
      </c>
      <c r="CB43" s="195">
        <f t="shared" si="26"/>
        <v>0</v>
      </c>
      <c r="CC43" s="195">
        <f t="shared" si="27"/>
        <v>0</v>
      </c>
      <c r="CD43" s="195">
        <f t="shared" si="28"/>
        <v>0</v>
      </c>
      <c r="CE43" s="195">
        <f t="shared" si="29"/>
        <v>0</v>
      </c>
      <c r="CF43" s="195">
        <f t="shared" si="30"/>
        <v>0</v>
      </c>
      <c r="CG43" s="195">
        <f t="shared" si="31"/>
        <v>0</v>
      </c>
      <c r="CH43" s="195">
        <f t="shared" si="32"/>
        <v>0</v>
      </c>
      <c r="CI43" s="195">
        <f t="shared" si="33"/>
        <v>0</v>
      </c>
      <c r="CJ43" s="195">
        <f t="shared" si="34"/>
        <v>0</v>
      </c>
      <c r="CK43" s="195">
        <f t="shared" si="35"/>
        <v>1</v>
      </c>
      <c r="CL43" s="195">
        <f t="shared" si="36"/>
        <v>1</v>
      </c>
      <c r="CM43" s="195">
        <f t="shared" si="37"/>
        <v>1</v>
      </c>
      <c r="CN43" s="195">
        <f t="shared" si="38"/>
        <v>1</v>
      </c>
      <c r="CO43" s="195">
        <f t="shared" si="39"/>
        <v>1</v>
      </c>
      <c r="CP43" s="195">
        <f t="shared" si="40"/>
        <v>1</v>
      </c>
      <c r="CQ43" s="195">
        <f t="shared" si="41"/>
        <v>1</v>
      </c>
      <c r="CR43" s="195">
        <f t="shared" si="42"/>
        <v>1</v>
      </c>
      <c r="CS43" s="195">
        <f t="shared" si="43"/>
        <v>1</v>
      </c>
      <c r="CT43" s="195">
        <f t="shared" si="44"/>
        <v>1</v>
      </c>
      <c r="CU43" s="195">
        <f t="shared" si="45"/>
        <v>1</v>
      </c>
      <c r="CV43" s="195">
        <f t="shared" si="46"/>
        <v>1</v>
      </c>
      <c r="CW43" s="195">
        <f t="shared" si="47"/>
        <v>0</v>
      </c>
      <c r="CX43" s="195">
        <f t="shared" si="48"/>
        <v>1</v>
      </c>
      <c r="CY43" s="195">
        <f t="shared" si="49"/>
        <v>1</v>
      </c>
      <c r="CZ43" s="195">
        <f t="shared" si="50"/>
        <v>1</v>
      </c>
      <c r="DA43" s="195">
        <f t="shared" si="51"/>
        <v>0</v>
      </c>
      <c r="DB43" s="195">
        <f t="shared" si="52"/>
        <v>0</v>
      </c>
      <c r="DC43" s="195">
        <f t="shared" si="53"/>
        <v>1</v>
      </c>
      <c r="DD43" s="195">
        <f t="shared" si="54"/>
        <v>1</v>
      </c>
      <c r="DE43" s="195">
        <f t="shared" si="55"/>
        <v>1</v>
      </c>
      <c r="DF43" s="195">
        <f t="shared" si="56"/>
        <v>1</v>
      </c>
      <c r="DG43" s="195">
        <f t="shared" si="57"/>
        <v>1</v>
      </c>
      <c r="DR43" s="329" t="b">
        <f t="shared" si="58"/>
        <v>0</v>
      </c>
      <c r="DS43" s="329" t="b">
        <f t="shared" si="59"/>
        <v>0</v>
      </c>
      <c r="DT43" s="329" t="b">
        <f t="shared" si="60"/>
        <v>0</v>
      </c>
      <c r="DU43" s="329"/>
      <c r="DV43" s="329"/>
      <c r="DW43" s="329"/>
      <c r="DX43" s="196">
        <f t="shared" si="69"/>
        <v>0</v>
      </c>
      <c r="DY43" s="329" t="b">
        <f t="shared" si="61"/>
        <v>0</v>
      </c>
      <c r="DZ43" s="329" t="b">
        <f t="shared" si="62"/>
        <v>0</v>
      </c>
      <c r="EA43" s="329" t="b">
        <f t="shared" si="63"/>
        <v>0</v>
      </c>
      <c r="EB43" s="329"/>
      <c r="EC43" s="329"/>
      <c r="ED43" s="329"/>
      <c r="EE43" s="196">
        <f t="shared" si="70"/>
        <v>0</v>
      </c>
      <c r="EF43" s="329" t="str">
        <f t="shared" si="64"/>
        <v/>
      </c>
      <c r="EG43" s="329" t="str">
        <f t="shared" si="65"/>
        <v/>
      </c>
    </row>
    <row r="44" spans="1:137" ht="17.45" hidden="1" customHeight="1" x14ac:dyDescent="0.25">
      <c r="B44" s="389" t="str">
        <f t="shared" si="66"/>
        <v/>
      </c>
      <c r="C44" s="9"/>
      <c r="D44" s="9"/>
      <c r="E44" s="9"/>
      <c r="F44" s="444"/>
      <c r="G44" s="8"/>
      <c r="H44" s="8"/>
      <c r="I44" s="8"/>
      <c r="J44" s="8"/>
      <c r="K44" s="385"/>
      <c r="L44" s="8"/>
      <c r="M44" s="8"/>
      <c r="N44" s="8"/>
      <c r="O44" s="8"/>
      <c r="P44" s="8"/>
      <c r="Q44" s="8"/>
      <c r="R44" s="8"/>
      <c r="S44" s="385" t="str">
        <f t="shared" si="67"/>
        <v/>
      </c>
      <c r="T44" s="8"/>
      <c r="U44" s="8"/>
      <c r="V44" s="8"/>
      <c r="W44" s="8"/>
      <c r="X44" s="8"/>
      <c r="Y44" s="8"/>
      <c r="Z44" s="8"/>
      <c r="AA44" s="8"/>
      <c r="AB44" s="8"/>
      <c r="AC44" s="8"/>
      <c r="AD44" s="8"/>
      <c r="AE44" s="8"/>
      <c r="AF44" s="355"/>
      <c r="AG44" s="8"/>
      <c r="AH44" s="8"/>
      <c r="AI44" s="8"/>
      <c r="AJ44" s="8"/>
      <c r="AK44" s="8"/>
      <c r="AL44" s="8"/>
      <c r="AM44" s="8"/>
      <c r="AN44" s="8"/>
      <c r="AO44" s="8"/>
      <c r="AP44" s="437"/>
      <c r="AQ44" s="8"/>
      <c r="AR44" s="8"/>
      <c r="AS44" s="8"/>
      <c r="AT44" s="8"/>
      <c r="AU44" s="9" t="str">
        <f t="shared" si="5"/>
        <v/>
      </c>
      <c r="AV44" s="8"/>
      <c r="AW44" s="9" t="str">
        <f t="shared" si="6"/>
        <v/>
      </c>
      <c r="AX44" s="8"/>
      <c r="AY44" s="8"/>
      <c r="AZ44" s="8"/>
      <c r="BA44" s="8"/>
      <c r="BB44" s="9"/>
      <c r="BC44" s="9"/>
      <c r="BD44" s="9"/>
      <c r="BE44" s="244" t="str" cm="1">
        <f t="array" ref="BE44">IF($F44="","",IF(BA44=1,1,IF(BG44&lt;&gt;1,$BH$1,IF(SUMPRODUCT(--(G44:AZ44&gt;=$G$5:$AZ$5)*($G$5:$AZ$5&lt;&gt;"")*($G$4:$AZ$4=1))=COUNTIF($G$4:$AZ$4,1),1,0))))</f>
        <v/>
      </c>
      <c r="BF44" s="403"/>
      <c r="BG44" s="196">
        <f t="shared" si="7"/>
        <v>0</v>
      </c>
      <c r="BH44" s="196" t="str">
        <f t="shared" si="68"/>
        <v/>
      </c>
      <c r="BI44" s="196" t="str">
        <f t="shared" si="68"/>
        <v/>
      </c>
      <c r="BJ44" s="195">
        <f t="shared" si="8"/>
        <v>0</v>
      </c>
      <c r="BK44" s="195">
        <f t="shared" si="9"/>
        <v>0</v>
      </c>
      <c r="BL44" s="195">
        <f t="shared" si="10"/>
        <v>0</v>
      </c>
      <c r="BM44" s="195">
        <f t="shared" si="11"/>
        <v>1</v>
      </c>
      <c r="BN44" s="195">
        <f t="shared" si="12"/>
        <v>1</v>
      </c>
      <c r="BO44" s="195">
        <f t="shared" si="13"/>
        <v>0</v>
      </c>
      <c r="BP44" s="195">
        <f t="shared" si="14"/>
        <v>0</v>
      </c>
      <c r="BQ44" s="195">
        <f t="shared" si="15"/>
        <v>0</v>
      </c>
      <c r="BR44" s="195">
        <f t="shared" si="16"/>
        <v>0</v>
      </c>
      <c r="BS44" s="195">
        <f t="shared" si="17"/>
        <v>1</v>
      </c>
      <c r="BT44" s="195">
        <f t="shared" si="18"/>
        <v>1</v>
      </c>
      <c r="BU44" s="195">
        <f t="shared" si="19"/>
        <v>1</v>
      </c>
      <c r="BV44" s="195">
        <f t="shared" si="20"/>
        <v>1</v>
      </c>
      <c r="BW44" s="195">
        <f t="shared" si="21"/>
        <v>0</v>
      </c>
      <c r="BX44" s="195">
        <f t="shared" si="22"/>
        <v>0</v>
      </c>
      <c r="BY44" s="195">
        <f t="shared" si="23"/>
        <v>0</v>
      </c>
      <c r="BZ44" s="195">
        <f t="shared" si="24"/>
        <v>0</v>
      </c>
      <c r="CA44" s="195">
        <f t="shared" si="25"/>
        <v>0</v>
      </c>
      <c r="CB44" s="195">
        <f t="shared" si="26"/>
        <v>0</v>
      </c>
      <c r="CC44" s="195">
        <f t="shared" si="27"/>
        <v>0</v>
      </c>
      <c r="CD44" s="195">
        <f t="shared" si="28"/>
        <v>0</v>
      </c>
      <c r="CE44" s="195">
        <f t="shared" si="29"/>
        <v>0</v>
      </c>
      <c r="CF44" s="195">
        <f t="shared" si="30"/>
        <v>0</v>
      </c>
      <c r="CG44" s="195">
        <f t="shared" si="31"/>
        <v>0</v>
      </c>
      <c r="CH44" s="195">
        <f t="shared" si="32"/>
        <v>0</v>
      </c>
      <c r="CI44" s="195">
        <f t="shared" si="33"/>
        <v>0</v>
      </c>
      <c r="CJ44" s="195">
        <f t="shared" si="34"/>
        <v>0</v>
      </c>
      <c r="CK44" s="195">
        <f t="shared" si="35"/>
        <v>1</v>
      </c>
      <c r="CL44" s="195">
        <f t="shared" si="36"/>
        <v>1</v>
      </c>
      <c r="CM44" s="195">
        <f t="shared" si="37"/>
        <v>1</v>
      </c>
      <c r="CN44" s="195">
        <f t="shared" si="38"/>
        <v>1</v>
      </c>
      <c r="CO44" s="195">
        <f t="shared" si="39"/>
        <v>1</v>
      </c>
      <c r="CP44" s="195">
        <f t="shared" si="40"/>
        <v>1</v>
      </c>
      <c r="CQ44" s="195">
        <f t="shared" si="41"/>
        <v>1</v>
      </c>
      <c r="CR44" s="195">
        <f t="shared" si="42"/>
        <v>1</v>
      </c>
      <c r="CS44" s="195">
        <f t="shared" si="43"/>
        <v>1</v>
      </c>
      <c r="CT44" s="195">
        <f t="shared" si="44"/>
        <v>1</v>
      </c>
      <c r="CU44" s="195">
        <f t="shared" si="45"/>
        <v>1</v>
      </c>
      <c r="CV44" s="195">
        <f t="shared" si="46"/>
        <v>1</v>
      </c>
      <c r="CW44" s="195">
        <f t="shared" si="47"/>
        <v>0</v>
      </c>
      <c r="CX44" s="195">
        <f t="shared" si="48"/>
        <v>1</v>
      </c>
      <c r="CY44" s="195">
        <f t="shared" si="49"/>
        <v>1</v>
      </c>
      <c r="CZ44" s="195">
        <f t="shared" si="50"/>
        <v>1</v>
      </c>
      <c r="DA44" s="195">
        <f t="shared" si="51"/>
        <v>0</v>
      </c>
      <c r="DB44" s="195">
        <f t="shared" si="52"/>
        <v>0</v>
      </c>
      <c r="DC44" s="195">
        <f t="shared" si="53"/>
        <v>1</v>
      </c>
      <c r="DD44" s="195">
        <f t="shared" si="54"/>
        <v>1</v>
      </c>
      <c r="DE44" s="195">
        <f t="shared" si="55"/>
        <v>1</v>
      </c>
      <c r="DF44" s="195">
        <f t="shared" si="56"/>
        <v>1</v>
      </c>
      <c r="DG44" s="195">
        <f t="shared" si="57"/>
        <v>1</v>
      </c>
      <c r="DR44" s="329" t="b">
        <f t="shared" si="58"/>
        <v>0</v>
      </c>
      <c r="DS44" s="329" t="b">
        <f t="shared" si="59"/>
        <v>0</v>
      </c>
      <c r="DT44" s="329" t="b">
        <f t="shared" si="60"/>
        <v>0</v>
      </c>
      <c r="DU44" s="329"/>
      <c r="DV44" s="329"/>
      <c r="DW44" s="329"/>
      <c r="DX44" s="196">
        <f t="shared" si="69"/>
        <v>0</v>
      </c>
      <c r="DY44" s="329" t="b">
        <f t="shared" si="61"/>
        <v>0</v>
      </c>
      <c r="DZ44" s="329" t="b">
        <f t="shared" si="62"/>
        <v>0</v>
      </c>
      <c r="EA44" s="329" t="b">
        <f t="shared" si="63"/>
        <v>0</v>
      </c>
      <c r="EB44" s="329"/>
      <c r="EC44" s="329"/>
      <c r="ED44" s="329"/>
      <c r="EE44" s="196">
        <f t="shared" si="70"/>
        <v>0</v>
      </c>
      <c r="EF44" s="329" t="str">
        <f t="shared" si="64"/>
        <v/>
      </c>
      <c r="EG44" s="329" t="str">
        <f t="shared" si="65"/>
        <v/>
      </c>
    </row>
    <row r="45" spans="1:137" ht="54.75" customHeight="1" x14ac:dyDescent="0.25">
      <c r="B45" s="397">
        <f t="shared" si="66"/>
        <v>15</v>
      </c>
      <c r="C45" s="9"/>
      <c r="D45" s="9"/>
      <c r="E45" s="9"/>
      <c r="F45" s="444" t="s">
        <v>339</v>
      </c>
      <c r="G45" s="8">
        <v>1</v>
      </c>
      <c r="H45" s="8">
        <v>1</v>
      </c>
      <c r="I45" s="8">
        <v>0</v>
      </c>
      <c r="J45" s="8">
        <v>1</v>
      </c>
      <c r="K45" s="385">
        <v>1</v>
      </c>
      <c r="L45" s="8">
        <v>1</v>
      </c>
      <c r="M45" s="8">
        <v>1</v>
      </c>
      <c r="N45" s="8">
        <v>1</v>
      </c>
      <c r="O45" s="8">
        <v>0</v>
      </c>
      <c r="P45" s="8">
        <v>0</v>
      </c>
      <c r="Q45" s="8">
        <v>0</v>
      </c>
      <c r="R45" s="8">
        <v>0</v>
      </c>
      <c r="S45" s="385">
        <f t="shared" si="67"/>
        <v>1</v>
      </c>
      <c r="T45" s="8">
        <v>1</v>
      </c>
      <c r="U45" s="8">
        <v>1</v>
      </c>
      <c r="V45" s="8">
        <v>1</v>
      </c>
      <c r="W45" s="8">
        <v>1</v>
      </c>
      <c r="X45" s="8">
        <v>1</v>
      </c>
      <c r="Y45" s="8">
        <v>1</v>
      </c>
      <c r="Z45" s="8">
        <v>1</v>
      </c>
      <c r="AA45" s="8">
        <v>1</v>
      </c>
      <c r="AB45" s="8">
        <v>1</v>
      </c>
      <c r="AC45" s="8">
        <v>1</v>
      </c>
      <c r="AD45" s="8">
        <v>1</v>
      </c>
      <c r="AE45" s="8">
        <v>1</v>
      </c>
      <c r="AF45" s="355">
        <v>0</v>
      </c>
      <c r="AG45" s="8">
        <v>0</v>
      </c>
      <c r="AH45" s="8"/>
      <c r="AI45" s="8"/>
      <c r="AJ45" s="8"/>
      <c r="AK45" s="8"/>
      <c r="AL45" s="8"/>
      <c r="AM45" s="8"/>
      <c r="AN45" s="8"/>
      <c r="AO45" s="8"/>
      <c r="AP45" s="437"/>
      <c r="AQ45" s="8"/>
      <c r="AR45" s="8"/>
      <c r="AS45" s="8"/>
      <c r="AT45" s="8">
        <v>81000</v>
      </c>
      <c r="AU45" s="9">
        <f t="shared" si="5"/>
        <v>0</v>
      </c>
      <c r="AV45" s="8">
        <v>0</v>
      </c>
      <c r="AW45" s="9">
        <f t="shared" si="6"/>
        <v>1</v>
      </c>
      <c r="AX45" s="8">
        <v>1</v>
      </c>
      <c r="AY45" s="8">
        <v>1</v>
      </c>
      <c r="AZ45" s="8">
        <v>1</v>
      </c>
      <c r="BA45" s="8">
        <v>0</v>
      </c>
      <c r="BB45" s="9"/>
      <c r="BC45" s="9"/>
      <c r="BD45" s="9"/>
      <c r="BE45" s="244" cm="1">
        <f t="array" ref="BE45">IF($F45="","",IF(BA45=1,1,IF(BG45&lt;&gt;1,$BH$1,IF(SUMPRODUCT(--(G45:AZ45&gt;=$G$5:$AZ$5)*($G$5:$AZ$5&lt;&gt;"")*($G$4:$AZ$4=1))=COUNTIF($G$4:$AZ$4,1),1,0))))</f>
        <v>0</v>
      </c>
      <c r="BF45" s="401" t="s">
        <v>806</v>
      </c>
      <c r="BG45" s="196">
        <f t="shared" si="7"/>
        <v>1</v>
      </c>
      <c r="BH45" s="196">
        <f t="shared" si="68"/>
        <v>0</v>
      </c>
      <c r="BI45" s="196">
        <f t="shared" si="68"/>
        <v>1</v>
      </c>
      <c r="BJ45" s="195">
        <f t="shared" si="8"/>
        <v>1</v>
      </c>
      <c r="BK45" s="195">
        <f t="shared" si="9"/>
        <v>1</v>
      </c>
      <c r="BL45" s="195">
        <f t="shared" si="10"/>
        <v>1</v>
      </c>
      <c r="BM45" s="195">
        <f t="shared" si="11"/>
        <v>1</v>
      </c>
      <c r="BN45" s="195">
        <f t="shared" si="12"/>
        <v>1</v>
      </c>
      <c r="BO45" s="195">
        <f t="shared" si="13"/>
        <v>1</v>
      </c>
      <c r="BP45" s="195">
        <f t="shared" si="14"/>
        <v>1</v>
      </c>
      <c r="BQ45" s="195">
        <f t="shared" si="15"/>
        <v>1</v>
      </c>
      <c r="BR45" s="195">
        <f t="shared" si="16"/>
        <v>1</v>
      </c>
      <c r="BS45" s="195">
        <f t="shared" si="17"/>
        <v>1</v>
      </c>
      <c r="BT45" s="195">
        <f t="shared" si="18"/>
        <v>1</v>
      </c>
      <c r="BU45" s="195">
        <f t="shared" si="19"/>
        <v>1</v>
      </c>
      <c r="BV45" s="195">
        <f t="shared" si="20"/>
        <v>1</v>
      </c>
      <c r="BW45" s="195">
        <f t="shared" si="21"/>
        <v>1</v>
      </c>
      <c r="BX45" s="195">
        <f t="shared" si="22"/>
        <v>1</v>
      </c>
      <c r="BY45" s="195">
        <f t="shared" si="23"/>
        <v>1</v>
      </c>
      <c r="BZ45" s="195">
        <f t="shared" si="24"/>
        <v>1</v>
      </c>
      <c r="CA45" s="195">
        <f t="shared" si="25"/>
        <v>1</v>
      </c>
      <c r="CB45" s="195">
        <f t="shared" si="26"/>
        <v>1</v>
      </c>
      <c r="CC45" s="195">
        <f t="shared" si="27"/>
        <v>1</v>
      </c>
      <c r="CD45" s="195">
        <f t="shared" si="28"/>
        <v>1</v>
      </c>
      <c r="CE45" s="195">
        <f t="shared" si="29"/>
        <v>1</v>
      </c>
      <c r="CF45" s="195">
        <f t="shared" si="30"/>
        <v>1</v>
      </c>
      <c r="CG45" s="195">
        <f t="shared" si="31"/>
        <v>1</v>
      </c>
      <c r="CH45" s="195">
        <f t="shared" si="32"/>
        <v>1</v>
      </c>
      <c r="CI45" s="195">
        <f t="shared" si="33"/>
        <v>1</v>
      </c>
      <c r="CJ45" s="195">
        <f t="shared" si="34"/>
        <v>1</v>
      </c>
      <c r="CK45" s="195">
        <f t="shared" si="35"/>
        <v>1</v>
      </c>
      <c r="CL45" s="195">
        <f t="shared" si="36"/>
        <v>1</v>
      </c>
      <c r="CM45" s="195">
        <f t="shared" si="37"/>
        <v>1</v>
      </c>
      <c r="CN45" s="195">
        <f t="shared" si="38"/>
        <v>1</v>
      </c>
      <c r="CO45" s="195">
        <f t="shared" si="39"/>
        <v>1</v>
      </c>
      <c r="CP45" s="195">
        <f t="shared" si="40"/>
        <v>1</v>
      </c>
      <c r="CQ45" s="195">
        <f t="shared" si="41"/>
        <v>1</v>
      </c>
      <c r="CR45" s="195">
        <f t="shared" si="42"/>
        <v>1</v>
      </c>
      <c r="CS45" s="195">
        <f t="shared" si="43"/>
        <v>1</v>
      </c>
      <c r="CT45" s="195">
        <f t="shared" si="44"/>
        <v>1</v>
      </c>
      <c r="CU45" s="195">
        <f t="shared" si="45"/>
        <v>1</v>
      </c>
      <c r="CV45" s="195">
        <f t="shared" si="46"/>
        <v>1</v>
      </c>
      <c r="CW45" s="195">
        <f t="shared" si="47"/>
        <v>1</v>
      </c>
      <c r="CX45" s="195">
        <f t="shared" si="48"/>
        <v>1</v>
      </c>
      <c r="CY45" s="195">
        <f t="shared" si="49"/>
        <v>1</v>
      </c>
      <c r="CZ45" s="195">
        <f t="shared" si="50"/>
        <v>1</v>
      </c>
      <c r="DA45" s="195">
        <f t="shared" si="51"/>
        <v>1</v>
      </c>
      <c r="DB45" s="195">
        <f t="shared" si="52"/>
        <v>1</v>
      </c>
      <c r="DC45" s="195">
        <f t="shared" si="53"/>
        <v>1</v>
      </c>
      <c r="DD45" s="195">
        <f t="shared" si="54"/>
        <v>1</v>
      </c>
      <c r="DE45" s="195">
        <f t="shared" si="55"/>
        <v>1</v>
      </c>
      <c r="DF45" s="195">
        <f t="shared" si="56"/>
        <v>1</v>
      </c>
      <c r="DG45" s="195">
        <f t="shared" si="57"/>
        <v>1</v>
      </c>
      <c r="DR45" s="329" t="b">
        <f t="shared" si="58"/>
        <v>0</v>
      </c>
      <c r="DS45" s="329" t="b">
        <f t="shared" si="59"/>
        <v>0</v>
      </c>
      <c r="DT45" s="329" t="b">
        <f t="shared" si="60"/>
        <v>0</v>
      </c>
      <c r="DU45" s="329"/>
      <c r="DV45" s="329"/>
      <c r="DW45" s="329"/>
      <c r="DX45" s="196">
        <f t="shared" si="69"/>
        <v>0</v>
      </c>
      <c r="DY45" s="329" t="b">
        <f t="shared" si="61"/>
        <v>0</v>
      </c>
      <c r="DZ45" s="329" t="b">
        <f t="shared" si="62"/>
        <v>0</v>
      </c>
      <c r="EA45" s="329" t="b">
        <f t="shared" si="63"/>
        <v>0</v>
      </c>
      <c r="EB45" s="329"/>
      <c r="EC45" s="329"/>
      <c r="ED45" s="329"/>
      <c r="EE45" s="196">
        <f t="shared" si="70"/>
        <v>0</v>
      </c>
      <c r="EF45" s="329">
        <f t="shared" si="64"/>
        <v>0</v>
      </c>
      <c r="EG45" s="329">
        <f t="shared" si="65"/>
        <v>0</v>
      </c>
    </row>
    <row r="46" spans="1:137" ht="32.25" customHeight="1" x14ac:dyDescent="0.25">
      <c r="B46" s="386">
        <f t="shared" si="66"/>
        <v>16</v>
      </c>
      <c r="C46" s="9"/>
      <c r="D46" s="9"/>
      <c r="E46" s="9"/>
      <c r="F46" s="444" t="s">
        <v>340</v>
      </c>
      <c r="G46" s="8">
        <v>1</v>
      </c>
      <c r="H46" s="8">
        <v>1</v>
      </c>
      <c r="I46" s="8">
        <v>1</v>
      </c>
      <c r="J46" s="8">
        <v>0</v>
      </c>
      <c r="K46" s="385">
        <v>1</v>
      </c>
      <c r="L46" s="8">
        <v>1</v>
      </c>
      <c r="M46" s="8">
        <v>1</v>
      </c>
      <c r="N46" s="8">
        <v>1</v>
      </c>
      <c r="O46" s="8">
        <v>0</v>
      </c>
      <c r="P46" s="8">
        <v>0</v>
      </c>
      <c r="Q46" s="8">
        <v>0</v>
      </c>
      <c r="R46" s="8">
        <v>0</v>
      </c>
      <c r="S46" s="385">
        <f t="shared" si="67"/>
        <v>1</v>
      </c>
      <c r="T46" s="8">
        <v>1</v>
      </c>
      <c r="U46" s="8">
        <v>1</v>
      </c>
      <c r="V46" s="8">
        <v>1</v>
      </c>
      <c r="W46" s="8">
        <v>1</v>
      </c>
      <c r="X46" s="8">
        <v>1</v>
      </c>
      <c r="Y46" s="8">
        <v>1</v>
      </c>
      <c r="Z46" s="8">
        <v>1</v>
      </c>
      <c r="AA46" s="8">
        <v>1</v>
      </c>
      <c r="AB46" s="8">
        <v>1</v>
      </c>
      <c r="AC46" s="8">
        <v>1</v>
      </c>
      <c r="AD46" s="8">
        <v>1</v>
      </c>
      <c r="AE46" s="8">
        <v>1</v>
      </c>
      <c r="AF46" s="355">
        <v>1</v>
      </c>
      <c r="AG46" s="8">
        <v>0</v>
      </c>
      <c r="AH46" s="8"/>
      <c r="AI46" s="8"/>
      <c r="AJ46" s="8"/>
      <c r="AK46" s="8"/>
      <c r="AL46" s="8"/>
      <c r="AM46" s="8"/>
      <c r="AN46" s="8"/>
      <c r="AO46" s="8"/>
      <c r="AP46" s="437"/>
      <c r="AQ46" s="8"/>
      <c r="AR46" s="8"/>
      <c r="AS46" s="8"/>
      <c r="AT46" s="8">
        <v>90000</v>
      </c>
      <c r="AU46" s="9">
        <f t="shared" si="5"/>
        <v>0</v>
      </c>
      <c r="AV46" s="8">
        <v>0</v>
      </c>
      <c r="AW46" s="9">
        <f t="shared" si="6"/>
        <v>1</v>
      </c>
      <c r="AX46" s="8">
        <v>1</v>
      </c>
      <c r="AY46" s="8">
        <v>1</v>
      </c>
      <c r="AZ46" s="8">
        <v>1</v>
      </c>
      <c r="BA46" s="8">
        <v>0</v>
      </c>
      <c r="BB46" s="9"/>
      <c r="BC46" s="9"/>
      <c r="BD46" s="9"/>
      <c r="BE46" s="244" cm="1">
        <f t="array" ref="BE46">IF($F46="","",IF(BA46=1,1,IF(BG46&lt;&gt;1,$BH$1,IF(SUMPRODUCT(--(G46:AZ46&gt;=$G$5:$AZ$5)*($G$5:$AZ$5&lt;&gt;"")*($G$4:$AZ$4=1))=COUNTIF($G$4:$AZ$4,1),1,0))))</f>
        <v>1</v>
      </c>
      <c r="BF46" s="403" t="s">
        <v>817</v>
      </c>
      <c r="BG46" s="196">
        <f t="shared" si="7"/>
        <v>1</v>
      </c>
      <c r="BH46" s="196">
        <f t="shared" si="68"/>
        <v>0</v>
      </c>
      <c r="BI46" s="196">
        <f t="shared" si="68"/>
        <v>1</v>
      </c>
      <c r="BJ46" s="195">
        <f t="shared" si="8"/>
        <v>1</v>
      </c>
      <c r="BK46" s="195">
        <f t="shared" si="9"/>
        <v>1</v>
      </c>
      <c r="BL46" s="195">
        <f t="shared" si="10"/>
        <v>1</v>
      </c>
      <c r="BM46" s="195">
        <f t="shared" si="11"/>
        <v>1</v>
      </c>
      <c r="BN46" s="195">
        <f t="shared" si="12"/>
        <v>1</v>
      </c>
      <c r="BO46" s="195">
        <f t="shared" si="13"/>
        <v>1</v>
      </c>
      <c r="BP46" s="195">
        <f t="shared" si="14"/>
        <v>1</v>
      </c>
      <c r="BQ46" s="195">
        <f t="shared" si="15"/>
        <v>1</v>
      </c>
      <c r="BR46" s="195">
        <f t="shared" si="16"/>
        <v>1</v>
      </c>
      <c r="BS46" s="195">
        <f t="shared" si="17"/>
        <v>1</v>
      </c>
      <c r="BT46" s="195">
        <f t="shared" si="18"/>
        <v>1</v>
      </c>
      <c r="BU46" s="195">
        <f t="shared" si="19"/>
        <v>1</v>
      </c>
      <c r="BV46" s="195">
        <f t="shared" si="20"/>
        <v>1</v>
      </c>
      <c r="BW46" s="195">
        <f t="shared" si="21"/>
        <v>1</v>
      </c>
      <c r="BX46" s="195">
        <f t="shared" si="22"/>
        <v>1</v>
      </c>
      <c r="BY46" s="195">
        <f t="shared" si="23"/>
        <v>1</v>
      </c>
      <c r="BZ46" s="195">
        <f t="shared" si="24"/>
        <v>1</v>
      </c>
      <c r="CA46" s="195">
        <f t="shared" si="25"/>
        <v>1</v>
      </c>
      <c r="CB46" s="195">
        <f t="shared" si="26"/>
        <v>1</v>
      </c>
      <c r="CC46" s="195">
        <f t="shared" si="27"/>
        <v>1</v>
      </c>
      <c r="CD46" s="195">
        <f t="shared" si="28"/>
        <v>1</v>
      </c>
      <c r="CE46" s="195">
        <f t="shared" si="29"/>
        <v>1</v>
      </c>
      <c r="CF46" s="195">
        <f t="shared" si="30"/>
        <v>1</v>
      </c>
      <c r="CG46" s="195">
        <f t="shared" si="31"/>
        <v>1</v>
      </c>
      <c r="CH46" s="195">
        <f t="shared" si="32"/>
        <v>1</v>
      </c>
      <c r="CI46" s="195">
        <f t="shared" si="33"/>
        <v>1</v>
      </c>
      <c r="CJ46" s="195">
        <f t="shared" si="34"/>
        <v>1</v>
      </c>
      <c r="CK46" s="195">
        <f t="shared" si="35"/>
        <v>1</v>
      </c>
      <c r="CL46" s="195">
        <f t="shared" si="36"/>
        <v>1</v>
      </c>
      <c r="CM46" s="195">
        <f t="shared" si="37"/>
        <v>1</v>
      </c>
      <c r="CN46" s="195">
        <f t="shared" si="38"/>
        <v>1</v>
      </c>
      <c r="CO46" s="195">
        <f t="shared" si="39"/>
        <v>1</v>
      </c>
      <c r="CP46" s="195">
        <f t="shared" si="40"/>
        <v>1</v>
      </c>
      <c r="CQ46" s="195">
        <f t="shared" si="41"/>
        <v>1</v>
      </c>
      <c r="CR46" s="195">
        <f t="shared" si="42"/>
        <v>1</v>
      </c>
      <c r="CS46" s="195">
        <f t="shared" si="43"/>
        <v>1</v>
      </c>
      <c r="CT46" s="195">
        <f t="shared" si="44"/>
        <v>1</v>
      </c>
      <c r="CU46" s="195">
        <f t="shared" si="45"/>
        <v>1</v>
      </c>
      <c r="CV46" s="195">
        <f t="shared" si="46"/>
        <v>1</v>
      </c>
      <c r="CW46" s="195">
        <f t="shared" si="47"/>
        <v>1</v>
      </c>
      <c r="CX46" s="195">
        <f t="shared" si="48"/>
        <v>1</v>
      </c>
      <c r="CY46" s="195">
        <f t="shared" si="49"/>
        <v>1</v>
      </c>
      <c r="CZ46" s="195">
        <f t="shared" si="50"/>
        <v>1</v>
      </c>
      <c r="DA46" s="195">
        <f t="shared" si="51"/>
        <v>1</v>
      </c>
      <c r="DB46" s="195">
        <f t="shared" si="52"/>
        <v>1</v>
      </c>
      <c r="DC46" s="195">
        <f t="shared" si="53"/>
        <v>1</v>
      </c>
      <c r="DD46" s="195">
        <f t="shared" si="54"/>
        <v>1</v>
      </c>
      <c r="DE46" s="195">
        <f t="shared" si="55"/>
        <v>1</v>
      </c>
      <c r="DF46" s="195">
        <f t="shared" si="56"/>
        <v>1</v>
      </c>
      <c r="DG46" s="195">
        <f t="shared" si="57"/>
        <v>1</v>
      </c>
      <c r="DR46" s="329" t="b">
        <f t="shared" si="58"/>
        <v>0</v>
      </c>
      <c r="DS46" s="329" t="b">
        <f t="shared" si="59"/>
        <v>0</v>
      </c>
      <c r="DT46" s="329" t="b">
        <f t="shared" si="60"/>
        <v>0</v>
      </c>
      <c r="DU46" s="329"/>
      <c r="DV46" s="329"/>
      <c r="DW46" s="329"/>
      <c r="DX46" s="196">
        <f t="shared" si="69"/>
        <v>0</v>
      </c>
      <c r="DY46" s="329" t="b">
        <f t="shared" si="61"/>
        <v>0</v>
      </c>
      <c r="DZ46" s="329" t="b">
        <f t="shared" si="62"/>
        <v>0</v>
      </c>
      <c r="EA46" s="329" t="b">
        <f t="shared" si="63"/>
        <v>0</v>
      </c>
      <c r="EB46" s="329"/>
      <c r="EC46" s="329"/>
      <c r="ED46" s="329"/>
      <c r="EE46" s="196">
        <f t="shared" si="70"/>
        <v>0</v>
      </c>
      <c r="EF46" s="329">
        <f t="shared" si="64"/>
        <v>0</v>
      </c>
      <c r="EG46" s="329">
        <f t="shared" si="65"/>
        <v>0</v>
      </c>
    </row>
    <row r="47" spans="1:137" ht="9.9499999999999993" hidden="1" customHeight="1" x14ac:dyDescent="0.25">
      <c r="B47" s="386" t="str">
        <f t="shared" si="66"/>
        <v/>
      </c>
      <c r="C47" s="9"/>
      <c r="D47" s="9"/>
      <c r="E47" s="9"/>
      <c r="F47" s="444"/>
      <c r="G47" s="8"/>
      <c r="H47" s="8"/>
      <c r="I47" s="8"/>
      <c r="J47" s="8"/>
      <c r="K47" s="385"/>
      <c r="L47" s="8"/>
      <c r="M47" s="8"/>
      <c r="N47" s="8"/>
      <c r="O47" s="8"/>
      <c r="P47" s="8"/>
      <c r="Q47" s="8"/>
      <c r="R47" s="8"/>
      <c r="S47" s="385" t="str">
        <f t="shared" si="67"/>
        <v/>
      </c>
      <c r="T47" s="8"/>
      <c r="U47" s="8"/>
      <c r="V47" s="8"/>
      <c r="W47" s="8"/>
      <c r="X47" s="8"/>
      <c r="Y47" s="8"/>
      <c r="Z47" s="8"/>
      <c r="AA47" s="8"/>
      <c r="AB47" s="8"/>
      <c r="AC47" s="8"/>
      <c r="AD47" s="8"/>
      <c r="AE47" s="8"/>
      <c r="AF47" s="355"/>
      <c r="AG47" s="8"/>
      <c r="AH47" s="8"/>
      <c r="AI47" s="8"/>
      <c r="AJ47" s="8"/>
      <c r="AK47" s="8"/>
      <c r="AL47" s="8"/>
      <c r="AM47" s="8"/>
      <c r="AN47" s="8"/>
      <c r="AO47" s="8"/>
      <c r="AP47" s="437"/>
      <c r="AQ47" s="8"/>
      <c r="AR47" s="8"/>
      <c r="AS47" s="8"/>
      <c r="AT47" s="8"/>
      <c r="AU47" s="9" t="str">
        <f t="shared" si="5"/>
        <v/>
      </c>
      <c r="AV47" s="8"/>
      <c r="AW47" s="9" t="str">
        <f t="shared" si="6"/>
        <v/>
      </c>
      <c r="AX47" s="8"/>
      <c r="AY47" s="8"/>
      <c r="AZ47" s="8"/>
      <c r="BA47" s="8"/>
      <c r="BB47" s="9"/>
      <c r="BC47" s="9"/>
      <c r="BD47" s="9"/>
      <c r="BE47" s="244" t="str" cm="1">
        <f t="array" ref="BE47">IF($F47="","",IF(BA47=1,1,IF(BG47&lt;&gt;1,$BH$1,IF(SUMPRODUCT(--(G47:AZ47&gt;=$G$5:$AZ$5)*($G$5:$AZ$5&lt;&gt;"")*($G$4:$AZ$4=1))=COUNTIF($G$4:$AZ$4,1),1,0))))</f>
        <v/>
      </c>
      <c r="BF47" s="403"/>
      <c r="BG47" s="196">
        <f t="shared" si="7"/>
        <v>0</v>
      </c>
      <c r="BH47" s="196" t="str">
        <f t="shared" si="68"/>
        <v/>
      </c>
      <c r="BI47" s="196" t="str">
        <f t="shared" si="68"/>
        <v/>
      </c>
      <c r="BJ47" s="195">
        <f t="shared" si="8"/>
        <v>0</v>
      </c>
      <c r="BK47" s="195">
        <f t="shared" si="9"/>
        <v>0</v>
      </c>
      <c r="BL47" s="195">
        <f t="shared" si="10"/>
        <v>0</v>
      </c>
      <c r="BM47" s="195">
        <f t="shared" si="11"/>
        <v>1</v>
      </c>
      <c r="BN47" s="195">
        <f t="shared" si="12"/>
        <v>1</v>
      </c>
      <c r="BO47" s="195">
        <f t="shared" si="13"/>
        <v>0</v>
      </c>
      <c r="BP47" s="195">
        <f t="shared" si="14"/>
        <v>0</v>
      </c>
      <c r="BQ47" s="195">
        <f t="shared" si="15"/>
        <v>0</v>
      </c>
      <c r="BR47" s="195">
        <f t="shared" si="16"/>
        <v>0</v>
      </c>
      <c r="BS47" s="195">
        <f t="shared" si="17"/>
        <v>1</v>
      </c>
      <c r="BT47" s="195">
        <f t="shared" si="18"/>
        <v>1</v>
      </c>
      <c r="BU47" s="195">
        <f t="shared" si="19"/>
        <v>1</v>
      </c>
      <c r="BV47" s="195">
        <f t="shared" si="20"/>
        <v>1</v>
      </c>
      <c r="BW47" s="195">
        <f t="shared" si="21"/>
        <v>0</v>
      </c>
      <c r="BX47" s="195">
        <f t="shared" si="22"/>
        <v>0</v>
      </c>
      <c r="BY47" s="195">
        <f t="shared" si="23"/>
        <v>0</v>
      </c>
      <c r="BZ47" s="195">
        <f t="shared" si="24"/>
        <v>0</v>
      </c>
      <c r="CA47" s="195">
        <f t="shared" si="25"/>
        <v>0</v>
      </c>
      <c r="CB47" s="195">
        <f t="shared" si="26"/>
        <v>0</v>
      </c>
      <c r="CC47" s="195">
        <f t="shared" si="27"/>
        <v>0</v>
      </c>
      <c r="CD47" s="195">
        <f t="shared" si="28"/>
        <v>0</v>
      </c>
      <c r="CE47" s="195">
        <f t="shared" si="29"/>
        <v>0</v>
      </c>
      <c r="CF47" s="195">
        <f t="shared" si="30"/>
        <v>0</v>
      </c>
      <c r="CG47" s="195">
        <f t="shared" si="31"/>
        <v>0</v>
      </c>
      <c r="CH47" s="195">
        <f t="shared" si="32"/>
        <v>0</v>
      </c>
      <c r="CI47" s="195">
        <f t="shared" si="33"/>
        <v>0</v>
      </c>
      <c r="CJ47" s="195">
        <f t="shared" si="34"/>
        <v>0</v>
      </c>
      <c r="CK47" s="195">
        <f t="shared" si="35"/>
        <v>1</v>
      </c>
      <c r="CL47" s="195">
        <f t="shared" si="36"/>
        <v>1</v>
      </c>
      <c r="CM47" s="195">
        <f t="shared" si="37"/>
        <v>1</v>
      </c>
      <c r="CN47" s="195">
        <f t="shared" si="38"/>
        <v>1</v>
      </c>
      <c r="CO47" s="195">
        <f t="shared" si="39"/>
        <v>1</v>
      </c>
      <c r="CP47" s="195">
        <f t="shared" si="40"/>
        <v>1</v>
      </c>
      <c r="CQ47" s="195">
        <f t="shared" si="41"/>
        <v>1</v>
      </c>
      <c r="CR47" s="195">
        <f t="shared" si="42"/>
        <v>1</v>
      </c>
      <c r="CS47" s="195">
        <f t="shared" si="43"/>
        <v>1</v>
      </c>
      <c r="CT47" s="195">
        <f t="shared" si="44"/>
        <v>1</v>
      </c>
      <c r="CU47" s="195">
        <f t="shared" si="45"/>
        <v>1</v>
      </c>
      <c r="CV47" s="195">
        <f t="shared" si="46"/>
        <v>1</v>
      </c>
      <c r="CW47" s="195">
        <f t="shared" si="47"/>
        <v>0</v>
      </c>
      <c r="CX47" s="195">
        <f t="shared" si="48"/>
        <v>1</v>
      </c>
      <c r="CY47" s="195">
        <f t="shared" si="49"/>
        <v>1</v>
      </c>
      <c r="CZ47" s="195">
        <f t="shared" si="50"/>
        <v>1</v>
      </c>
      <c r="DA47" s="195">
        <f t="shared" si="51"/>
        <v>0</v>
      </c>
      <c r="DB47" s="195">
        <f t="shared" si="52"/>
        <v>0</v>
      </c>
      <c r="DC47" s="195">
        <f t="shared" si="53"/>
        <v>1</v>
      </c>
      <c r="DD47" s="195">
        <f t="shared" si="54"/>
        <v>1</v>
      </c>
      <c r="DE47" s="195">
        <f t="shared" si="55"/>
        <v>1</v>
      </c>
      <c r="DF47" s="195">
        <f t="shared" si="56"/>
        <v>1</v>
      </c>
      <c r="DG47" s="195">
        <f t="shared" si="57"/>
        <v>1</v>
      </c>
      <c r="DR47" s="329" t="b">
        <f t="shared" si="58"/>
        <v>0</v>
      </c>
      <c r="DS47" s="329" t="b">
        <f t="shared" si="59"/>
        <v>0</v>
      </c>
      <c r="DT47" s="329" t="b">
        <f t="shared" si="60"/>
        <v>0</v>
      </c>
      <c r="DU47" s="329"/>
      <c r="DV47" s="329"/>
      <c r="DW47" s="329"/>
      <c r="DX47" s="196">
        <f t="shared" si="69"/>
        <v>0</v>
      </c>
      <c r="DY47" s="329" t="b">
        <f t="shared" si="61"/>
        <v>0</v>
      </c>
      <c r="DZ47" s="329" t="b">
        <f t="shared" si="62"/>
        <v>0</v>
      </c>
      <c r="EA47" s="329" t="b">
        <f t="shared" si="63"/>
        <v>0</v>
      </c>
      <c r="EB47" s="329"/>
      <c r="EC47" s="329"/>
      <c r="ED47" s="329"/>
      <c r="EE47" s="196">
        <f t="shared" si="70"/>
        <v>0</v>
      </c>
      <c r="EF47" s="329" t="str">
        <f t="shared" si="64"/>
        <v/>
      </c>
      <c r="EG47" s="329" t="str">
        <f t="shared" si="65"/>
        <v/>
      </c>
    </row>
    <row r="48" spans="1:137" ht="32.25" customHeight="1" x14ac:dyDescent="0.25">
      <c r="B48" s="386">
        <f t="shared" si="66"/>
        <v>18</v>
      </c>
      <c r="C48" s="9"/>
      <c r="D48" s="9"/>
      <c r="E48" s="9"/>
      <c r="F48" s="444" t="s">
        <v>341</v>
      </c>
      <c r="G48" s="8">
        <v>1</v>
      </c>
      <c r="H48" s="8">
        <v>1</v>
      </c>
      <c r="I48" s="8">
        <v>1</v>
      </c>
      <c r="J48" s="8">
        <v>0</v>
      </c>
      <c r="K48" s="385">
        <v>1</v>
      </c>
      <c r="L48" s="8">
        <v>1</v>
      </c>
      <c r="M48" s="8">
        <v>1</v>
      </c>
      <c r="N48" s="8">
        <v>1</v>
      </c>
      <c r="O48" s="8">
        <v>0</v>
      </c>
      <c r="P48" s="8">
        <v>0</v>
      </c>
      <c r="Q48" s="8">
        <v>0</v>
      </c>
      <c r="R48" s="8">
        <v>0</v>
      </c>
      <c r="S48" s="385">
        <f t="shared" si="67"/>
        <v>1</v>
      </c>
      <c r="T48" s="8">
        <v>1</v>
      </c>
      <c r="U48" s="8">
        <v>1</v>
      </c>
      <c r="V48" s="8">
        <v>1</v>
      </c>
      <c r="W48" s="8">
        <v>1</v>
      </c>
      <c r="X48" s="8">
        <v>1</v>
      </c>
      <c r="Y48" s="8">
        <v>1</v>
      </c>
      <c r="Z48" s="8">
        <v>1</v>
      </c>
      <c r="AA48" s="8">
        <v>1</v>
      </c>
      <c r="AB48" s="8">
        <v>1</v>
      </c>
      <c r="AC48" s="8">
        <v>1</v>
      </c>
      <c r="AD48" s="8">
        <v>1</v>
      </c>
      <c r="AE48" s="8">
        <v>1</v>
      </c>
      <c r="AF48" s="355">
        <v>1</v>
      </c>
      <c r="AG48" s="8">
        <v>0</v>
      </c>
      <c r="AH48" s="8"/>
      <c r="AI48" s="8"/>
      <c r="AJ48" s="8"/>
      <c r="AK48" s="8"/>
      <c r="AL48" s="8"/>
      <c r="AM48" s="8"/>
      <c r="AN48" s="8"/>
      <c r="AO48" s="8"/>
      <c r="AP48" s="437"/>
      <c r="AQ48" s="8"/>
      <c r="AR48" s="8"/>
      <c r="AS48" s="8"/>
      <c r="AT48" s="8">
        <v>220000</v>
      </c>
      <c r="AU48" s="9">
        <f t="shared" si="5"/>
        <v>0</v>
      </c>
      <c r="AV48" s="8">
        <v>0</v>
      </c>
      <c r="AW48" s="9">
        <f t="shared" si="6"/>
        <v>1</v>
      </c>
      <c r="AX48" s="8">
        <v>1</v>
      </c>
      <c r="AY48" s="8">
        <v>1</v>
      </c>
      <c r="AZ48" s="8">
        <v>1</v>
      </c>
      <c r="BA48" s="8">
        <v>0</v>
      </c>
      <c r="BB48" s="9"/>
      <c r="BC48" s="9"/>
      <c r="BD48" s="9"/>
      <c r="BE48" s="244" cm="1">
        <f t="array" ref="BE48">IF($F48="","",IF(BA48=1,1,IF(BG48&lt;&gt;1,$BH$1,IF(SUMPRODUCT(--(G48:AZ48&gt;=$G$5:$AZ$5)*($G$5:$AZ$5&lt;&gt;"")*($G$4:$AZ$4=1))=COUNTIF($G$4:$AZ$4,1),1,0))))</f>
        <v>1</v>
      </c>
      <c r="BF48" s="351" t="s">
        <v>818</v>
      </c>
      <c r="BG48" s="196">
        <f t="shared" si="7"/>
        <v>1</v>
      </c>
      <c r="BH48" s="196">
        <f t="shared" si="68"/>
        <v>0</v>
      </c>
      <c r="BI48" s="196">
        <f t="shared" si="68"/>
        <v>1</v>
      </c>
      <c r="BJ48" s="195">
        <f t="shared" si="8"/>
        <v>1</v>
      </c>
      <c r="BK48" s="195">
        <f t="shared" si="9"/>
        <v>1</v>
      </c>
      <c r="BL48" s="195">
        <f t="shared" si="10"/>
        <v>1</v>
      </c>
      <c r="BM48" s="195">
        <f t="shared" si="11"/>
        <v>1</v>
      </c>
      <c r="BN48" s="195">
        <f t="shared" si="12"/>
        <v>1</v>
      </c>
      <c r="BO48" s="195">
        <f t="shared" si="13"/>
        <v>1</v>
      </c>
      <c r="BP48" s="195">
        <f t="shared" si="14"/>
        <v>1</v>
      </c>
      <c r="BQ48" s="195">
        <f t="shared" si="15"/>
        <v>1</v>
      </c>
      <c r="BR48" s="195">
        <f t="shared" si="16"/>
        <v>1</v>
      </c>
      <c r="BS48" s="195">
        <f t="shared" si="17"/>
        <v>1</v>
      </c>
      <c r="BT48" s="195">
        <f t="shared" si="18"/>
        <v>1</v>
      </c>
      <c r="BU48" s="195">
        <f t="shared" si="19"/>
        <v>1</v>
      </c>
      <c r="BV48" s="195">
        <f t="shared" si="20"/>
        <v>1</v>
      </c>
      <c r="BW48" s="195">
        <f t="shared" si="21"/>
        <v>1</v>
      </c>
      <c r="BX48" s="195">
        <f t="shared" si="22"/>
        <v>1</v>
      </c>
      <c r="BY48" s="195">
        <f t="shared" si="23"/>
        <v>1</v>
      </c>
      <c r="BZ48" s="195">
        <f t="shared" si="24"/>
        <v>1</v>
      </c>
      <c r="CA48" s="195">
        <f t="shared" si="25"/>
        <v>1</v>
      </c>
      <c r="CB48" s="195">
        <f t="shared" si="26"/>
        <v>1</v>
      </c>
      <c r="CC48" s="195">
        <f t="shared" si="27"/>
        <v>1</v>
      </c>
      <c r="CD48" s="195">
        <f t="shared" si="28"/>
        <v>1</v>
      </c>
      <c r="CE48" s="195">
        <f t="shared" si="29"/>
        <v>1</v>
      </c>
      <c r="CF48" s="195">
        <f t="shared" si="30"/>
        <v>1</v>
      </c>
      <c r="CG48" s="195">
        <f t="shared" si="31"/>
        <v>1</v>
      </c>
      <c r="CH48" s="195">
        <f t="shared" si="32"/>
        <v>1</v>
      </c>
      <c r="CI48" s="195">
        <f t="shared" si="33"/>
        <v>1</v>
      </c>
      <c r="CJ48" s="195">
        <f t="shared" si="34"/>
        <v>1</v>
      </c>
      <c r="CK48" s="195">
        <f t="shared" si="35"/>
        <v>1</v>
      </c>
      <c r="CL48" s="195">
        <f t="shared" si="36"/>
        <v>1</v>
      </c>
      <c r="CM48" s="195">
        <f t="shared" si="37"/>
        <v>1</v>
      </c>
      <c r="CN48" s="195">
        <f t="shared" si="38"/>
        <v>1</v>
      </c>
      <c r="CO48" s="195">
        <f t="shared" si="39"/>
        <v>1</v>
      </c>
      <c r="CP48" s="195">
        <f t="shared" si="40"/>
        <v>1</v>
      </c>
      <c r="CQ48" s="195">
        <f t="shared" si="41"/>
        <v>1</v>
      </c>
      <c r="CR48" s="195">
        <f t="shared" si="42"/>
        <v>1</v>
      </c>
      <c r="CS48" s="195">
        <f t="shared" si="43"/>
        <v>1</v>
      </c>
      <c r="CT48" s="195">
        <f t="shared" si="44"/>
        <v>1</v>
      </c>
      <c r="CU48" s="195">
        <f t="shared" si="45"/>
        <v>1</v>
      </c>
      <c r="CV48" s="195">
        <f t="shared" si="46"/>
        <v>1</v>
      </c>
      <c r="CW48" s="195">
        <f t="shared" si="47"/>
        <v>1</v>
      </c>
      <c r="CX48" s="195">
        <f t="shared" si="48"/>
        <v>1</v>
      </c>
      <c r="CY48" s="195">
        <f t="shared" si="49"/>
        <v>1</v>
      </c>
      <c r="CZ48" s="195">
        <f t="shared" si="50"/>
        <v>1</v>
      </c>
      <c r="DA48" s="195">
        <f t="shared" si="51"/>
        <v>1</v>
      </c>
      <c r="DB48" s="195">
        <f t="shared" si="52"/>
        <v>1</v>
      </c>
      <c r="DC48" s="195">
        <f t="shared" si="53"/>
        <v>1</v>
      </c>
      <c r="DD48" s="195">
        <f t="shared" si="54"/>
        <v>1</v>
      </c>
      <c r="DE48" s="195">
        <f t="shared" si="55"/>
        <v>1</v>
      </c>
      <c r="DF48" s="195">
        <f t="shared" si="56"/>
        <v>1</v>
      </c>
      <c r="DG48" s="195">
        <f t="shared" si="57"/>
        <v>1</v>
      </c>
      <c r="DR48" s="329" t="b">
        <f t="shared" si="58"/>
        <v>0</v>
      </c>
      <c r="DS48" s="329" t="b">
        <f t="shared" si="59"/>
        <v>0</v>
      </c>
      <c r="DT48" s="329" t="b">
        <f t="shared" si="60"/>
        <v>0</v>
      </c>
      <c r="DU48" s="329"/>
      <c r="DV48" s="329"/>
      <c r="DW48" s="329"/>
      <c r="DX48" s="196">
        <f t="shared" si="69"/>
        <v>0</v>
      </c>
      <c r="DY48" s="329" t="b">
        <f t="shared" si="61"/>
        <v>0</v>
      </c>
      <c r="DZ48" s="329" t="b">
        <f t="shared" si="62"/>
        <v>0</v>
      </c>
      <c r="EA48" s="329" t="b">
        <f t="shared" si="63"/>
        <v>0</v>
      </c>
      <c r="EB48" s="329"/>
      <c r="EC48" s="329"/>
      <c r="ED48" s="329"/>
      <c r="EE48" s="196">
        <f t="shared" si="70"/>
        <v>0</v>
      </c>
      <c r="EF48" s="329">
        <f t="shared" si="64"/>
        <v>0</v>
      </c>
      <c r="EG48" s="329">
        <f t="shared" si="65"/>
        <v>0</v>
      </c>
    </row>
    <row r="49" spans="2:137" ht="32.25" customHeight="1" x14ac:dyDescent="0.25">
      <c r="B49" s="386">
        <f t="shared" si="66"/>
        <v>19</v>
      </c>
      <c r="C49" s="9"/>
      <c r="D49" s="9"/>
      <c r="E49" s="9"/>
      <c r="F49" s="444" t="s">
        <v>342</v>
      </c>
      <c r="G49" s="8">
        <v>1</v>
      </c>
      <c r="H49" s="8">
        <v>1</v>
      </c>
      <c r="I49" s="8">
        <v>1</v>
      </c>
      <c r="J49" s="8">
        <v>0</v>
      </c>
      <c r="K49" s="385">
        <v>1</v>
      </c>
      <c r="L49" s="8">
        <v>1</v>
      </c>
      <c r="M49" s="8">
        <v>1</v>
      </c>
      <c r="N49" s="8">
        <v>1</v>
      </c>
      <c r="O49" s="8">
        <v>1</v>
      </c>
      <c r="P49" s="8">
        <v>1</v>
      </c>
      <c r="Q49" s="8">
        <v>1</v>
      </c>
      <c r="R49" s="8">
        <v>1</v>
      </c>
      <c r="S49" s="385">
        <f t="shared" si="67"/>
        <v>1</v>
      </c>
      <c r="T49" s="8">
        <v>1</v>
      </c>
      <c r="U49" s="8">
        <v>1</v>
      </c>
      <c r="V49" s="8">
        <v>1</v>
      </c>
      <c r="W49" s="8">
        <v>1</v>
      </c>
      <c r="X49" s="8">
        <v>1</v>
      </c>
      <c r="Y49" s="8">
        <v>1</v>
      </c>
      <c r="Z49" s="8">
        <v>1</v>
      </c>
      <c r="AA49" s="8">
        <v>1</v>
      </c>
      <c r="AB49" s="8">
        <v>1</v>
      </c>
      <c r="AC49" s="8">
        <v>1</v>
      </c>
      <c r="AD49" s="8">
        <v>1</v>
      </c>
      <c r="AE49" s="8">
        <v>1</v>
      </c>
      <c r="AF49" s="355">
        <v>1</v>
      </c>
      <c r="AG49" s="8">
        <v>0</v>
      </c>
      <c r="AH49" s="8"/>
      <c r="AI49" s="8"/>
      <c r="AJ49" s="8"/>
      <c r="AK49" s="8"/>
      <c r="AL49" s="8"/>
      <c r="AM49" s="8"/>
      <c r="AN49" s="8"/>
      <c r="AO49" s="8"/>
      <c r="AP49" s="437"/>
      <c r="AQ49" s="8"/>
      <c r="AR49" s="8"/>
      <c r="AS49" s="8"/>
      <c r="AT49" s="8">
        <v>174500</v>
      </c>
      <c r="AU49" s="9">
        <f t="shared" si="5"/>
        <v>0</v>
      </c>
      <c r="AV49" s="8">
        <v>0</v>
      </c>
      <c r="AW49" s="9">
        <f t="shared" si="6"/>
        <v>1</v>
      </c>
      <c r="AX49" s="8">
        <v>1</v>
      </c>
      <c r="AY49" s="8">
        <v>1</v>
      </c>
      <c r="AZ49" s="8">
        <v>1</v>
      </c>
      <c r="BA49" s="8">
        <v>0</v>
      </c>
      <c r="BB49" s="9"/>
      <c r="BC49" s="9"/>
      <c r="BD49" s="9"/>
      <c r="BE49" s="244" cm="1">
        <f t="array" ref="BE49">IF($F49="","",IF(BA49=1,1,IF(BG49&lt;&gt;1,$BH$1,IF(SUMPRODUCT(--(G49:AZ49&gt;=$G$5:$AZ$5)*($G$5:$AZ$5&lt;&gt;"")*($G$4:$AZ$4=1))=COUNTIF($G$4:$AZ$4,1),1,0))))</f>
        <v>1</v>
      </c>
      <c r="BF49" s="351" t="s">
        <v>819</v>
      </c>
      <c r="BG49" s="196">
        <f t="shared" si="7"/>
        <v>1</v>
      </c>
      <c r="BH49" s="196">
        <f t="shared" si="68"/>
        <v>0</v>
      </c>
      <c r="BI49" s="196">
        <f t="shared" si="68"/>
        <v>1</v>
      </c>
      <c r="BJ49" s="195">
        <f t="shared" si="8"/>
        <v>1</v>
      </c>
      <c r="BK49" s="195">
        <f t="shared" si="9"/>
        <v>1</v>
      </c>
      <c r="BL49" s="195">
        <f t="shared" si="10"/>
        <v>1</v>
      </c>
      <c r="BM49" s="195">
        <f t="shared" si="11"/>
        <v>1</v>
      </c>
      <c r="BN49" s="195">
        <f t="shared" si="12"/>
        <v>1</v>
      </c>
      <c r="BO49" s="195">
        <f t="shared" si="13"/>
        <v>1</v>
      </c>
      <c r="BP49" s="195">
        <f t="shared" si="14"/>
        <v>1</v>
      </c>
      <c r="BQ49" s="195">
        <f t="shared" si="15"/>
        <v>1</v>
      </c>
      <c r="BR49" s="195">
        <f t="shared" si="16"/>
        <v>1</v>
      </c>
      <c r="BS49" s="195">
        <f t="shared" si="17"/>
        <v>1</v>
      </c>
      <c r="BT49" s="195">
        <f t="shared" si="18"/>
        <v>1</v>
      </c>
      <c r="BU49" s="195">
        <f t="shared" si="19"/>
        <v>1</v>
      </c>
      <c r="BV49" s="195">
        <f t="shared" si="20"/>
        <v>1</v>
      </c>
      <c r="BW49" s="195">
        <f t="shared" si="21"/>
        <v>1</v>
      </c>
      <c r="BX49" s="195">
        <f t="shared" si="22"/>
        <v>1</v>
      </c>
      <c r="BY49" s="195">
        <f t="shared" si="23"/>
        <v>1</v>
      </c>
      <c r="BZ49" s="195">
        <f t="shared" si="24"/>
        <v>1</v>
      </c>
      <c r="CA49" s="195">
        <f t="shared" si="25"/>
        <v>1</v>
      </c>
      <c r="CB49" s="195">
        <f t="shared" si="26"/>
        <v>1</v>
      </c>
      <c r="CC49" s="195">
        <f t="shared" si="27"/>
        <v>1</v>
      </c>
      <c r="CD49" s="195">
        <f t="shared" si="28"/>
        <v>1</v>
      </c>
      <c r="CE49" s="195">
        <f t="shared" si="29"/>
        <v>1</v>
      </c>
      <c r="CF49" s="195">
        <f t="shared" si="30"/>
        <v>1</v>
      </c>
      <c r="CG49" s="195">
        <f t="shared" si="31"/>
        <v>1</v>
      </c>
      <c r="CH49" s="195">
        <f t="shared" si="32"/>
        <v>1</v>
      </c>
      <c r="CI49" s="195">
        <f t="shared" si="33"/>
        <v>1</v>
      </c>
      <c r="CJ49" s="195">
        <f t="shared" si="34"/>
        <v>1</v>
      </c>
      <c r="CK49" s="195">
        <f t="shared" si="35"/>
        <v>1</v>
      </c>
      <c r="CL49" s="195">
        <f t="shared" si="36"/>
        <v>1</v>
      </c>
      <c r="CM49" s="195">
        <f t="shared" si="37"/>
        <v>1</v>
      </c>
      <c r="CN49" s="195">
        <f t="shared" si="38"/>
        <v>1</v>
      </c>
      <c r="CO49" s="195">
        <f t="shared" si="39"/>
        <v>1</v>
      </c>
      <c r="CP49" s="195">
        <f t="shared" si="40"/>
        <v>1</v>
      </c>
      <c r="CQ49" s="195">
        <f t="shared" si="41"/>
        <v>1</v>
      </c>
      <c r="CR49" s="195">
        <f t="shared" si="42"/>
        <v>1</v>
      </c>
      <c r="CS49" s="195">
        <f t="shared" si="43"/>
        <v>1</v>
      </c>
      <c r="CT49" s="195">
        <f t="shared" si="44"/>
        <v>1</v>
      </c>
      <c r="CU49" s="195">
        <f t="shared" si="45"/>
        <v>1</v>
      </c>
      <c r="CV49" s="195">
        <f t="shared" si="46"/>
        <v>1</v>
      </c>
      <c r="CW49" s="195">
        <f t="shared" si="47"/>
        <v>1</v>
      </c>
      <c r="CX49" s="195">
        <f t="shared" si="48"/>
        <v>1</v>
      </c>
      <c r="CY49" s="195">
        <f t="shared" si="49"/>
        <v>1</v>
      </c>
      <c r="CZ49" s="195">
        <f t="shared" si="50"/>
        <v>1</v>
      </c>
      <c r="DA49" s="195">
        <f t="shared" si="51"/>
        <v>1</v>
      </c>
      <c r="DB49" s="195">
        <f t="shared" si="52"/>
        <v>1</v>
      </c>
      <c r="DC49" s="195">
        <f t="shared" si="53"/>
        <v>1</v>
      </c>
      <c r="DD49" s="195">
        <f t="shared" si="54"/>
        <v>1</v>
      </c>
      <c r="DE49" s="195">
        <f t="shared" si="55"/>
        <v>1</v>
      </c>
      <c r="DF49" s="195">
        <f t="shared" si="56"/>
        <v>1</v>
      </c>
      <c r="DG49" s="195">
        <f t="shared" si="57"/>
        <v>1</v>
      </c>
      <c r="DR49" s="329" t="b">
        <f t="shared" si="58"/>
        <v>0</v>
      </c>
      <c r="DS49" s="329" t="b">
        <f t="shared" si="59"/>
        <v>0</v>
      </c>
      <c r="DT49" s="329" t="b">
        <f t="shared" si="60"/>
        <v>0</v>
      </c>
      <c r="DU49" s="329"/>
      <c r="DV49" s="329"/>
      <c r="DW49" s="329"/>
      <c r="DX49" s="196">
        <f t="shared" si="69"/>
        <v>0</v>
      </c>
      <c r="DY49" s="329" t="b">
        <f t="shared" si="61"/>
        <v>0</v>
      </c>
      <c r="DZ49" s="329" t="b">
        <f t="shared" si="62"/>
        <v>0</v>
      </c>
      <c r="EA49" s="329" t="b">
        <f t="shared" si="63"/>
        <v>0</v>
      </c>
      <c r="EB49" s="329"/>
      <c r="EC49" s="329"/>
      <c r="ED49" s="329"/>
      <c r="EE49" s="196">
        <f t="shared" si="70"/>
        <v>0</v>
      </c>
      <c r="EF49" s="329">
        <f t="shared" si="64"/>
        <v>0</v>
      </c>
      <c r="EG49" s="329">
        <f t="shared" si="65"/>
        <v>0</v>
      </c>
    </row>
    <row r="50" spans="2:137" ht="32.25" customHeight="1" x14ac:dyDescent="0.25">
      <c r="B50" s="386">
        <f t="shared" si="66"/>
        <v>20</v>
      </c>
      <c r="C50" s="9"/>
      <c r="D50" s="9"/>
      <c r="E50" s="9"/>
      <c r="F50" s="445" t="s">
        <v>343</v>
      </c>
      <c r="G50" s="8">
        <v>1</v>
      </c>
      <c r="H50" s="8">
        <v>1</v>
      </c>
      <c r="I50" s="8">
        <v>1</v>
      </c>
      <c r="J50" s="8">
        <v>0</v>
      </c>
      <c r="K50" s="385">
        <v>1</v>
      </c>
      <c r="L50" s="8">
        <v>1</v>
      </c>
      <c r="M50" s="8">
        <v>1</v>
      </c>
      <c r="N50" s="8">
        <v>1</v>
      </c>
      <c r="O50" s="8">
        <v>1</v>
      </c>
      <c r="P50" s="8">
        <v>1</v>
      </c>
      <c r="Q50" s="8">
        <v>1</v>
      </c>
      <c r="R50" s="8">
        <v>1</v>
      </c>
      <c r="S50" s="385">
        <f t="shared" si="67"/>
        <v>1</v>
      </c>
      <c r="T50" s="8">
        <v>1</v>
      </c>
      <c r="U50" s="8">
        <v>1</v>
      </c>
      <c r="V50" s="8">
        <v>1</v>
      </c>
      <c r="W50" s="8">
        <v>1</v>
      </c>
      <c r="X50" s="8">
        <v>1</v>
      </c>
      <c r="Y50" s="8">
        <v>1</v>
      </c>
      <c r="Z50" s="8">
        <v>1</v>
      </c>
      <c r="AA50" s="8">
        <v>1</v>
      </c>
      <c r="AB50" s="8">
        <v>1</v>
      </c>
      <c r="AC50" s="8">
        <v>1</v>
      </c>
      <c r="AD50" s="8">
        <v>1</v>
      </c>
      <c r="AE50" s="8">
        <v>1</v>
      </c>
      <c r="AF50" s="355">
        <v>1</v>
      </c>
      <c r="AG50" s="8">
        <v>0</v>
      </c>
      <c r="AH50" s="8"/>
      <c r="AI50" s="8"/>
      <c r="AJ50" s="8"/>
      <c r="AK50" s="8"/>
      <c r="AL50" s="8"/>
      <c r="AM50" s="8"/>
      <c r="AN50" s="8"/>
      <c r="AO50" s="8"/>
      <c r="AP50" s="437"/>
      <c r="AQ50" s="8"/>
      <c r="AR50" s="8"/>
      <c r="AS50" s="8"/>
      <c r="AT50" s="8">
        <v>229500</v>
      </c>
      <c r="AU50" s="9">
        <f t="shared" si="5"/>
        <v>0</v>
      </c>
      <c r="AV50" s="8">
        <v>0</v>
      </c>
      <c r="AW50" s="9">
        <f t="shared" si="6"/>
        <v>1</v>
      </c>
      <c r="AX50" s="8">
        <v>1</v>
      </c>
      <c r="AY50" s="8">
        <v>1</v>
      </c>
      <c r="AZ50" s="8">
        <v>1</v>
      </c>
      <c r="BA50" s="8">
        <v>0</v>
      </c>
      <c r="BB50" s="9"/>
      <c r="BC50" s="9"/>
      <c r="BD50" s="9"/>
      <c r="BE50" s="244" cm="1">
        <f t="array" ref="BE50">IF($F50="","",IF(BA50=1,1,IF(BG50&lt;&gt;1,$BH$1,IF(SUMPRODUCT(--(G50:AZ50&gt;=$G$5:$AZ$5)*($G$5:$AZ$5&lt;&gt;"")*($G$4:$AZ$4=1))=COUNTIF($G$4:$AZ$4,1),1,0))))</f>
        <v>1</v>
      </c>
      <c r="BF50" s="351" t="s">
        <v>820</v>
      </c>
      <c r="BG50" s="196">
        <f t="shared" si="7"/>
        <v>1</v>
      </c>
      <c r="BH50" s="196">
        <f t="shared" si="68"/>
        <v>0</v>
      </c>
      <c r="BI50" s="196">
        <f t="shared" si="68"/>
        <v>1</v>
      </c>
      <c r="BJ50" s="195">
        <f t="shared" si="8"/>
        <v>1</v>
      </c>
      <c r="BK50" s="195">
        <f t="shared" si="9"/>
        <v>1</v>
      </c>
      <c r="BL50" s="195">
        <f t="shared" si="10"/>
        <v>1</v>
      </c>
      <c r="BM50" s="195">
        <f t="shared" si="11"/>
        <v>1</v>
      </c>
      <c r="BN50" s="195">
        <f t="shared" si="12"/>
        <v>1</v>
      </c>
      <c r="BO50" s="195">
        <f t="shared" si="13"/>
        <v>1</v>
      </c>
      <c r="BP50" s="195">
        <f t="shared" si="14"/>
        <v>1</v>
      </c>
      <c r="BQ50" s="195">
        <f t="shared" si="15"/>
        <v>1</v>
      </c>
      <c r="BR50" s="195">
        <f t="shared" si="16"/>
        <v>1</v>
      </c>
      <c r="BS50" s="195">
        <f t="shared" si="17"/>
        <v>1</v>
      </c>
      <c r="BT50" s="195">
        <f t="shared" si="18"/>
        <v>1</v>
      </c>
      <c r="BU50" s="195">
        <f t="shared" si="19"/>
        <v>1</v>
      </c>
      <c r="BV50" s="195">
        <f t="shared" si="20"/>
        <v>1</v>
      </c>
      <c r="BW50" s="195">
        <f t="shared" si="21"/>
        <v>1</v>
      </c>
      <c r="BX50" s="195">
        <f t="shared" si="22"/>
        <v>1</v>
      </c>
      <c r="BY50" s="195">
        <f t="shared" si="23"/>
        <v>1</v>
      </c>
      <c r="BZ50" s="195">
        <f t="shared" si="24"/>
        <v>1</v>
      </c>
      <c r="CA50" s="195">
        <f t="shared" si="25"/>
        <v>1</v>
      </c>
      <c r="CB50" s="195">
        <f t="shared" si="26"/>
        <v>1</v>
      </c>
      <c r="CC50" s="195">
        <f t="shared" si="27"/>
        <v>1</v>
      </c>
      <c r="CD50" s="195">
        <f t="shared" si="28"/>
        <v>1</v>
      </c>
      <c r="CE50" s="195">
        <f t="shared" si="29"/>
        <v>1</v>
      </c>
      <c r="CF50" s="195">
        <f t="shared" si="30"/>
        <v>1</v>
      </c>
      <c r="CG50" s="195">
        <f t="shared" si="31"/>
        <v>1</v>
      </c>
      <c r="CH50" s="195">
        <f t="shared" si="32"/>
        <v>1</v>
      </c>
      <c r="CI50" s="195">
        <f t="shared" si="33"/>
        <v>1</v>
      </c>
      <c r="CJ50" s="195">
        <f t="shared" si="34"/>
        <v>1</v>
      </c>
      <c r="CK50" s="195">
        <f t="shared" si="35"/>
        <v>1</v>
      </c>
      <c r="CL50" s="195">
        <f t="shared" si="36"/>
        <v>1</v>
      </c>
      <c r="CM50" s="195">
        <f t="shared" si="37"/>
        <v>1</v>
      </c>
      <c r="CN50" s="195">
        <f t="shared" si="38"/>
        <v>1</v>
      </c>
      <c r="CO50" s="195">
        <f t="shared" si="39"/>
        <v>1</v>
      </c>
      <c r="CP50" s="195">
        <f t="shared" si="40"/>
        <v>1</v>
      </c>
      <c r="CQ50" s="195">
        <f t="shared" si="41"/>
        <v>1</v>
      </c>
      <c r="CR50" s="195">
        <f t="shared" si="42"/>
        <v>1</v>
      </c>
      <c r="CS50" s="195">
        <f t="shared" si="43"/>
        <v>1</v>
      </c>
      <c r="CT50" s="195">
        <f t="shared" si="44"/>
        <v>1</v>
      </c>
      <c r="CU50" s="195">
        <f t="shared" si="45"/>
        <v>1</v>
      </c>
      <c r="CV50" s="195">
        <f t="shared" si="46"/>
        <v>1</v>
      </c>
      <c r="CW50" s="195">
        <f t="shared" si="47"/>
        <v>1</v>
      </c>
      <c r="CX50" s="195">
        <f t="shared" si="48"/>
        <v>1</v>
      </c>
      <c r="CY50" s="195">
        <f t="shared" si="49"/>
        <v>1</v>
      </c>
      <c r="CZ50" s="195">
        <f t="shared" si="50"/>
        <v>1</v>
      </c>
      <c r="DA50" s="195">
        <f t="shared" si="51"/>
        <v>1</v>
      </c>
      <c r="DB50" s="195">
        <f t="shared" si="52"/>
        <v>1</v>
      </c>
      <c r="DC50" s="195">
        <f t="shared" si="53"/>
        <v>1</v>
      </c>
      <c r="DD50" s="195">
        <f t="shared" si="54"/>
        <v>1</v>
      </c>
      <c r="DE50" s="195">
        <f t="shared" si="55"/>
        <v>1</v>
      </c>
      <c r="DF50" s="195">
        <f t="shared" si="56"/>
        <v>1</v>
      </c>
      <c r="DG50" s="195">
        <f t="shared" si="57"/>
        <v>1</v>
      </c>
      <c r="DR50" s="329" t="b">
        <f t="shared" si="58"/>
        <v>0</v>
      </c>
      <c r="DS50" s="329" t="b">
        <f t="shared" si="59"/>
        <v>0</v>
      </c>
      <c r="DT50" s="329" t="b">
        <f t="shared" si="60"/>
        <v>0</v>
      </c>
      <c r="DU50" s="329"/>
      <c r="DV50" s="329"/>
      <c r="DW50" s="329"/>
      <c r="DX50" s="196">
        <f t="shared" si="69"/>
        <v>0</v>
      </c>
      <c r="DY50" s="329" t="b">
        <f t="shared" si="61"/>
        <v>0</v>
      </c>
      <c r="DZ50" s="329" t="b">
        <f t="shared" si="62"/>
        <v>0</v>
      </c>
      <c r="EA50" s="329" t="b">
        <f t="shared" si="63"/>
        <v>0</v>
      </c>
      <c r="EB50" s="329"/>
      <c r="EC50" s="329"/>
      <c r="ED50" s="329"/>
      <c r="EE50" s="196">
        <f t="shared" si="70"/>
        <v>0</v>
      </c>
      <c r="EF50" s="329">
        <f t="shared" si="64"/>
        <v>0</v>
      </c>
      <c r="EG50" s="329">
        <f t="shared" si="65"/>
        <v>0</v>
      </c>
    </row>
    <row r="51" spans="2:137" ht="13.9" hidden="1" customHeight="1" x14ac:dyDescent="0.25">
      <c r="B51" s="386" t="str">
        <f t="shared" si="66"/>
        <v/>
      </c>
      <c r="C51" s="9"/>
      <c r="D51" s="9"/>
      <c r="E51" s="9"/>
      <c r="F51" s="444"/>
      <c r="G51" s="8"/>
      <c r="H51" s="8"/>
      <c r="I51" s="8"/>
      <c r="J51" s="8"/>
      <c r="K51" s="385"/>
      <c r="L51" s="8"/>
      <c r="M51" s="8"/>
      <c r="N51" s="8"/>
      <c r="O51" s="8"/>
      <c r="P51" s="8"/>
      <c r="Q51" s="8"/>
      <c r="R51" s="8"/>
      <c r="S51" s="385" t="str">
        <f t="shared" si="67"/>
        <v/>
      </c>
      <c r="T51" s="8"/>
      <c r="U51" s="8"/>
      <c r="V51" s="8"/>
      <c r="W51" s="8"/>
      <c r="X51" s="8"/>
      <c r="Y51" s="8"/>
      <c r="Z51" s="8"/>
      <c r="AA51" s="8"/>
      <c r="AB51" s="8"/>
      <c r="AC51" s="8"/>
      <c r="AD51" s="8"/>
      <c r="AE51" s="8"/>
      <c r="AF51" s="355"/>
      <c r="AG51" s="8"/>
      <c r="AH51" s="8"/>
      <c r="AI51" s="8"/>
      <c r="AJ51" s="8"/>
      <c r="AK51" s="8"/>
      <c r="AL51" s="8"/>
      <c r="AM51" s="8"/>
      <c r="AN51" s="8"/>
      <c r="AO51" s="8"/>
      <c r="AP51" s="437"/>
      <c r="AQ51" s="8"/>
      <c r="AR51" s="8"/>
      <c r="AS51" s="8"/>
      <c r="AT51" s="8"/>
      <c r="AU51" s="9" t="str">
        <f t="shared" si="5"/>
        <v/>
      </c>
      <c r="AV51" s="8"/>
      <c r="AW51" s="9" t="str">
        <f t="shared" si="6"/>
        <v/>
      </c>
      <c r="AX51" s="8"/>
      <c r="AY51" s="8"/>
      <c r="AZ51" s="8"/>
      <c r="BA51" s="8"/>
      <c r="BB51" s="9"/>
      <c r="BC51" s="9"/>
      <c r="BD51" s="9"/>
      <c r="BE51" s="244" t="str" cm="1">
        <f t="array" ref="BE51">IF($F51="","",IF(BA51=1,1,IF(BG51&lt;&gt;1,$BH$1,IF(SUMPRODUCT(--(G51:AZ51&gt;=$G$5:$AZ$5)*($G$5:$AZ$5&lt;&gt;"")*($G$4:$AZ$4=1))=COUNTIF($G$4:$AZ$4,1),1,0))))</f>
        <v/>
      </c>
      <c r="BF51" s="351"/>
      <c r="BG51" s="196">
        <f t="shared" si="7"/>
        <v>0</v>
      </c>
      <c r="BH51" s="196" t="str">
        <f t="shared" si="68"/>
        <v/>
      </c>
      <c r="BI51" s="196" t="str">
        <f t="shared" si="68"/>
        <v/>
      </c>
      <c r="BJ51" s="195">
        <f t="shared" si="8"/>
        <v>0</v>
      </c>
      <c r="BK51" s="195">
        <f t="shared" si="9"/>
        <v>0</v>
      </c>
      <c r="BL51" s="195">
        <f t="shared" si="10"/>
        <v>0</v>
      </c>
      <c r="BM51" s="195">
        <f t="shared" si="11"/>
        <v>1</v>
      </c>
      <c r="BN51" s="195">
        <f t="shared" si="12"/>
        <v>1</v>
      </c>
      <c r="BO51" s="195">
        <f t="shared" si="13"/>
        <v>0</v>
      </c>
      <c r="BP51" s="195">
        <f t="shared" si="14"/>
        <v>0</v>
      </c>
      <c r="BQ51" s="195">
        <f t="shared" si="15"/>
        <v>0</v>
      </c>
      <c r="BR51" s="195">
        <f t="shared" si="16"/>
        <v>0</v>
      </c>
      <c r="BS51" s="195">
        <f t="shared" si="17"/>
        <v>1</v>
      </c>
      <c r="BT51" s="195">
        <f t="shared" si="18"/>
        <v>1</v>
      </c>
      <c r="BU51" s="195">
        <f t="shared" si="19"/>
        <v>1</v>
      </c>
      <c r="BV51" s="195">
        <f t="shared" si="20"/>
        <v>1</v>
      </c>
      <c r="BW51" s="195">
        <f t="shared" si="21"/>
        <v>0</v>
      </c>
      <c r="BX51" s="195">
        <f t="shared" si="22"/>
        <v>0</v>
      </c>
      <c r="BY51" s="195">
        <f t="shared" si="23"/>
        <v>0</v>
      </c>
      <c r="BZ51" s="195">
        <f t="shared" si="24"/>
        <v>0</v>
      </c>
      <c r="CA51" s="195">
        <f t="shared" si="25"/>
        <v>0</v>
      </c>
      <c r="CB51" s="195">
        <f t="shared" si="26"/>
        <v>0</v>
      </c>
      <c r="CC51" s="195">
        <f t="shared" si="27"/>
        <v>0</v>
      </c>
      <c r="CD51" s="195">
        <f t="shared" si="28"/>
        <v>0</v>
      </c>
      <c r="CE51" s="195">
        <f t="shared" si="29"/>
        <v>0</v>
      </c>
      <c r="CF51" s="195">
        <f t="shared" si="30"/>
        <v>0</v>
      </c>
      <c r="CG51" s="195">
        <f t="shared" si="31"/>
        <v>0</v>
      </c>
      <c r="CH51" s="195">
        <f t="shared" si="32"/>
        <v>0</v>
      </c>
      <c r="CI51" s="195">
        <f t="shared" si="33"/>
        <v>0</v>
      </c>
      <c r="CJ51" s="195">
        <f t="shared" si="34"/>
        <v>0</v>
      </c>
      <c r="CK51" s="195">
        <f t="shared" si="35"/>
        <v>1</v>
      </c>
      <c r="CL51" s="195">
        <f t="shared" si="36"/>
        <v>1</v>
      </c>
      <c r="CM51" s="195">
        <f t="shared" si="37"/>
        <v>1</v>
      </c>
      <c r="CN51" s="195">
        <f t="shared" si="38"/>
        <v>1</v>
      </c>
      <c r="CO51" s="195">
        <f t="shared" si="39"/>
        <v>1</v>
      </c>
      <c r="CP51" s="195">
        <f t="shared" si="40"/>
        <v>1</v>
      </c>
      <c r="CQ51" s="195">
        <f t="shared" si="41"/>
        <v>1</v>
      </c>
      <c r="CR51" s="195">
        <f t="shared" si="42"/>
        <v>1</v>
      </c>
      <c r="CS51" s="195">
        <f t="shared" si="43"/>
        <v>1</v>
      </c>
      <c r="CT51" s="195">
        <f t="shared" si="44"/>
        <v>1</v>
      </c>
      <c r="CU51" s="195">
        <f t="shared" si="45"/>
        <v>1</v>
      </c>
      <c r="CV51" s="195">
        <f t="shared" si="46"/>
        <v>1</v>
      </c>
      <c r="CW51" s="195">
        <f t="shared" si="47"/>
        <v>0</v>
      </c>
      <c r="CX51" s="195">
        <f t="shared" si="48"/>
        <v>1</v>
      </c>
      <c r="CY51" s="195">
        <f t="shared" si="49"/>
        <v>1</v>
      </c>
      <c r="CZ51" s="195">
        <f t="shared" si="50"/>
        <v>1</v>
      </c>
      <c r="DA51" s="195">
        <f t="shared" si="51"/>
        <v>0</v>
      </c>
      <c r="DB51" s="195">
        <f t="shared" si="52"/>
        <v>0</v>
      </c>
      <c r="DC51" s="195">
        <f t="shared" si="53"/>
        <v>1</v>
      </c>
      <c r="DD51" s="195">
        <f t="shared" si="54"/>
        <v>1</v>
      </c>
      <c r="DE51" s="195">
        <f t="shared" si="55"/>
        <v>1</v>
      </c>
      <c r="DF51" s="195">
        <f t="shared" si="56"/>
        <v>1</v>
      </c>
      <c r="DG51" s="195">
        <f t="shared" si="57"/>
        <v>1</v>
      </c>
      <c r="DR51" s="329" t="b">
        <f t="shared" si="58"/>
        <v>0</v>
      </c>
      <c r="DS51" s="329" t="b">
        <f t="shared" si="59"/>
        <v>0</v>
      </c>
      <c r="DT51" s="329" t="b">
        <f t="shared" si="60"/>
        <v>0</v>
      </c>
      <c r="DU51" s="329"/>
      <c r="DV51" s="329"/>
      <c r="DW51" s="329"/>
      <c r="DX51" s="196">
        <f t="shared" si="69"/>
        <v>0</v>
      </c>
      <c r="DY51" s="329" t="b">
        <f t="shared" si="61"/>
        <v>0</v>
      </c>
      <c r="DZ51" s="329" t="b">
        <f t="shared" si="62"/>
        <v>0</v>
      </c>
      <c r="EA51" s="329" t="b">
        <f t="shared" si="63"/>
        <v>0</v>
      </c>
      <c r="EB51" s="329"/>
      <c r="EC51" s="329"/>
      <c r="ED51" s="329"/>
      <c r="EE51" s="196">
        <f t="shared" si="70"/>
        <v>0</v>
      </c>
      <c r="EF51" s="329" t="str">
        <f t="shared" si="64"/>
        <v/>
      </c>
      <c r="EG51" s="329" t="str">
        <f t="shared" si="65"/>
        <v/>
      </c>
    </row>
    <row r="52" spans="2:137" ht="32.25" customHeight="1" x14ac:dyDescent="0.25">
      <c r="B52" s="386">
        <f t="shared" si="66"/>
        <v>22</v>
      </c>
      <c r="C52" s="9"/>
      <c r="D52" s="9"/>
      <c r="E52" s="9"/>
      <c r="F52" s="444" t="s">
        <v>344</v>
      </c>
      <c r="G52" s="8">
        <v>1</v>
      </c>
      <c r="H52" s="8">
        <v>1</v>
      </c>
      <c r="I52" s="8">
        <v>1</v>
      </c>
      <c r="J52" s="8">
        <v>0</v>
      </c>
      <c r="K52" s="385">
        <v>1</v>
      </c>
      <c r="L52" s="8">
        <v>1</v>
      </c>
      <c r="M52" s="8">
        <v>1</v>
      </c>
      <c r="N52" s="8">
        <v>1</v>
      </c>
      <c r="O52" s="8">
        <v>0</v>
      </c>
      <c r="P52" s="8">
        <v>0</v>
      </c>
      <c r="Q52" s="8">
        <v>0</v>
      </c>
      <c r="R52" s="8">
        <v>0</v>
      </c>
      <c r="S52" s="385">
        <f t="shared" si="67"/>
        <v>1</v>
      </c>
      <c r="T52" s="8">
        <v>1</v>
      </c>
      <c r="U52" s="8">
        <v>1</v>
      </c>
      <c r="V52" s="8">
        <v>1</v>
      </c>
      <c r="W52" s="8">
        <v>1</v>
      </c>
      <c r="X52" s="8">
        <v>1</v>
      </c>
      <c r="Y52" s="8">
        <v>1</v>
      </c>
      <c r="Z52" s="8">
        <v>1</v>
      </c>
      <c r="AA52" s="8">
        <v>1</v>
      </c>
      <c r="AB52" s="8">
        <v>1</v>
      </c>
      <c r="AC52" s="8">
        <v>1</v>
      </c>
      <c r="AD52" s="8">
        <v>1</v>
      </c>
      <c r="AE52" s="8">
        <v>1</v>
      </c>
      <c r="AF52" s="355">
        <v>1</v>
      </c>
      <c r="AG52" s="8">
        <v>0</v>
      </c>
      <c r="AH52" s="8"/>
      <c r="AI52" s="8"/>
      <c r="AJ52" s="8"/>
      <c r="AK52" s="8"/>
      <c r="AL52" s="8"/>
      <c r="AM52" s="8"/>
      <c r="AN52" s="8"/>
      <c r="AO52" s="8"/>
      <c r="AP52" s="437"/>
      <c r="AQ52" s="8"/>
      <c r="AR52" s="8"/>
      <c r="AS52" s="8"/>
      <c r="AT52" s="8">
        <v>119500</v>
      </c>
      <c r="AU52" s="9">
        <f t="shared" si="5"/>
        <v>0</v>
      </c>
      <c r="AV52" s="8">
        <v>0</v>
      </c>
      <c r="AW52" s="9">
        <f t="shared" si="6"/>
        <v>1</v>
      </c>
      <c r="AX52" s="8">
        <v>1</v>
      </c>
      <c r="AY52" s="8">
        <v>1</v>
      </c>
      <c r="AZ52" s="8">
        <v>1</v>
      </c>
      <c r="BA52" s="8">
        <v>0</v>
      </c>
      <c r="BB52" s="9"/>
      <c r="BC52" s="9"/>
      <c r="BD52" s="9"/>
      <c r="BE52" s="244" cm="1">
        <f t="array" ref="BE52">IF($F52="","",IF(BA52=1,1,IF(BG52&lt;&gt;1,$BH$1,IF(SUMPRODUCT(--(G52:AZ52&gt;=$G$5:$AZ$5)*($G$5:$AZ$5&lt;&gt;"")*($G$4:$AZ$4=1))=COUNTIF($G$4:$AZ$4,1),1,0))))</f>
        <v>1</v>
      </c>
      <c r="BF52" s="351" t="s">
        <v>821</v>
      </c>
      <c r="BG52" s="196">
        <f t="shared" si="7"/>
        <v>1</v>
      </c>
      <c r="BH52" s="196">
        <f t="shared" si="68"/>
        <v>0</v>
      </c>
      <c r="BI52" s="196">
        <f t="shared" si="68"/>
        <v>1</v>
      </c>
      <c r="BJ52" s="195">
        <f t="shared" si="8"/>
        <v>1</v>
      </c>
      <c r="BK52" s="195">
        <f t="shared" si="9"/>
        <v>1</v>
      </c>
      <c r="BL52" s="195">
        <f t="shared" si="10"/>
        <v>1</v>
      </c>
      <c r="BM52" s="195">
        <f t="shared" si="11"/>
        <v>1</v>
      </c>
      <c r="BN52" s="195">
        <f t="shared" si="12"/>
        <v>1</v>
      </c>
      <c r="BO52" s="195">
        <f t="shared" si="13"/>
        <v>1</v>
      </c>
      <c r="BP52" s="195">
        <f t="shared" si="14"/>
        <v>1</v>
      </c>
      <c r="BQ52" s="195">
        <f t="shared" si="15"/>
        <v>1</v>
      </c>
      <c r="BR52" s="195">
        <f t="shared" si="16"/>
        <v>1</v>
      </c>
      <c r="BS52" s="195">
        <f t="shared" si="17"/>
        <v>1</v>
      </c>
      <c r="BT52" s="195">
        <f t="shared" si="18"/>
        <v>1</v>
      </c>
      <c r="BU52" s="195">
        <f t="shared" si="19"/>
        <v>1</v>
      </c>
      <c r="BV52" s="195">
        <f t="shared" si="20"/>
        <v>1</v>
      </c>
      <c r="BW52" s="195">
        <f t="shared" si="21"/>
        <v>1</v>
      </c>
      <c r="BX52" s="195">
        <f t="shared" si="22"/>
        <v>1</v>
      </c>
      <c r="BY52" s="195">
        <f t="shared" si="23"/>
        <v>1</v>
      </c>
      <c r="BZ52" s="195">
        <f t="shared" si="24"/>
        <v>1</v>
      </c>
      <c r="CA52" s="195">
        <f t="shared" si="25"/>
        <v>1</v>
      </c>
      <c r="CB52" s="195">
        <f t="shared" si="26"/>
        <v>1</v>
      </c>
      <c r="CC52" s="195">
        <f t="shared" si="27"/>
        <v>1</v>
      </c>
      <c r="CD52" s="195">
        <f t="shared" si="28"/>
        <v>1</v>
      </c>
      <c r="CE52" s="195">
        <f t="shared" si="29"/>
        <v>1</v>
      </c>
      <c r="CF52" s="195">
        <f t="shared" si="30"/>
        <v>1</v>
      </c>
      <c r="CG52" s="195">
        <f t="shared" si="31"/>
        <v>1</v>
      </c>
      <c r="CH52" s="195">
        <f t="shared" si="32"/>
        <v>1</v>
      </c>
      <c r="CI52" s="195">
        <f t="shared" si="33"/>
        <v>1</v>
      </c>
      <c r="CJ52" s="195">
        <f t="shared" si="34"/>
        <v>1</v>
      </c>
      <c r="CK52" s="195">
        <f t="shared" si="35"/>
        <v>1</v>
      </c>
      <c r="CL52" s="195">
        <f t="shared" si="36"/>
        <v>1</v>
      </c>
      <c r="CM52" s="195">
        <f t="shared" si="37"/>
        <v>1</v>
      </c>
      <c r="CN52" s="195">
        <f t="shared" si="38"/>
        <v>1</v>
      </c>
      <c r="CO52" s="195">
        <f t="shared" si="39"/>
        <v>1</v>
      </c>
      <c r="CP52" s="195">
        <f t="shared" si="40"/>
        <v>1</v>
      </c>
      <c r="CQ52" s="195">
        <f t="shared" si="41"/>
        <v>1</v>
      </c>
      <c r="CR52" s="195">
        <f t="shared" si="42"/>
        <v>1</v>
      </c>
      <c r="CS52" s="195">
        <f t="shared" si="43"/>
        <v>1</v>
      </c>
      <c r="CT52" s="195">
        <f t="shared" si="44"/>
        <v>1</v>
      </c>
      <c r="CU52" s="195">
        <f t="shared" si="45"/>
        <v>1</v>
      </c>
      <c r="CV52" s="195">
        <f t="shared" si="46"/>
        <v>1</v>
      </c>
      <c r="CW52" s="195">
        <f t="shared" si="47"/>
        <v>1</v>
      </c>
      <c r="CX52" s="195">
        <f t="shared" si="48"/>
        <v>1</v>
      </c>
      <c r="CY52" s="195">
        <f t="shared" si="49"/>
        <v>1</v>
      </c>
      <c r="CZ52" s="195">
        <f t="shared" si="50"/>
        <v>1</v>
      </c>
      <c r="DA52" s="195">
        <f t="shared" si="51"/>
        <v>1</v>
      </c>
      <c r="DB52" s="195">
        <f t="shared" si="52"/>
        <v>1</v>
      </c>
      <c r="DC52" s="195">
        <f t="shared" si="53"/>
        <v>1</v>
      </c>
      <c r="DD52" s="195">
        <f t="shared" si="54"/>
        <v>1</v>
      </c>
      <c r="DE52" s="195">
        <f t="shared" si="55"/>
        <v>1</v>
      </c>
      <c r="DF52" s="195">
        <f t="shared" si="56"/>
        <v>1</v>
      </c>
      <c r="DG52" s="195">
        <f t="shared" si="57"/>
        <v>1</v>
      </c>
      <c r="DR52" s="329" t="b">
        <f t="shared" si="58"/>
        <v>0</v>
      </c>
      <c r="DS52" s="329" t="b">
        <f t="shared" si="59"/>
        <v>0</v>
      </c>
      <c r="DT52" s="329" t="b">
        <f t="shared" si="60"/>
        <v>0</v>
      </c>
      <c r="DU52" s="329"/>
      <c r="DV52" s="329"/>
      <c r="DW52" s="329"/>
      <c r="DX52" s="196">
        <f t="shared" si="69"/>
        <v>0</v>
      </c>
      <c r="DY52" s="329" t="b">
        <f t="shared" si="61"/>
        <v>0</v>
      </c>
      <c r="DZ52" s="329" t="b">
        <f t="shared" si="62"/>
        <v>0</v>
      </c>
      <c r="EA52" s="329" t="b">
        <f t="shared" si="63"/>
        <v>0</v>
      </c>
      <c r="EB52" s="329"/>
      <c r="EC52" s="329"/>
      <c r="ED52" s="329"/>
      <c r="EE52" s="196">
        <f t="shared" si="70"/>
        <v>0</v>
      </c>
      <c r="EF52" s="329">
        <f t="shared" si="64"/>
        <v>0</v>
      </c>
      <c r="EG52" s="329">
        <f t="shared" si="65"/>
        <v>0</v>
      </c>
    </row>
    <row r="53" spans="2:137" ht="33" customHeight="1" x14ac:dyDescent="0.25">
      <c r="B53" s="386">
        <f t="shared" si="66"/>
        <v>23</v>
      </c>
      <c r="C53" s="9"/>
      <c r="D53" s="9"/>
      <c r="E53" s="9"/>
      <c r="F53" s="444" t="s">
        <v>345</v>
      </c>
      <c r="G53" s="8">
        <v>1</v>
      </c>
      <c r="H53" s="8">
        <v>1</v>
      </c>
      <c r="I53" s="8">
        <v>1</v>
      </c>
      <c r="J53" s="8">
        <v>0</v>
      </c>
      <c r="K53" s="385">
        <v>1</v>
      </c>
      <c r="L53" s="8">
        <v>1</v>
      </c>
      <c r="M53" s="8">
        <v>1</v>
      </c>
      <c r="N53" s="8">
        <v>1</v>
      </c>
      <c r="O53" s="8">
        <v>0</v>
      </c>
      <c r="P53" s="8">
        <v>0</v>
      </c>
      <c r="Q53" s="8">
        <v>0</v>
      </c>
      <c r="R53" s="8">
        <v>0</v>
      </c>
      <c r="S53" s="385">
        <f t="shared" si="67"/>
        <v>1</v>
      </c>
      <c r="T53" s="8">
        <v>1</v>
      </c>
      <c r="U53" s="8">
        <v>1</v>
      </c>
      <c r="V53" s="8">
        <v>1</v>
      </c>
      <c r="W53" s="8">
        <v>1</v>
      </c>
      <c r="X53" s="8">
        <v>1</v>
      </c>
      <c r="Y53" s="8">
        <v>1</v>
      </c>
      <c r="Z53" s="8">
        <v>1</v>
      </c>
      <c r="AA53" s="8">
        <v>1</v>
      </c>
      <c r="AB53" s="8">
        <v>1</v>
      </c>
      <c r="AC53" s="8">
        <v>1</v>
      </c>
      <c r="AD53" s="8">
        <v>1</v>
      </c>
      <c r="AE53" s="8">
        <v>1</v>
      </c>
      <c r="AF53" s="355">
        <v>1</v>
      </c>
      <c r="AG53" s="8">
        <v>0</v>
      </c>
      <c r="AH53" s="8"/>
      <c r="AI53" s="8"/>
      <c r="AJ53" s="8"/>
      <c r="AK53" s="8"/>
      <c r="AL53" s="8"/>
      <c r="AM53" s="8"/>
      <c r="AN53" s="8"/>
      <c r="AO53" s="8"/>
      <c r="AP53" s="437"/>
      <c r="AQ53" s="8"/>
      <c r="AR53" s="8"/>
      <c r="AS53" s="8"/>
      <c r="AT53" s="8">
        <v>424000</v>
      </c>
      <c r="AU53" s="9">
        <f t="shared" si="5"/>
        <v>0</v>
      </c>
      <c r="AV53" s="8">
        <v>0</v>
      </c>
      <c r="AW53" s="9">
        <f t="shared" si="6"/>
        <v>1</v>
      </c>
      <c r="AX53" s="8">
        <v>1</v>
      </c>
      <c r="AY53" s="8">
        <v>1</v>
      </c>
      <c r="AZ53" s="8">
        <v>1</v>
      </c>
      <c r="BA53" s="8">
        <v>0</v>
      </c>
      <c r="BB53" s="9"/>
      <c r="BC53" s="9"/>
      <c r="BD53" s="9"/>
      <c r="BE53" s="244" cm="1">
        <f t="array" ref="BE53">IF($F53="","",IF(BA53=1,1,IF(BG53&lt;&gt;1,$BH$1,IF(SUMPRODUCT(--(G53:AZ53&gt;=$G$5:$AZ$5)*($G$5:$AZ$5&lt;&gt;"")*($G$4:$AZ$4=1))=COUNTIF($G$4:$AZ$4,1),1,0))))</f>
        <v>1</v>
      </c>
      <c r="BF53" s="351" t="s">
        <v>410</v>
      </c>
      <c r="BG53" s="196">
        <f t="shared" si="7"/>
        <v>1</v>
      </c>
      <c r="BH53" s="196">
        <f t="shared" si="68"/>
        <v>0</v>
      </c>
      <c r="BI53" s="196">
        <f t="shared" si="68"/>
        <v>1</v>
      </c>
      <c r="BJ53" s="195">
        <f t="shared" si="8"/>
        <v>1</v>
      </c>
      <c r="BK53" s="195">
        <f t="shared" si="9"/>
        <v>1</v>
      </c>
      <c r="BL53" s="195">
        <f t="shared" si="10"/>
        <v>1</v>
      </c>
      <c r="BM53" s="195">
        <f t="shared" si="11"/>
        <v>1</v>
      </c>
      <c r="BN53" s="195">
        <f t="shared" si="12"/>
        <v>1</v>
      </c>
      <c r="BO53" s="195">
        <f t="shared" si="13"/>
        <v>1</v>
      </c>
      <c r="BP53" s="195">
        <f t="shared" si="14"/>
        <v>1</v>
      </c>
      <c r="BQ53" s="195">
        <f t="shared" si="15"/>
        <v>1</v>
      </c>
      <c r="BR53" s="195">
        <f t="shared" si="16"/>
        <v>1</v>
      </c>
      <c r="BS53" s="195">
        <f t="shared" si="17"/>
        <v>1</v>
      </c>
      <c r="BT53" s="195">
        <f t="shared" si="18"/>
        <v>1</v>
      </c>
      <c r="BU53" s="195">
        <f t="shared" si="19"/>
        <v>1</v>
      </c>
      <c r="BV53" s="195">
        <f t="shared" si="20"/>
        <v>1</v>
      </c>
      <c r="BW53" s="195">
        <f t="shared" si="21"/>
        <v>1</v>
      </c>
      <c r="BX53" s="195">
        <f t="shared" si="22"/>
        <v>1</v>
      </c>
      <c r="BY53" s="195">
        <f t="shared" si="23"/>
        <v>1</v>
      </c>
      <c r="BZ53" s="195">
        <f t="shared" si="24"/>
        <v>1</v>
      </c>
      <c r="CA53" s="195">
        <f t="shared" si="25"/>
        <v>1</v>
      </c>
      <c r="CB53" s="195">
        <f t="shared" si="26"/>
        <v>1</v>
      </c>
      <c r="CC53" s="195">
        <f t="shared" si="27"/>
        <v>1</v>
      </c>
      <c r="CD53" s="195">
        <f t="shared" si="28"/>
        <v>1</v>
      </c>
      <c r="CE53" s="195">
        <f t="shared" si="29"/>
        <v>1</v>
      </c>
      <c r="CF53" s="195">
        <f t="shared" si="30"/>
        <v>1</v>
      </c>
      <c r="CG53" s="195">
        <f t="shared" si="31"/>
        <v>1</v>
      </c>
      <c r="CH53" s="195">
        <f t="shared" si="32"/>
        <v>1</v>
      </c>
      <c r="CI53" s="195">
        <f t="shared" si="33"/>
        <v>1</v>
      </c>
      <c r="CJ53" s="195">
        <f t="shared" si="34"/>
        <v>1</v>
      </c>
      <c r="CK53" s="195">
        <f t="shared" si="35"/>
        <v>1</v>
      </c>
      <c r="CL53" s="195">
        <f t="shared" si="36"/>
        <v>1</v>
      </c>
      <c r="CM53" s="195">
        <f t="shared" si="37"/>
        <v>1</v>
      </c>
      <c r="CN53" s="195">
        <f t="shared" si="38"/>
        <v>1</v>
      </c>
      <c r="CO53" s="195">
        <f t="shared" si="39"/>
        <v>1</v>
      </c>
      <c r="CP53" s="195">
        <f t="shared" si="40"/>
        <v>1</v>
      </c>
      <c r="CQ53" s="195">
        <f t="shared" si="41"/>
        <v>1</v>
      </c>
      <c r="CR53" s="195">
        <f t="shared" si="42"/>
        <v>1</v>
      </c>
      <c r="CS53" s="195">
        <f t="shared" si="43"/>
        <v>1</v>
      </c>
      <c r="CT53" s="195">
        <f t="shared" si="44"/>
        <v>1</v>
      </c>
      <c r="CU53" s="195">
        <f t="shared" si="45"/>
        <v>1</v>
      </c>
      <c r="CV53" s="195">
        <f t="shared" si="46"/>
        <v>1</v>
      </c>
      <c r="CW53" s="195">
        <f t="shared" si="47"/>
        <v>1</v>
      </c>
      <c r="CX53" s="195">
        <f t="shared" si="48"/>
        <v>1</v>
      </c>
      <c r="CY53" s="195">
        <f t="shared" si="49"/>
        <v>1</v>
      </c>
      <c r="CZ53" s="195">
        <f t="shared" si="50"/>
        <v>1</v>
      </c>
      <c r="DA53" s="195">
        <f t="shared" si="51"/>
        <v>1</v>
      </c>
      <c r="DB53" s="195">
        <f t="shared" si="52"/>
        <v>1</v>
      </c>
      <c r="DC53" s="195">
        <f t="shared" si="53"/>
        <v>1</v>
      </c>
      <c r="DD53" s="195">
        <f t="shared" si="54"/>
        <v>1</v>
      </c>
      <c r="DE53" s="195">
        <f t="shared" si="55"/>
        <v>1</v>
      </c>
      <c r="DF53" s="195">
        <f t="shared" si="56"/>
        <v>1</v>
      </c>
      <c r="DG53" s="195">
        <f t="shared" si="57"/>
        <v>1</v>
      </c>
      <c r="DR53" s="329" t="b">
        <f t="shared" si="58"/>
        <v>0</v>
      </c>
      <c r="DS53" s="329" t="b">
        <f t="shared" si="59"/>
        <v>0</v>
      </c>
      <c r="DT53" s="329" t="b">
        <f t="shared" si="60"/>
        <v>0</v>
      </c>
      <c r="DU53" s="329"/>
      <c r="DV53" s="329"/>
      <c r="DW53" s="329"/>
      <c r="DX53" s="196">
        <f t="shared" si="69"/>
        <v>0</v>
      </c>
      <c r="DY53" s="329" t="b">
        <f t="shared" si="61"/>
        <v>0</v>
      </c>
      <c r="DZ53" s="329" t="b">
        <f t="shared" si="62"/>
        <v>0</v>
      </c>
      <c r="EA53" s="329" t="b">
        <f t="shared" si="63"/>
        <v>0</v>
      </c>
      <c r="EB53" s="329"/>
      <c r="EC53" s="329"/>
      <c r="ED53" s="329"/>
      <c r="EE53" s="196">
        <f t="shared" si="70"/>
        <v>0</v>
      </c>
      <c r="EF53" s="329">
        <f t="shared" si="64"/>
        <v>0</v>
      </c>
      <c r="EG53" s="329">
        <f t="shared" si="65"/>
        <v>0</v>
      </c>
    </row>
    <row r="54" spans="2:137" ht="32.25" customHeight="1" x14ac:dyDescent="0.25">
      <c r="B54" s="386">
        <f t="shared" si="66"/>
        <v>24</v>
      </c>
      <c r="C54" s="9"/>
      <c r="D54" s="9"/>
      <c r="E54" s="9"/>
      <c r="F54" s="444" t="s">
        <v>346</v>
      </c>
      <c r="G54" s="8">
        <v>1</v>
      </c>
      <c r="H54" s="8">
        <v>1</v>
      </c>
      <c r="I54" s="8">
        <v>0</v>
      </c>
      <c r="J54" s="8">
        <v>0</v>
      </c>
      <c r="K54" s="385">
        <v>1</v>
      </c>
      <c r="L54" s="8">
        <v>1</v>
      </c>
      <c r="M54" s="8">
        <v>1</v>
      </c>
      <c r="N54" s="8">
        <v>1</v>
      </c>
      <c r="O54" s="8">
        <v>0</v>
      </c>
      <c r="P54" s="8">
        <v>0</v>
      </c>
      <c r="Q54" s="8">
        <v>0</v>
      </c>
      <c r="R54" s="8">
        <v>0</v>
      </c>
      <c r="S54" s="385">
        <f t="shared" si="67"/>
        <v>1</v>
      </c>
      <c r="T54" s="8">
        <v>1</v>
      </c>
      <c r="U54" s="8">
        <v>1</v>
      </c>
      <c r="V54" s="8">
        <v>1</v>
      </c>
      <c r="W54" s="8">
        <v>1</v>
      </c>
      <c r="X54" s="8">
        <v>1</v>
      </c>
      <c r="Y54" s="8">
        <v>1</v>
      </c>
      <c r="Z54" s="8">
        <v>1</v>
      </c>
      <c r="AA54" s="8">
        <v>1</v>
      </c>
      <c r="AB54" s="8">
        <v>1</v>
      </c>
      <c r="AC54" s="8">
        <v>1</v>
      </c>
      <c r="AD54" s="8">
        <v>1</v>
      </c>
      <c r="AE54" s="8">
        <v>1</v>
      </c>
      <c r="AF54" s="355">
        <v>1</v>
      </c>
      <c r="AG54" s="8">
        <v>0</v>
      </c>
      <c r="AH54" s="8"/>
      <c r="AI54" s="8"/>
      <c r="AJ54" s="8"/>
      <c r="AK54" s="8"/>
      <c r="AL54" s="8"/>
      <c r="AM54" s="8"/>
      <c r="AN54" s="8"/>
      <c r="AO54" s="8"/>
      <c r="AP54" s="437"/>
      <c r="AQ54" s="8"/>
      <c r="AR54" s="8"/>
      <c r="AS54" s="8"/>
      <c r="AT54" s="8">
        <v>395000</v>
      </c>
      <c r="AU54" s="9">
        <f t="shared" si="5"/>
        <v>0</v>
      </c>
      <c r="AV54" s="8">
        <v>0</v>
      </c>
      <c r="AW54" s="9">
        <f t="shared" si="6"/>
        <v>1</v>
      </c>
      <c r="AX54" s="8">
        <v>1</v>
      </c>
      <c r="AY54" s="8">
        <v>1</v>
      </c>
      <c r="AZ54" s="8">
        <v>1</v>
      </c>
      <c r="BA54" s="8">
        <v>0</v>
      </c>
      <c r="BB54" s="9"/>
      <c r="BC54" s="9"/>
      <c r="BD54" s="9"/>
      <c r="BE54" s="244" cm="1">
        <f t="array" ref="BE54">IF($F54="","",IF(BA54=1,1,IF(BG54&lt;&gt;1,$BH$1,IF(SUMPRODUCT(--(G54:AZ54&gt;=$G$5:$AZ$5)*($G$5:$AZ$5&lt;&gt;"")*($G$4:$AZ$4=1))=COUNTIF($G$4:$AZ$4,1),1,0))))</f>
        <v>1</v>
      </c>
      <c r="BF54" s="351" t="s">
        <v>784</v>
      </c>
      <c r="BG54" s="196">
        <f t="shared" si="7"/>
        <v>1</v>
      </c>
      <c r="BH54" s="196">
        <f t="shared" si="68"/>
        <v>0</v>
      </c>
      <c r="BI54" s="196">
        <f t="shared" si="68"/>
        <v>1</v>
      </c>
      <c r="BJ54" s="195">
        <f t="shared" si="8"/>
        <v>1</v>
      </c>
      <c r="BK54" s="195">
        <f t="shared" si="9"/>
        <v>1</v>
      </c>
      <c r="BL54" s="195">
        <f t="shared" si="10"/>
        <v>1</v>
      </c>
      <c r="BM54" s="195">
        <f t="shared" si="11"/>
        <v>1</v>
      </c>
      <c r="BN54" s="195">
        <f t="shared" si="12"/>
        <v>1</v>
      </c>
      <c r="BO54" s="195">
        <f t="shared" si="13"/>
        <v>1</v>
      </c>
      <c r="BP54" s="195">
        <f t="shared" si="14"/>
        <v>1</v>
      </c>
      <c r="BQ54" s="195">
        <f t="shared" si="15"/>
        <v>1</v>
      </c>
      <c r="BR54" s="195">
        <f t="shared" si="16"/>
        <v>1</v>
      </c>
      <c r="BS54" s="195">
        <f t="shared" si="17"/>
        <v>1</v>
      </c>
      <c r="BT54" s="195">
        <f t="shared" si="18"/>
        <v>1</v>
      </c>
      <c r="BU54" s="195">
        <f t="shared" si="19"/>
        <v>1</v>
      </c>
      <c r="BV54" s="195">
        <f t="shared" si="20"/>
        <v>1</v>
      </c>
      <c r="BW54" s="195">
        <f t="shared" si="21"/>
        <v>1</v>
      </c>
      <c r="BX54" s="195">
        <f t="shared" si="22"/>
        <v>1</v>
      </c>
      <c r="BY54" s="195">
        <f t="shared" si="23"/>
        <v>1</v>
      </c>
      <c r="BZ54" s="195">
        <f t="shared" si="24"/>
        <v>1</v>
      </c>
      <c r="CA54" s="195">
        <f t="shared" si="25"/>
        <v>1</v>
      </c>
      <c r="CB54" s="195">
        <f t="shared" si="26"/>
        <v>1</v>
      </c>
      <c r="CC54" s="195">
        <f t="shared" si="27"/>
        <v>1</v>
      </c>
      <c r="CD54" s="195">
        <f t="shared" si="28"/>
        <v>1</v>
      </c>
      <c r="CE54" s="195">
        <f t="shared" si="29"/>
        <v>1</v>
      </c>
      <c r="CF54" s="195">
        <f t="shared" si="30"/>
        <v>1</v>
      </c>
      <c r="CG54" s="195">
        <f t="shared" si="31"/>
        <v>1</v>
      </c>
      <c r="CH54" s="195">
        <f t="shared" si="32"/>
        <v>1</v>
      </c>
      <c r="CI54" s="195">
        <f t="shared" si="33"/>
        <v>1</v>
      </c>
      <c r="CJ54" s="195">
        <f t="shared" si="34"/>
        <v>1</v>
      </c>
      <c r="CK54" s="195">
        <f t="shared" si="35"/>
        <v>1</v>
      </c>
      <c r="CL54" s="195">
        <f t="shared" si="36"/>
        <v>1</v>
      </c>
      <c r="CM54" s="195">
        <f t="shared" si="37"/>
        <v>1</v>
      </c>
      <c r="CN54" s="195">
        <f t="shared" si="38"/>
        <v>1</v>
      </c>
      <c r="CO54" s="195">
        <f t="shared" si="39"/>
        <v>1</v>
      </c>
      <c r="CP54" s="195">
        <f t="shared" si="40"/>
        <v>1</v>
      </c>
      <c r="CQ54" s="195">
        <f t="shared" si="41"/>
        <v>1</v>
      </c>
      <c r="CR54" s="195">
        <f t="shared" si="42"/>
        <v>1</v>
      </c>
      <c r="CS54" s="195">
        <f t="shared" si="43"/>
        <v>1</v>
      </c>
      <c r="CT54" s="195">
        <f t="shared" si="44"/>
        <v>1</v>
      </c>
      <c r="CU54" s="195">
        <f t="shared" si="45"/>
        <v>1</v>
      </c>
      <c r="CV54" s="195">
        <f t="shared" si="46"/>
        <v>1</v>
      </c>
      <c r="CW54" s="195">
        <f t="shared" si="47"/>
        <v>1</v>
      </c>
      <c r="CX54" s="195">
        <f t="shared" si="48"/>
        <v>1</v>
      </c>
      <c r="CY54" s="195">
        <f t="shared" si="49"/>
        <v>1</v>
      </c>
      <c r="CZ54" s="195">
        <f t="shared" si="50"/>
        <v>1</v>
      </c>
      <c r="DA54" s="195">
        <f t="shared" si="51"/>
        <v>1</v>
      </c>
      <c r="DB54" s="195">
        <f t="shared" si="52"/>
        <v>1</v>
      </c>
      <c r="DC54" s="195">
        <f t="shared" si="53"/>
        <v>1</v>
      </c>
      <c r="DD54" s="195">
        <f t="shared" si="54"/>
        <v>1</v>
      </c>
      <c r="DE54" s="195">
        <f t="shared" si="55"/>
        <v>1</v>
      </c>
      <c r="DF54" s="195">
        <f t="shared" si="56"/>
        <v>1</v>
      </c>
      <c r="DG54" s="195">
        <f t="shared" si="57"/>
        <v>1</v>
      </c>
      <c r="DR54" s="329" t="b">
        <f t="shared" si="58"/>
        <v>0</v>
      </c>
      <c r="DS54" s="329" t="b">
        <f t="shared" si="59"/>
        <v>0</v>
      </c>
      <c r="DT54" s="329" t="b">
        <f t="shared" si="60"/>
        <v>0</v>
      </c>
      <c r="DU54" s="329"/>
      <c r="DV54" s="329"/>
      <c r="DW54" s="329"/>
      <c r="DX54" s="196">
        <f t="shared" si="69"/>
        <v>0</v>
      </c>
      <c r="DY54" s="329" t="b">
        <f t="shared" si="61"/>
        <v>0</v>
      </c>
      <c r="DZ54" s="329" t="b">
        <f t="shared" si="62"/>
        <v>0</v>
      </c>
      <c r="EA54" s="329" t="b">
        <f t="shared" si="63"/>
        <v>0</v>
      </c>
      <c r="EB54" s="329"/>
      <c r="EC54" s="329"/>
      <c r="ED54" s="329"/>
      <c r="EE54" s="196">
        <f t="shared" si="70"/>
        <v>0</v>
      </c>
      <c r="EF54" s="329">
        <f t="shared" si="64"/>
        <v>0</v>
      </c>
      <c r="EG54" s="329">
        <f t="shared" si="65"/>
        <v>0</v>
      </c>
    </row>
    <row r="55" spans="2:137" ht="12" hidden="1" customHeight="1" x14ac:dyDescent="0.25">
      <c r="B55" s="387" t="str">
        <f t="shared" si="66"/>
        <v/>
      </c>
      <c r="C55" s="9"/>
      <c r="D55" s="9"/>
      <c r="E55" s="9"/>
      <c r="F55" s="444"/>
      <c r="G55" s="8"/>
      <c r="H55" s="8"/>
      <c r="I55" s="8"/>
      <c r="J55" s="8"/>
      <c r="K55" s="385"/>
      <c r="L55" s="8"/>
      <c r="M55" s="8"/>
      <c r="N55" s="8"/>
      <c r="O55" s="8"/>
      <c r="P55" s="8"/>
      <c r="Q55" s="8"/>
      <c r="R55" s="8"/>
      <c r="S55" s="385" t="str">
        <f t="shared" si="67"/>
        <v/>
      </c>
      <c r="T55" s="8"/>
      <c r="U55" s="8"/>
      <c r="V55" s="8"/>
      <c r="W55" s="8"/>
      <c r="X55" s="8"/>
      <c r="Y55" s="8"/>
      <c r="Z55" s="8"/>
      <c r="AA55" s="8"/>
      <c r="AB55" s="8"/>
      <c r="AC55" s="8"/>
      <c r="AD55" s="8"/>
      <c r="AE55" s="8"/>
      <c r="AF55" s="355"/>
      <c r="AG55" s="8"/>
      <c r="AH55" s="8"/>
      <c r="AI55" s="8"/>
      <c r="AJ55" s="8"/>
      <c r="AK55" s="8"/>
      <c r="AL55" s="8"/>
      <c r="AM55" s="8"/>
      <c r="AN55" s="8"/>
      <c r="AO55" s="8"/>
      <c r="AP55" s="437"/>
      <c r="AQ55" s="8"/>
      <c r="AR55" s="8"/>
      <c r="AS55" s="8"/>
      <c r="AT55" s="8"/>
      <c r="AU55" s="9" t="str">
        <f t="shared" si="5"/>
        <v/>
      </c>
      <c r="AV55" s="8"/>
      <c r="AW55" s="9" t="str">
        <f t="shared" si="6"/>
        <v/>
      </c>
      <c r="AX55" s="8"/>
      <c r="AY55" s="8"/>
      <c r="AZ55" s="8"/>
      <c r="BA55" s="8"/>
      <c r="BB55" s="9"/>
      <c r="BC55" s="9"/>
      <c r="BD55" s="9"/>
      <c r="BE55" s="244" t="str" cm="1">
        <f t="array" ref="BE55">IF($F55="","",IF(BA55=1,1,IF(BG55&lt;&gt;1,$BH$1,IF(SUMPRODUCT(--(G55:AZ55&gt;=$G$5:$AZ$5)*($G$5:$AZ$5&lt;&gt;"")*($G$4:$AZ$4=1))=COUNTIF($G$4:$AZ$4,1),1,0))))</f>
        <v/>
      </c>
      <c r="BF55" s="351"/>
      <c r="BG55" s="196">
        <f t="shared" si="7"/>
        <v>0</v>
      </c>
      <c r="BH55" s="196" t="str">
        <f t="shared" si="68"/>
        <v/>
      </c>
      <c r="BI55" s="196" t="str">
        <f t="shared" si="68"/>
        <v/>
      </c>
      <c r="BJ55" s="195">
        <f t="shared" si="8"/>
        <v>0</v>
      </c>
      <c r="BK55" s="195">
        <f t="shared" si="9"/>
        <v>0</v>
      </c>
      <c r="BL55" s="195">
        <f t="shared" si="10"/>
        <v>0</v>
      </c>
      <c r="BM55" s="195">
        <f t="shared" si="11"/>
        <v>1</v>
      </c>
      <c r="BN55" s="195">
        <f t="shared" si="12"/>
        <v>1</v>
      </c>
      <c r="BO55" s="195">
        <f t="shared" si="13"/>
        <v>0</v>
      </c>
      <c r="BP55" s="195">
        <f t="shared" si="14"/>
        <v>0</v>
      </c>
      <c r="BQ55" s="195">
        <f t="shared" si="15"/>
        <v>0</v>
      </c>
      <c r="BR55" s="195">
        <f t="shared" si="16"/>
        <v>0</v>
      </c>
      <c r="BS55" s="195">
        <f t="shared" si="17"/>
        <v>1</v>
      </c>
      <c r="BT55" s="195">
        <f t="shared" si="18"/>
        <v>1</v>
      </c>
      <c r="BU55" s="195">
        <f t="shared" si="19"/>
        <v>1</v>
      </c>
      <c r="BV55" s="195">
        <f t="shared" si="20"/>
        <v>1</v>
      </c>
      <c r="BW55" s="195">
        <f t="shared" si="21"/>
        <v>0</v>
      </c>
      <c r="BX55" s="195">
        <f t="shared" si="22"/>
        <v>0</v>
      </c>
      <c r="BY55" s="195">
        <f t="shared" si="23"/>
        <v>0</v>
      </c>
      <c r="BZ55" s="195">
        <f t="shared" si="24"/>
        <v>0</v>
      </c>
      <c r="CA55" s="195">
        <f t="shared" si="25"/>
        <v>0</v>
      </c>
      <c r="CB55" s="195">
        <f t="shared" si="26"/>
        <v>0</v>
      </c>
      <c r="CC55" s="195">
        <f t="shared" si="27"/>
        <v>0</v>
      </c>
      <c r="CD55" s="195">
        <f t="shared" si="28"/>
        <v>0</v>
      </c>
      <c r="CE55" s="195">
        <f t="shared" si="29"/>
        <v>0</v>
      </c>
      <c r="CF55" s="195">
        <f t="shared" si="30"/>
        <v>0</v>
      </c>
      <c r="CG55" s="195">
        <f t="shared" si="31"/>
        <v>0</v>
      </c>
      <c r="CH55" s="195">
        <f t="shared" si="32"/>
        <v>0</v>
      </c>
      <c r="CI55" s="195">
        <f t="shared" si="33"/>
        <v>0</v>
      </c>
      <c r="CJ55" s="195">
        <f t="shared" si="34"/>
        <v>0</v>
      </c>
      <c r="CK55" s="195">
        <f t="shared" si="35"/>
        <v>1</v>
      </c>
      <c r="CL55" s="195">
        <f t="shared" si="36"/>
        <v>1</v>
      </c>
      <c r="CM55" s="195">
        <f t="shared" si="37"/>
        <v>1</v>
      </c>
      <c r="CN55" s="195">
        <f t="shared" si="38"/>
        <v>1</v>
      </c>
      <c r="CO55" s="195">
        <f t="shared" si="39"/>
        <v>1</v>
      </c>
      <c r="CP55" s="195">
        <f t="shared" si="40"/>
        <v>1</v>
      </c>
      <c r="CQ55" s="195">
        <f t="shared" si="41"/>
        <v>1</v>
      </c>
      <c r="CR55" s="195">
        <f t="shared" si="42"/>
        <v>1</v>
      </c>
      <c r="CS55" s="195">
        <f t="shared" si="43"/>
        <v>1</v>
      </c>
      <c r="CT55" s="195">
        <f t="shared" si="44"/>
        <v>1</v>
      </c>
      <c r="CU55" s="195">
        <f t="shared" si="45"/>
        <v>1</v>
      </c>
      <c r="CV55" s="195">
        <f t="shared" si="46"/>
        <v>1</v>
      </c>
      <c r="CW55" s="195">
        <f t="shared" si="47"/>
        <v>0</v>
      </c>
      <c r="CX55" s="195">
        <f t="shared" si="48"/>
        <v>1</v>
      </c>
      <c r="CY55" s="195">
        <f t="shared" si="49"/>
        <v>1</v>
      </c>
      <c r="CZ55" s="195">
        <f t="shared" si="50"/>
        <v>1</v>
      </c>
      <c r="DA55" s="195">
        <f t="shared" si="51"/>
        <v>0</v>
      </c>
      <c r="DB55" s="195">
        <f t="shared" si="52"/>
        <v>0</v>
      </c>
      <c r="DC55" s="195">
        <f t="shared" si="53"/>
        <v>1</v>
      </c>
      <c r="DD55" s="195">
        <f t="shared" si="54"/>
        <v>1</v>
      </c>
      <c r="DE55" s="195">
        <f t="shared" si="55"/>
        <v>1</v>
      </c>
      <c r="DF55" s="195">
        <f t="shared" si="56"/>
        <v>1</v>
      </c>
      <c r="DG55" s="195">
        <f t="shared" si="57"/>
        <v>1</v>
      </c>
      <c r="DR55" s="329" t="b">
        <f t="shared" si="58"/>
        <v>0</v>
      </c>
      <c r="DS55" s="329" t="b">
        <f t="shared" si="59"/>
        <v>0</v>
      </c>
      <c r="DT55" s="329" t="b">
        <f t="shared" si="60"/>
        <v>0</v>
      </c>
      <c r="DU55" s="329"/>
      <c r="DV55" s="329"/>
      <c r="DW55" s="329"/>
      <c r="DX55" s="196">
        <f t="shared" si="69"/>
        <v>0</v>
      </c>
      <c r="DY55" s="329" t="b">
        <f t="shared" si="61"/>
        <v>0</v>
      </c>
      <c r="DZ55" s="329" t="b">
        <f t="shared" si="62"/>
        <v>0</v>
      </c>
      <c r="EA55" s="329" t="b">
        <f t="shared" si="63"/>
        <v>0</v>
      </c>
      <c r="EB55" s="329"/>
      <c r="EC55" s="329"/>
      <c r="ED55" s="329"/>
      <c r="EE55" s="196">
        <f t="shared" si="70"/>
        <v>0</v>
      </c>
      <c r="EF55" s="329" t="str">
        <f t="shared" si="64"/>
        <v/>
      </c>
      <c r="EG55" s="329" t="str">
        <f t="shared" si="65"/>
        <v/>
      </c>
    </row>
    <row r="56" spans="2:137" ht="32.25" customHeight="1" x14ac:dyDescent="0.25">
      <c r="B56" s="386">
        <f t="shared" si="66"/>
        <v>26</v>
      </c>
      <c r="C56" s="9"/>
      <c r="D56" s="9"/>
      <c r="E56" s="9"/>
      <c r="F56" s="444" t="s">
        <v>347</v>
      </c>
      <c r="G56" s="8">
        <v>1</v>
      </c>
      <c r="H56" s="8">
        <v>1</v>
      </c>
      <c r="I56" s="8">
        <v>1</v>
      </c>
      <c r="J56" s="8">
        <v>0</v>
      </c>
      <c r="K56" s="385">
        <v>1</v>
      </c>
      <c r="L56" s="8">
        <v>1</v>
      </c>
      <c r="M56" s="8">
        <v>1</v>
      </c>
      <c r="N56" s="8">
        <v>1</v>
      </c>
      <c r="O56" s="8">
        <v>0</v>
      </c>
      <c r="P56" s="8">
        <v>0</v>
      </c>
      <c r="Q56" s="8">
        <v>0</v>
      </c>
      <c r="R56" s="8">
        <v>0</v>
      </c>
      <c r="S56" s="385">
        <f t="shared" si="67"/>
        <v>1</v>
      </c>
      <c r="T56" s="8">
        <v>1</v>
      </c>
      <c r="U56" s="8">
        <v>1</v>
      </c>
      <c r="V56" s="8">
        <v>1</v>
      </c>
      <c r="W56" s="8">
        <v>1</v>
      </c>
      <c r="X56" s="8">
        <v>1</v>
      </c>
      <c r="Y56" s="8">
        <v>1</v>
      </c>
      <c r="Z56" s="8">
        <v>1</v>
      </c>
      <c r="AA56" s="8">
        <v>1</v>
      </c>
      <c r="AB56" s="8">
        <v>1</v>
      </c>
      <c r="AC56" s="8">
        <v>1</v>
      </c>
      <c r="AD56" s="8">
        <v>1</v>
      </c>
      <c r="AE56" s="8">
        <v>1</v>
      </c>
      <c r="AF56" s="355">
        <v>1</v>
      </c>
      <c r="AG56" s="8">
        <v>0</v>
      </c>
      <c r="AH56" s="8"/>
      <c r="AI56" s="8"/>
      <c r="AJ56" s="8"/>
      <c r="AK56" s="8"/>
      <c r="AL56" s="8"/>
      <c r="AM56" s="8"/>
      <c r="AN56" s="8"/>
      <c r="AO56" s="8"/>
      <c r="AP56" s="437"/>
      <c r="AQ56" s="8"/>
      <c r="AR56" s="8"/>
      <c r="AS56" s="8"/>
      <c r="AT56" s="8">
        <v>180000</v>
      </c>
      <c r="AU56" s="9">
        <f t="shared" si="5"/>
        <v>0</v>
      </c>
      <c r="AV56" s="8">
        <v>0</v>
      </c>
      <c r="AW56" s="9">
        <f t="shared" si="6"/>
        <v>1</v>
      </c>
      <c r="AX56" s="8">
        <v>1</v>
      </c>
      <c r="AY56" s="8">
        <v>1</v>
      </c>
      <c r="AZ56" s="8">
        <v>1</v>
      </c>
      <c r="BA56" s="8">
        <v>0</v>
      </c>
      <c r="BB56" s="9"/>
      <c r="BC56" s="9"/>
      <c r="BD56" s="9"/>
      <c r="BE56" s="244" cm="1">
        <f t="array" ref="BE56">IF($F56="","",IF(BA56=1,1,IF(BG56&lt;&gt;1,$BH$1,IF(SUMPRODUCT(--(G56:AZ56&gt;=$G$5:$AZ$5)*($G$5:$AZ$5&lt;&gt;"")*($G$4:$AZ$4=1))=COUNTIF($G$4:$AZ$4,1),1,0))))</f>
        <v>1</v>
      </c>
      <c r="BF56" s="351" t="s">
        <v>785</v>
      </c>
      <c r="BG56" s="196">
        <f t="shared" si="7"/>
        <v>1</v>
      </c>
      <c r="BH56" s="196">
        <f t="shared" si="68"/>
        <v>0</v>
      </c>
      <c r="BI56" s="196">
        <f t="shared" si="68"/>
        <v>1</v>
      </c>
      <c r="BJ56" s="195">
        <f t="shared" si="8"/>
        <v>1</v>
      </c>
      <c r="BK56" s="195">
        <f t="shared" si="9"/>
        <v>1</v>
      </c>
      <c r="BL56" s="195">
        <f t="shared" si="10"/>
        <v>1</v>
      </c>
      <c r="BM56" s="195">
        <f t="shared" si="11"/>
        <v>1</v>
      </c>
      <c r="BN56" s="195">
        <f t="shared" si="12"/>
        <v>1</v>
      </c>
      <c r="BO56" s="195">
        <f t="shared" si="13"/>
        <v>1</v>
      </c>
      <c r="BP56" s="195">
        <f t="shared" si="14"/>
        <v>1</v>
      </c>
      <c r="BQ56" s="195">
        <f t="shared" si="15"/>
        <v>1</v>
      </c>
      <c r="BR56" s="195">
        <f t="shared" si="16"/>
        <v>1</v>
      </c>
      <c r="BS56" s="195">
        <f t="shared" si="17"/>
        <v>1</v>
      </c>
      <c r="BT56" s="195">
        <f t="shared" si="18"/>
        <v>1</v>
      </c>
      <c r="BU56" s="195">
        <f t="shared" si="19"/>
        <v>1</v>
      </c>
      <c r="BV56" s="195">
        <f t="shared" si="20"/>
        <v>1</v>
      </c>
      <c r="BW56" s="195">
        <f t="shared" si="21"/>
        <v>1</v>
      </c>
      <c r="BX56" s="195">
        <f t="shared" si="22"/>
        <v>1</v>
      </c>
      <c r="BY56" s="195">
        <f t="shared" si="23"/>
        <v>1</v>
      </c>
      <c r="BZ56" s="195">
        <f t="shared" si="24"/>
        <v>1</v>
      </c>
      <c r="CA56" s="195">
        <f t="shared" si="25"/>
        <v>1</v>
      </c>
      <c r="CB56" s="195">
        <f t="shared" si="26"/>
        <v>1</v>
      </c>
      <c r="CC56" s="195">
        <f t="shared" si="27"/>
        <v>1</v>
      </c>
      <c r="CD56" s="195">
        <f t="shared" si="28"/>
        <v>1</v>
      </c>
      <c r="CE56" s="195">
        <f t="shared" si="29"/>
        <v>1</v>
      </c>
      <c r="CF56" s="195">
        <f t="shared" si="30"/>
        <v>1</v>
      </c>
      <c r="CG56" s="195">
        <f t="shared" si="31"/>
        <v>1</v>
      </c>
      <c r="CH56" s="195">
        <f t="shared" si="32"/>
        <v>1</v>
      </c>
      <c r="CI56" s="195">
        <f t="shared" si="33"/>
        <v>1</v>
      </c>
      <c r="CJ56" s="195">
        <f t="shared" si="34"/>
        <v>1</v>
      </c>
      <c r="CK56" s="195">
        <f t="shared" si="35"/>
        <v>1</v>
      </c>
      <c r="CL56" s="195">
        <f t="shared" si="36"/>
        <v>1</v>
      </c>
      <c r="CM56" s="195">
        <f t="shared" si="37"/>
        <v>1</v>
      </c>
      <c r="CN56" s="195">
        <f t="shared" si="38"/>
        <v>1</v>
      </c>
      <c r="CO56" s="195">
        <f t="shared" si="39"/>
        <v>1</v>
      </c>
      <c r="CP56" s="195">
        <f t="shared" si="40"/>
        <v>1</v>
      </c>
      <c r="CQ56" s="195">
        <f t="shared" si="41"/>
        <v>1</v>
      </c>
      <c r="CR56" s="195">
        <f t="shared" si="42"/>
        <v>1</v>
      </c>
      <c r="CS56" s="195">
        <f t="shared" si="43"/>
        <v>1</v>
      </c>
      <c r="CT56" s="195">
        <f t="shared" si="44"/>
        <v>1</v>
      </c>
      <c r="CU56" s="195">
        <f t="shared" si="45"/>
        <v>1</v>
      </c>
      <c r="CV56" s="195">
        <f t="shared" si="46"/>
        <v>1</v>
      </c>
      <c r="CW56" s="195">
        <f t="shared" si="47"/>
        <v>1</v>
      </c>
      <c r="CX56" s="195">
        <f t="shared" si="48"/>
        <v>1</v>
      </c>
      <c r="CY56" s="195">
        <f t="shared" si="49"/>
        <v>1</v>
      </c>
      <c r="CZ56" s="195">
        <f t="shared" si="50"/>
        <v>1</v>
      </c>
      <c r="DA56" s="195">
        <f t="shared" si="51"/>
        <v>1</v>
      </c>
      <c r="DB56" s="195">
        <f t="shared" si="52"/>
        <v>1</v>
      </c>
      <c r="DC56" s="195">
        <f t="shared" si="53"/>
        <v>1</v>
      </c>
      <c r="DD56" s="195">
        <f t="shared" si="54"/>
        <v>1</v>
      </c>
      <c r="DE56" s="195">
        <f t="shared" si="55"/>
        <v>1</v>
      </c>
      <c r="DF56" s="195">
        <f t="shared" si="56"/>
        <v>1</v>
      </c>
      <c r="DG56" s="195">
        <f t="shared" si="57"/>
        <v>1</v>
      </c>
      <c r="DR56" s="329" t="b">
        <f t="shared" si="58"/>
        <v>0</v>
      </c>
      <c r="DS56" s="329" t="b">
        <f t="shared" si="59"/>
        <v>0</v>
      </c>
      <c r="DT56" s="329" t="b">
        <f t="shared" si="60"/>
        <v>0</v>
      </c>
      <c r="DU56" s="329"/>
      <c r="DV56" s="329"/>
      <c r="DW56" s="329"/>
      <c r="DX56" s="196">
        <f t="shared" si="69"/>
        <v>0</v>
      </c>
      <c r="DY56" s="329" t="b">
        <f t="shared" si="61"/>
        <v>0</v>
      </c>
      <c r="DZ56" s="329" t="b">
        <f t="shared" si="62"/>
        <v>0</v>
      </c>
      <c r="EA56" s="329" t="b">
        <f t="shared" si="63"/>
        <v>0</v>
      </c>
      <c r="EB56" s="329"/>
      <c r="EC56" s="329"/>
      <c r="ED56" s="329"/>
      <c r="EE56" s="196">
        <f t="shared" si="70"/>
        <v>0</v>
      </c>
      <c r="EF56" s="329">
        <f t="shared" si="64"/>
        <v>0</v>
      </c>
      <c r="EG56" s="329">
        <f t="shared" si="65"/>
        <v>0</v>
      </c>
    </row>
    <row r="57" spans="2:137" ht="12" hidden="1" customHeight="1" x14ac:dyDescent="0.25">
      <c r="B57" s="386" t="str">
        <f t="shared" si="66"/>
        <v/>
      </c>
      <c r="C57" s="9"/>
      <c r="D57" s="9"/>
      <c r="E57" s="9"/>
      <c r="F57" s="444"/>
      <c r="G57" s="8"/>
      <c r="H57" s="8"/>
      <c r="I57" s="8"/>
      <c r="J57" s="8"/>
      <c r="K57" s="385"/>
      <c r="L57" s="8"/>
      <c r="M57" s="8"/>
      <c r="N57" s="8"/>
      <c r="O57" s="8"/>
      <c r="P57" s="8"/>
      <c r="Q57" s="8"/>
      <c r="R57" s="8"/>
      <c r="S57" s="385" t="str">
        <f t="shared" si="67"/>
        <v/>
      </c>
      <c r="T57" s="8"/>
      <c r="U57" s="8"/>
      <c r="V57" s="8"/>
      <c r="W57" s="8"/>
      <c r="X57" s="8"/>
      <c r="Y57" s="8"/>
      <c r="Z57" s="8"/>
      <c r="AA57" s="8"/>
      <c r="AB57" s="8"/>
      <c r="AC57" s="8"/>
      <c r="AD57" s="8"/>
      <c r="AE57" s="8"/>
      <c r="AF57" s="355"/>
      <c r="AG57" s="8"/>
      <c r="AH57" s="8"/>
      <c r="AI57" s="8"/>
      <c r="AJ57" s="8"/>
      <c r="AK57" s="8"/>
      <c r="AL57" s="8"/>
      <c r="AM57" s="8"/>
      <c r="AN57" s="8"/>
      <c r="AO57" s="8"/>
      <c r="AP57" s="437"/>
      <c r="AQ57" s="8"/>
      <c r="AR57" s="8"/>
      <c r="AS57" s="8"/>
      <c r="AT57" s="8"/>
      <c r="AU57" s="9" t="str">
        <f t="shared" si="5"/>
        <v/>
      </c>
      <c r="AV57" s="8"/>
      <c r="AW57" s="9" t="str">
        <f t="shared" si="6"/>
        <v/>
      </c>
      <c r="AX57" s="8"/>
      <c r="AY57" s="8"/>
      <c r="AZ57" s="8"/>
      <c r="BA57" s="8"/>
      <c r="BB57" s="9"/>
      <c r="BC57" s="9"/>
      <c r="BD57" s="9"/>
      <c r="BE57" s="244" t="str" cm="1">
        <f t="array" ref="BE57">IF($F57="","",IF(BA57=1,1,IF(BG57&lt;&gt;1,$BH$1,IF(SUMPRODUCT(--(G57:AZ57&gt;=$G$5:$AZ$5)*($G$5:$AZ$5&lt;&gt;"")*($G$4:$AZ$4=1))=COUNTIF($G$4:$AZ$4,1),1,0))))</f>
        <v/>
      </c>
      <c r="BF57" s="351"/>
      <c r="BG57" s="196">
        <f t="shared" si="7"/>
        <v>0</v>
      </c>
      <c r="BH57" s="196" t="str">
        <f t="shared" si="68"/>
        <v/>
      </c>
      <c r="BI57" s="196" t="str">
        <f t="shared" si="68"/>
        <v/>
      </c>
      <c r="BJ57" s="195">
        <f t="shared" si="8"/>
        <v>0</v>
      </c>
      <c r="BK57" s="195">
        <f t="shared" si="9"/>
        <v>0</v>
      </c>
      <c r="BL57" s="195">
        <f t="shared" si="10"/>
        <v>0</v>
      </c>
      <c r="BM57" s="195">
        <f t="shared" si="11"/>
        <v>1</v>
      </c>
      <c r="BN57" s="195">
        <f t="shared" si="12"/>
        <v>1</v>
      </c>
      <c r="BO57" s="195">
        <f t="shared" si="13"/>
        <v>0</v>
      </c>
      <c r="BP57" s="195">
        <f t="shared" si="14"/>
        <v>0</v>
      </c>
      <c r="BQ57" s="195">
        <f t="shared" si="15"/>
        <v>0</v>
      </c>
      <c r="BR57" s="195">
        <f t="shared" si="16"/>
        <v>0</v>
      </c>
      <c r="BS57" s="195">
        <f t="shared" si="17"/>
        <v>1</v>
      </c>
      <c r="BT57" s="195">
        <f t="shared" si="18"/>
        <v>1</v>
      </c>
      <c r="BU57" s="195">
        <f t="shared" si="19"/>
        <v>1</v>
      </c>
      <c r="BV57" s="195">
        <f t="shared" si="20"/>
        <v>1</v>
      </c>
      <c r="BW57" s="195">
        <f t="shared" si="21"/>
        <v>0</v>
      </c>
      <c r="BX57" s="195">
        <f t="shared" si="22"/>
        <v>0</v>
      </c>
      <c r="BY57" s="195">
        <f t="shared" si="23"/>
        <v>0</v>
      </c>
      <c r="BZ57" s="195">
        <f t="shared" si="24"/>
        <v>0</v>
      </c>
      <c r="CA57" s="195">
        <f t="shared" si="25"/>
        <v>0</v>
      </c>
      <c r="CB57" s="195">
        <f t="shared" si="26"/>
        <v>0</v>
      </c>
      <c r="CC57" s="195">
        <f t="shared" si="27"/>
        <v>0</v>
      </c>
      <c r="CD57" s="195">
        <f t="shared" si="28"/>
        <v>0</v>
      </c>
      <c r="CE57" s="195">
        <f t="shared" si="29"/>
        <v>0</v>
      </c>
      <c r="CF57" s="195">
        <f t="shared" si="30"/>
        <v>0</v>
      </c>
      <c r="CG57" s="195">
        <f t="shared" si="31"/>
        <v>0</v>
      </c>
      <c r="CH57" s="195">
        <f t="shared" si="32"/>
        <v>0</v>
      </c>
      <c r="CI57" s="195">
        <f t="shared" si="33"/>
        <v>0</v>
      </c>
      <c r="CJ57" s="195">
        <f t="shared" si="34"/>
        <v>0</v>
      </c>
      <c r="CK57" s="195">
        <f t="shared" si="35"/>
        <v>1</v>
      </c>
      <c r="CL57" s="195">
        <f t="shared" si="36"/>
        <v>1</v>
      </c>
      <c r="CM57" s="195">
        <f t="shared" si="37"/>
        <v>1</v>
      </c>
      <c r="CN57" s="195">
        <f t="shared" si="38"/>
        <v>1</v>
      </c>
      <c r="CO57" s="195">
        <f t="shared" si="39"/>
        <v>1</v>
      </c>
      <c r="CP57" s="195">
        <f t="shared" si="40"/>
        <v>1</v>
      </c>
      <c r="CQ57" s="195">
        <f t="shared" si="41"/>
        <v>1</v>
      </c>
      <c r="CR57" s="195">
        <f t="shared" si="42"/>
        <v>1</v>
      </c>
      <c r="CS57" s="195">
        <f t="shared" si="43"/>
        <v>1</v>
      </c>
      <c r="CT57" s="195">
        <f t="shared" si="44"/>
        <v>1</v>
      </c>
      <c r="CU57" s="195">
        <f t="shared" si="45"/>
        <v>1</v>
      </c>
      <c r="CV57" s="195">
        <f t="shared" si="46"/>
        <v>1</v>
      </c>
      <c r="CW57" s="195">
        <f t="shared" si="47"/>
        <v>0</v>
      </c>
      <c r="CX57" s="195">
        <f t="shared" si="48"/>
        <v>1</v>
      </c>
      <c r="CY57" s="195">
        <f t="shared" si="49"/>
        <v>1</v>
      </c>
      <c r="CZ57" s="195">
        <f t="shared" si="50"/>
        <v>1</v>
      </c>
      <c r="DA57" s="195">
        <f t="shared" si="51"/>
        <v>0</v>
      </c>
      <c r="DB57" s="195">
        <f t="shared" si="52"/>
        <v>0</v>
      </c>
      <c r="DC57" s="195">
        <f t="shared" si="53"/>
        <v>1</v>
      </c>
      <c r="DD57" s="195">
        <f t="shared" si="54"/>
        <v>1</v>
      </c>
      <c r="DE57" s="195">
        <f t="shared" si="55"/>
        <v>1</v>
      </c>
      <c r="DF57" s="195">
        <f t="shared" si="56"/>
        <v>1</v>
      </c>
      <c r="DG57" s="195">
        <f t="shared" si="57"/>
        <v>1</v>
      </c>
      <c r="DR57" s="329" t="b">
        <f t="shared" si="58"/>
        <v>0</v>
      </c>
      <c r="DS57" s="329" t="b">
        <f t="shared" si="59"/>
        <v>0</v>
      </c>
      <c r="DT57" s="329" t="b">
        <f t="shared" si="60"/>
        <v>0</v>
      </c>
      <c r="DU57" s="329"/>
      <c r="DV57" s="329"/>
      <c r="DW57" s="329"/>
      <c r="DX57" s="196">
        <f t="shared" si="69"/>
        <v>0</v>
      </c>
      <c r="DY57" s="329" t="b">
        <f t="shared" si="61"/>
        <v>0</v>
      </c>
      <c r="DZ57" s="329" t="b">
        <f t="shared" si="62"/>
        <v>0</v>
      </c>
      <c r="EA57" s="329" t="b">
        <f t="shared" si="63"/>
        <v>0</v>
      </c>
      <c r="EB57" s="329"/>
      <c r="EC57" s="329"/>
      <c r="ED57" s="329"/>
      <c r="EE57" s="196">
        <f t="shared" si="70"/>
        <v>0</v>
      </c>
      <c r="EF57" s="329" t="str">
        <f t="shared" si="64"/>
        <v/>
      </c>
      <c r="EG57" s="329" t="str">
        <f t="shared" si="65"/>
        <v/>
      </c>
    </row>
    <row r="58" spans="2:137" ht="32.25" customHeight="1" x14ac:dyDescent="0.25">
      <c r="B58" s="386">
        <f t="shared" si="66"/>
        <v>28</v>
      </c>
      <c r="C58" s="9"/>
      <c r="D58" s="9"/>
      <c r="E58" s="9"/>
      <c r="F58" s="444" t="s">
        <v>348</v>
      </c>
      <c r="G58" s="8">
        <v>1</v>
      </c>
      <c r="H58" s="8">
        <v>1</v>
      </c>
      <c r="I58" s="8">
        <v>1</v>
      </c>
      <c r="J58" s="8">
        <v>0</v>
      </c>
      <c r="K58" s="385">
        <v>1</v>
      </c>
      <c r="L58" s="8">
        <v>1</v>
      </c>
      <c r="M58" s="8">
        <v>1</v>
      </c>
      <c r="N58" s="8">
        <v>1</v>
      </c>
      <c r="O58" s="8">
        <v>0</v>
      </c>
      <c r="P58" s="8">
        <v>0</v>
      </c>
      <c r="Q58" s="8">
        <v>0</v>
      </c>
      <c r="R58" s="8">
        <v>0</v>
      </c>
      <c r="S58" s="385">
        <f t="shared" si="67"/>
        <v>1</v>
      </c>
      <c r="T58" s="8">
        <v>1</v>
      </c>
      <c r="U58" s="8">
        <v>1</v>
      </c>
      <c r="V58" s="8">
        <v>1</v>
      </c>
      <c r="W58" s="8">
        <v>1</v>
      </c>
      <c r="X58" s="8">
        <v>1</v>
      </c>
      <c r="Y58" s="8">
        <v>1</v>
      </c>
      <c r="Z58" s="8">
        <v>1</v>
      </c>
      <c r="AA58" s="8">
        <v>1</v>
      </c>
      <c r="AB58" s="8">
        <v>1</v>
      </c>
      <c r="AC58" s="8">
        <v>1</v>
      </c>
      <c r="AD58" s="8">
        <v>1</v>
      </c>
      <c r="AE58" s="8">
        <v>1</v>
      </c>
      <c r="AF58" s="355">
        <v>1</v>
      </c>
      <c r="AG58" s="8">
        <v>0</v>
      </c>
      <c r="AH58" s="8"/>
      <c r="AI58" s="8"/>
      <c r="AJ58" s="8"/>
      <c r="AK58" s="8"/>
      <c r="AL58" s="8"/>
      <c r="AM58" s="8"/>
      <c r="AN58" s="8"/>
      <c r="AO58" s="8"/>
      <c r="AP58" s="437"/>
      <c r="AQ58" s="8"/>
      <c r="AR58" s="8"/>
      <c r="AS58" s="8"/>
      <c r="AT58" s="8">
        <v>150000</v>
      </c>
      <c r="AU58" s="9">
        <f t="shared" si="5"/>
        <v>0</v>
      </c>
      <c r="AV58" s="8">
        <v>0</v>
      </c>
      <c r="AW58" s="9">
        <f t="shared" si="6"/>
        <v>1</v>
      </c>
      <c r="AX58" s="8">
        <v>1</v>
      </c>
      <c r="AY58" s="8">
        <v>1</v>
      </c>
      <c r="AZ58" s="8">
        <v>1</v>
      </c>
      <c r="BA58" s="8">
        <v>0</v>
      </c>
      <c r="BB58" s="9"/>
      <c r="BC58" s="9"/>
      <c r="BD58" s="9"/>
      <c r="BE58" s="244" cm="1">
        <f t="array" ref="BE58">IF($F58="","",IF(BA58=1,1,IF(BG58&lt;&gt;1,$BH$1,IF(SUMPRODUCT(--(G58:AZ58&gt;=$G$5:$AZ$5)*($G$5:$AZ$5&lt;&gt;"")*($G$4:$AZ$4=1))=COUNTIF($G$4:$AZ$4,1),1,0))))</f>
        <v>1</v>
      </c>
      <c r="BF58" s="351" t="s">
        <v>786</v>
      </c>
      <c r="BG58" s="196">
        <f t="shared" si="7"/>
        <v>1</v>
      </c>
      <c r="BH58" s="196">
        <f t="shared" si="68"/>
        <v>0</v>
      </c>
      <c r="BI58" s="196">
        <f t="shared" si="68"/>
        <v>1</v>
      </c>
      <c r="BJ58" s="195">
        <f t="shared" si="8"/>
        <v>1</v>
      </c>
      <c r="BK58" s="195">
        <f t="shared" si="9"/>
        <v>1</v>
      </c>
      <c r="BL58" s="195">
        <f t="shared" si="10"/>
        <v>1</v>
      </c>
      <c r="BM58" s="195">
        <f t="shared" si="11"/>
        <v>1</v>
      </c>
      <c r="BN58" s="195">
        <f t="shared" si="12"/>
        <v>1</v>
      </c>
      <c r="BO58" s="195">
        <f t="shared" si="13"/>
        <v>1</v>
      </c>
      <c r="BP58" s="195">
        <f t="shared" si="14"/>
        <v>1</v>
      </c>
      <c r="BQ58" s="195">
        <f t="shared" si="15"/>
        <v>1</v>
      </c>
      <c r="BR58" s="195">
        <f t="shared" si="16"/>
        <v>1</v>
      </c>
      <c r="BS58" s="195">
        <f t="shared" si="17"/>
        <v>1</v>
      </c>
      <c r="BT58" s="195">
        <f t="shared" si="18"/>
        <v>1</v>
      </c>
      <c r="BU58" s="195">
        <f t="shared" si="19"/>
        <v>1</v>
      </c>
      <c r="BV58" s="195">
        <f t="shared" si="20"/>
        <v>1</v>
      </c>
      <c r="BW58" s="195">
        <f t="shared" si="21"/>
        <v>1</v>
      </c>
      <c r="BX58" s="195">
        <f t="shared" si="22"/>
        <v>1</v>
      </c>
      <c r="BY58" s="195">
        <f t="shared" si="23"/>
        <v>1</v>
      </c>
      <c r="BZ58" s="195">
        <f t="shared" si="24"/>
        <v>1</v>
      </c>
      <c r="CA58" s="195">
        <f t="shared" si="25"/>
        <v>1</v>
      </c>
      <c r="CB58" s="195">
        <f t="shared" si="26"/>
        <v>1</v>
      </c>
      <c r="CC58" s="195">
        <f t="shared" si="27"/>
        <v>1</v>
      </c>
      <c r="CD58" s="195">
        <f t="shared" si="28"/>
        <v>1</v>
      </c>
      <c r="CE58" s="195">
        <f t="shared" si="29"/>
        <v>1</v>
      </c>
      <c r="CF58" s="195">
        <f t="shared" si="30"/>
        <v>1</v>
      </c>
      <c r="CG58" s="195">
        <f t="shared" si="31"/>
        <v>1</v>
      </c>
      <c r="CH58" s="195">
        <f t="shared" si="32"/>
        <v>1</v>
      </c>
      <c r="CI58" s="195">
        <f t="shared" si="33"/>
        <v>1</v>
      </c>
      <c r="CJ58" s="195">
        <f t="shared" si="34"/>
        <v>1</v>
      </c>
      <c r="CK58" s="195">
        <f t="shared" si="35"/>
        <v>1</v>
      </c>
      <c r="CL58" s="195">
        <f t="shared" si="36"/>
        <v>1</v>
      </c>
      <c r="CM58" s="195">
        <f t="shared" si="37"/>
        <v>1</v>
      </c>
      <c r="CN58" s="195">
        <f t="shared" si="38"/>
        <v>1</v>
      </c>
      <c r="CO58" s="195">
        <f t="shared" si="39"/>
        <v>1</v>
      </c>
      <c r="CP58" s="195">
        <f t="shared" si="40"/>
        <v>1</v>
      </c>
      <c r="CQ58" s="195">
        <f t="shared" si="41"/>
        <v>1</v>
      </c>
      <c r="CR58" s="195">
        <f t="shared" si="42"/>
        <v>1</v>
      </c>
      <c r="CS58" s="195">
        <f t="shared" si="43"/>
        <v>1</v>
      </c>
      <c r="CT58" s="195">
        <f t="shared" si="44"/>
        <v>1</v>
      </c>
      <c r="CU58" s="195">
        <f t="shared" si="45"/>
        <v>1</v>
      </c>
      <c r="CV58" s="195">
        <f t="shared" si="46"/>
        <v>1</v>
      </c>
      <c r="CW58" s="195">
        <f t="shared" si="47"/>
        <v>1</v>
      </c>
      <c r="CX58" s="195">
        <f t="shared" si="48"/>
        <v>1</v>
      </c>
      <c r="CY58" s="195">
        <f t="shared" si="49"/>
        <v>1</v>
      </c>
      <c r="CZ58" s="195">
        <f t="shared" si="50"/>
        <v>1</v>
      </c>
      <c r="DA58" s="195">
        <f t="shared" si="51"/>
        <v>1</v>
      </c>
      <c r="DB58" s="195">
        <f t="shared" si="52"/>
        <v>1</v>
      </c>
      <c r="DC58" s="195">
        <f t="shared" si="53"/>
        <v>1</v>
      </c>
      <c r="DD58" s="195">
        <f t="shared" si="54"/>
        <v>1</v>
      </c>
      <c r="DE58" s="195">
        <f t="shared" si="55"/>
        <v>1</v>
      </c>
      <c r="DF58" s="195">
        <f t="shared" si="56"/>
        <v>1</v>
      </c>
      <c r="DG58" s="195">
        <f t="shared" si="57"/>
        <v>1</v>
      </c>
      <c r="DR58" s="329" t="b">
        <f t="shared" si="58"/>
        <v>0</v>
      </c>
      <c r="DS58" s="329" t="b">
        <f t="shared" si="59"/>
        <v>0</v>
      </c>
      <c r="DT58" s="329" t="b">
        <f t="shared" si="60"/>
        <v>0</v>
      </c>
      <c r="DU58" s="329"/>
      <c r="DV58" s="329"/>
      <c r="DW58" s="329"/>
      <c r="DX58" s="196">
        <f t="shared" si="69"/>
        <v>0</v>
      </c>
      <c r="DY58" s="329" t="b">
        <f t="shared" si="61"/>
        <v>0</v>
      </c>
      <c r="DZ58" s="329" t="b">
        <f t="shared" si="62"/>
        <v>0</v>
      </c>
      <c r="EA58" s="329" t="b">
        <f t="shared" si="63"/>
        <v>0</v>
      </c>
      <c r="EB58" s="329"/>
      <c r="EC58" s="329"/>
      <c r="ED58" s="329"/>
      <c r="EE58" s="196">
        <f t="shared" si="70"/>
        <v>0</v>
      </c>
      <c r="EF58" s="329">
        <f t="shared" si="64"/>
        <v>0</v>
      </c>
      <c r="EG58" s="329">
        <f t="shared" si="65"/>
        <v>0</v>
      </c>
    </row>
    <row r="59" spans="2:137" ht="14.25" hidden="1" customHeight="1" x14ac:dyDescent="0.25">
      <c r="B59" s="9" t="str">
        <f t="shared" si="66"/>
        <v/>
      </c>
      <c r="C59" s="9"/>
      <c r="D59" s="9"/>
      <c r="E59" s="9"/>
      <c r="F59" s="444"/>
      <c r="G59" s="8"/>
      <c r="H59" s="8"/>
      <c r="I59" s="8"/>
      <c r="J59" s="8"/>
      <c r="K59" s="385" t="str">
        <f t="shared" ref="K59:K95" si="71">IF(F59="","",IF(OR(I59=1,AND(I59=0,J59=1)),1,0))</f>
        <v/>
      </c>
      <c r="L59" s="8"/>
      <c r="M59" s="8"/>
      <c r="N59" s="8"/>
      <c r="O59" s="8"/>
      <c r="P59" s="8"/>
      <c r="Q59" s="8"/>
      <c r="R59" s="8"/>
      <c r="S59" s="385" t="str">
        <f t="shared" si="67"/>
        <v/>
      </c>
      <c r="T59" s="8"/>
      <c r="U59" s="8"/>
      <c r="V59" s="8"/>
      <c r="W59" s="8"/>
      <c r="X59" s="8"/>
      <c r="Y59" s="8"/>
      <c r="Z59" s="8"/>
      <c r="AA59" s="8"/>
      <c r="AB59" s="8"/>
      <c r="AC59" s="8"/>
      <c r="AD59" s="8"/>
      <c r="AE59" s="8"/>
      <c r="AF59" s="355"/>
      <c r="AG59" s="8"/>
      <c r="AH59" s="8"/>
      <c r="AI59" s="8"/>
      <c r="AJ59" s="8"/>
      <c r="AK59" s="8"/>
      <c r="AL59" s="8"/>
      <c r="AM59" s="8"/>
      <c r="AN59" s="8"/>
      <c r="AO59" s="8"/>
      <c r="AP59" s="437"/>
      <c r="AQ59" s="8"/>
      <c r="AR59" s="8"/>
      <c r="AS59" s="8"/>
      <c r="AT59" s="8"/>
      <c r="AU59" s="9" t="str">
        <f t="shared" si="5"/>
        <v/>
      </c>
      <c r="AV59" s="8"/>
      <c r="AW59" s="9" t="str">
        <f t="shared" si="6"/>
        <v/>
      </c>
      <c r="AX59" s="8"/>
      <c r="AY59" s="8"/>
      <c r="AZ59" s="8"/>
      <c r="BA59" s="8"/>
      <c r="BB59" s="9"/>
      <c r="BC59" s="9"/>
      <c r="BD59" s="9"/>
      <c r="BE59" s="244" t="str" cm="1">
        <f t="array" ref="BE59">IF($F59="","",IF(BA59=1,1,IF(BG59&lt;&gt;1,$BH$1,IF(SUMPRODUCT(--(G59:AZ59&gt;=$G$5:$AZ$5)*($G$5:$AZ$5&lt;&gt;"")*($G$4:$AZ$4=1))=COUNTIF($G$4:$AZ$4,1),1,0))))</f>
        <v/>
      </c>
      <c r="BF59" s="351"/>
      <c r="BG59" s="196">
        <f t="shared" si="7"/>
        <v>0</v>
      </c>
      <c r="BH59" s="196" t="str">
        <f t="shared" si="68"/>
        <v/>
      </c>
      <c r="BI59" s="196" t="str">
        <f t="shared" si="68"/>
        <v/>
      </c>
      <c r="BJ59" s="195">
        <f t="shared" si="8"/>
        <v>0</v>
      </c>
      <c r="BK59" s="195">
        <f t="shared" si="9"/>
        <v>0</v>
      </c>
      <c r="BL59" s="195">
        <f t="shared" si="10"/>
        <v>0</v>
      </c>
      <c r="BM59" s="195">
        <f t="shared" si="11"/>
        <v>1</v>
      </c>
      <c r="BN59" s="195">
        <f t="shared" si="12"/>
        <v>1</v>
      </c>
      <c r="BO59" s="195">
        <f t="shared" si="13"/>
        <v>0</v>
      </c>
      <c r="BP59" s="195">
        <f t="shared" si="14"/>
        <v>0</v>
      </c>
      <c r="BQ59" s="195">
        <f t="shared" si="15"/>
        <v>0</v>
      </c>
      <c r="BR59" s="195">
        <f t="shared" si="16"/>
        <v>0</v>
      </c>
      <c r="BS59" s="195">
        <f t="shared" si="17"/>
        <v>1</v>
      </c>
      <c r="BT59" s="195">
        <f t="shared" si="18"/>
        <v>1</v>
      </c>
      <c r="BU59" s="195">
        <f t="shared" si="19"/>
        <v>1</v>
      </c>
      <c r="BV59" s="195">
        <f t="shared" si="20"/>
        <v>1</v>
      </c>
      <c r="BW59" s="195">
        <f t="shared" si="21"/>
        <v>0</v>
      </c>
      <c r="BX59" s="195">
        <f t="shared" si="22"/>
        <v>0</v>
      </c>
      <c r="BY59" s="195">
        <f t="shared" si="23"/>
        <v>0</v>
      </c>
      <c r="BZ59" s="195">
        <f t="shared" si="24"/>
        <v>0</v>
      </c>
      <c r="CA59" s="195">
        <f t="shared" si="25"/>
        <v>0</v>
      </c>
      <c r="CB59" s="195">
        <f t="shared" si="26"/>
        <v>0</v>
      </c>
      <c r="CC59" s="195">
        <f t="shared" si="27"/>
        <v>0</v>
      </c>
      <c r="CD59" s="195">
        <f t="shared" si="28"/>
        <v>0</v>
      </c>
      <c r="CE59" s="195">
        <f t="shared" si="29"/>
        <v>0</v>
      </c>
      <c r="CF59" s="195">
        <f t="shared" si="30"/>
        <v>0</v>
      </c>
      <c r="CG59" s="195">
        <f t="shared" si="31"/>
        <v>0</v>
      </c>
      <c r="CH59" s="195">
        <f t="shared" si="32"/>
        <v>0</v>
      </c>
      <c r="CI59" s="195">
        <f t="shared" si="33"/>
        <v>0</v>
      </c>
      <c r="CJ59" s="195">
        <f t="shared" si="34"/>
        <v>0</v>
      </c>
      <c r="CK59" s="195">
        <f t="shared" si="35"/>
        <v>1</v>
      </c>
      <c r="CL59" s="195">
        <f t="shared" si="36"/>
        <v>1</v>
      </c>
      <c r="CM59" s="195">
        <f t="shared" si="37"/>
        <v>1</v>
      </c>
      <c r="CN59" s="195">
        <f t="shared" si="38"/>
        <v>1</v>
      </c>
      <c r="CO59" s="195">
        <f t="shared" si="39"/>
        <v>1</v>
      </c>
      <c r="CP59" s="195">
        <f t="shared" si="40"/>
        <v>1</v>
      </c>
      <c r="CQ59" s="195">
        <f t="shared" si="41"/>
        <v>1</v>
      </c>
      <c r="CR59" s="195">
        <f t="shared" si="42"/>
        <v>1</v>
      </c>
      <c r="CS59" s="195">
        <f t="shared" si="43"/>
        <v>1</v>
      </c>
      <c r="CT59" s="195">
        <f t="shared" si="44"/>
        <v>1</v>
      </c>
      <c r="CU59" s="195">
        <f t="shared" si="45"/>
        <v>1</v>
      </c>
      <c r="CV59" s="195">
        <f t="shared" si="46"/>
        <v>1</v>
      </c>
      <c r="CW59" s="195">
        <f t="shared" si="47"/>
        <v>0</v>
      </c>
      <c r="CX59" s="195">
        <f t="shared" si="48"/>
        <v>1</v>
      </c>
      <c r="CY59" s="195">
        <f t="shared" si="49"/>
        <v>1</v>
      </c>
      <c r="CZ59" s="195">
        <f t="shared" si="50"/>
        <v>1</v>
      </c>
      <c r="DA59" s="195">
        <f t="shared" si="51"/>
        <v>0</v>
      </c>
      <c r="DB59" s="195">
        <f t="shared" si="52"/>
        <v>0</v>
      </c>
      <c r="DC59" s="195">
        <f t="shared" si="53"/>
        <v>1</v>
      </c>
      <c r="DD59" s="195">
        <f t="shared" si="54"/>
        <v>1</v>
      </c>
      <c r="DE59" s="195">
        <f t="shared" si="55"/>
        <v>1</v>
      </c>
      <c r="DF59" s="195">
        <f t="shared" si="56"/>
        <v>1</v>
      </c>
      <c r="DG59" s="195">
        <f t="shared" si="57"/>
        <v>1</v>
      </c>
      <c r="DR59" s="329" t="b">
        <f t="shared" si="58"/>
        <v>0</v>
      </c>
      <c r="DS59" s="329" t="b">
        <f t="shared" si="59"/>
        <v>0</v>
      </c>
      <c r="DT59" s="329" t="b">
        <f t="shared" si="60"/>
        <v>0</v>
      </c>
      <c r="DU59" s="329"/>
      <c r="DV59" s="329"/>
      <c r="DW59" s="329"/>
      <c r="DX59" s="196">
        <f t="shared" si="69"/>
        <v>0</v>
      </c>
      <c r="DY59" s="329" t="b">
        <f t="shared" si="61"/>
        <v>0</v>
      </c>
      <c r="DZ59" s="329" t="b">
        <f t="shared" si="62"/>
        <v>0</v>
      </c>
      <c r="EA59" s="329" t="b">
        <f t="shared" si="63"/>
        <v>0</v>
      </c>
      <c r="EB59" s="329"/>
      <c r="EC59" s="329"/>
      <c r="ED59" s="329"/>
      <c r="EE59" s="196">
        <f t="shared" si="70"/>
        <v>0</v>
      </c>
      <c r="EF59" s="329" t="str">
        <f t="shared" si="64"/>
        <v/>
      </c>
      <c r="EG59" s="329" t="str">
        <f t="shared" si="65"/>
        <v/>
      </c>
    </row>
    <row r="60" spans="2:137" ht="32.25" customHeight="1" x14ac:dyDescent="0.25">
      <c r="B60" s="386">
        <f t="shared" si="66"/>
        <v>30</v>
      </c>
      <c r="C60" s="9"/>
      <c r="D60" s="9"/>
      <c r="E60" s="9"/>
      <c r="F60" s="444" t="s">
        <v>274</v>
      </c>
      <c r="G60" s="8">
        <v>1</v>
      </c>
      <c r="H60" s="8">
        <v>1</v>
      </c>
      <c r="I60" s="8">
        <v>1</v>
      </c>
      <c r="J60" s="8">
        <v>0</v>
      </c>
      <c r="K60" s="385">
        <v>1</v>
      </c>
      <c r="L60" s="8">
        <v>1</v>
      </c>
      <c r="M60" s="8">
        <v>1</v>
      </c>
      <c r="N60" s="8">
        <v>1</v>
      </c>
      <c r="O60" s="8">
        <v>0</v>
      </c>
      <c r="P60" s="8">
        <v>0</v>
      </c>
      <c r="Q60" s="8">
        <v>0</v>
      </c>
      <c r="R60" s="8">
        <v>0</v>
      </c>
      <c r="S60" s="385">
        <f t="shared" si="67"/>
        <v>1</v>
      </c>
      <c r="T60" s="8">
        <v>1</v>
      </c>
      <c r="U60" s="8">
        <v>1</v>
      </c>
      <c r="V60" s="8">
        <v>1</v>
      </c>
      <c r="W60" s="8">
        <v>1</v>
      </c>
      <c r="X60" s="8">
        <v>1</v>
      </c>
      <c r="Y60" s="8">
        <v>1</v>
      </c>
      <c r="Z60" s="8">
        <v>1</v>
      </c>
      <c r="AA60" s="8">
        <v>1</v>
      </c>
      <c r="AB60" s="8">
        <v>1</v>
      </c>
      <c r="AC60" s="8">
        <v>1</v>
      </c>
      <c r="AD60" s="8">
        <v>1</v>
      </c>
      <c r="AE60" s="8">
        <v>1</v>
      </c>
      <c r="AF60" s="355">
        <v>1</v>
      </c>
      <c r="AG60" s="8">
        <v>0</v>
      </c>
      <c r="AH60" s="8"/>
      <c r="AI60" s="8"/>
      <c r="AJ60" s="8"/>
      <c r="AK60" s="8"/>
      <c r="AL60" s="8"/>
      <c r="AM60" s="8"/>
      <c r="AN60" s="8"/>
      <c r="AO60" s="8"/>
      <c r="AP60" s="437"/>
      <c r="AQ60" s="8"/>
      <c r="AR60" s="8"/>
      <c r="AS60" s="8"/>
      <c r="AT60" s="8">
        <v>614000</v>
      </c>
      <c r="AU60" s="9">
        <f t="shared" si="5"/>
        <v>0</v>
      </c>
      <c r="AV60" s="8">
        <v>0</v>
      </c>
      <c r="AW60" s="9">
        <f t="shared" si="6"/>
        <v>1</v>
      </c>
      <c r="AX60" s="8">
        <v>1</v>
      </c>
      <c r="AY60" s="8">
        <v>1</v>
      </c>
      <c r="AZ60" s="8">
        <v>1</v>
      </c>
      <c r="BA60" s="8">
        <v>0</v>
      </c>
      <c r="BB60" s="9"/>
      <c r="BC60" s="9"/>
      <c r="BD60" s="9"/>
      <c r="BE60" s="244" cm="1">
        <f t="array" ref="BE60">IF($F60="","",IF(BA60=1,1,IF(BG60&lt;&gt;1,$BH$1,IF(SUMPRODUCT(--(G60:AZ60&gt;=$G$5:$AZ$5)*($G$5:$AZ$5&lt;&gt;"")*($G$4:$AZ$4=1))=COUNTIF($G$4:$AZ$4,1),1,0))))</f>
        <v>1</v>
      </c>
      <c r="BF60" s="351" t="s">
        <v>787</v>
      </c>
      <c r="BG60" s="196">
        <f t="shared" si="7"/>
        <v>1</v>
      </c>
      <c r="BH60" s="196">
        <f t="shared" si="68"/>
        <v>0</v>
      </c>
      <c r="BI60" s="196">
        <f t="shared" si="68"/>
        <v>1</v>
      </c>
      <c r="BJ60" s="195">
        <f t="shared" si="8"/>
        <v>1</v>
      </c>
      <c r="BK60" s="195">
        <f t="shared" si="9"/>
        <v>1</v>
      </c>
      <c r="BL60" s="195">
        <f t="shared" si="10"/>
        <v>1</v>
      </c>
      <c r="BM60" s="195">
        <f t="shared" si="11"/>
        <v>1</v>
      </c>
      <c r="BN60" s="195">
        <f t="shared" si="12"/>
        <v>1</v>
      </c>
      <c r="BO60" s="195">
        <f t="shared" si="13"/>
        <v>1</v>
      </c>
      <c r="BP60" s="195">
        <f t="shared" si="14"/>
        <v>1</v>
      </c>
      <c r="BQ60" s="195">
        <f t="shared" si="15"/>
        <v>1</v>
      </c>
      <c r="BR60" s="195">
        <f t="shared" si="16"/>
        <v>1</v>
      </c>
      <c r="BS60" s="195">
        <f t="shared" si="17"/>
        <v>1</v>
      </c>
      <c r="BT60" s="195">
        <f t="shared" si="18"/>
        <v>1</v>
      </c>
      <c r="BU60" s="195">
        <f t="shared" si="19"/>
        <v>1</v>
      </c>
      <c r="BV60" s="195">
        <f t="shared" si="20"/>
        <v>1</v>
      </c>
      <c r="BW60" s="195">
        <f t="shared" si="21"/>
        <v>1</v>
      </c>
      <c r="BX60" s="195">
        <f t="shared" si="22"/>
        <v>1</v>
      </c>
      <c r="BY60" s="195">
        <f t="shared" si="23"/>
        <v>1</v>
      </c>
      <c r="BZ60" s="195">
        <f t="shared" si="24"/>
        <v>1</v>
      </c>
      <c r="CA60" s="195">
        <f t="shared" si="25"/>
        <v>1</v>
      </c>
      <c r="CB60" s="195">
        <f t="shared" si="26"/>
        <v>1</v>
      </c>
      <c r="CC60" s="195">
        <f t="shared" si="27"/>
        <v>1</v>
      </c>
      <c r="CD60" s="195">
        <f t="shared" si="28"/>
        <v>1</v>
      </c>
      <c r="CE60" s="195">
        <f t="shared" si="29"/>
        <v>1</v>
      </c>
      <c r="CF60" s="195">
        <f t="shared" si="30"/>
        <v>1</v>
      </c>
      <c r="CG60" s="195">
        <f t="shared" si="31"/>
        <v>1</v>
      </c>
      <c r="CH60" s="195">
        <f t="shared" si="32"/>
        <v>1</v>
      </c>
      <c r="CI60" s="195">
        <f t="shared" si="33"/>
        <v>1</v>
      </c>
      <c r="CJ60" s="195">
        <f t="shared" si="34"/>
        <v>1</v>
      </c>
      <c r="CK60" s="195">
        <f t="shared" si="35"/>
        <v>1</v>
      </c>
      <c r="CL60" s="195">
        <f t="shared" si="36"/>
        <v>1</v>
      </c>
      <c r="CM60" s="195">
        <f t="shared" si="37"/>
        <v>1</v>
      </c>
      <c r="CN60" s="195">
        <f t="shared" si="38"/>
        <v>1</v>
      </c>
      <c r="CO60" s="195">
        <f t="shared" si="39"/>
        <v>1</v>
      </c>
      <c r="CP60" s="195">
        <f t="shared" si="40"/>
        <v>1</v>
      </c>
      <c r="CQ60" s="195">
        <f t="shared" si="41"/>
        <v>1</v>
      </c>
      <c r="CR60" s="195">
        <f t="shared" si="42"/>
        <v>1</v>
      </c>
      <c r="CS60" s="195">
        <f t="shared" si="43"/>
        <v>1</v>
      </c>
      <c r="CT60" s="195">
        <f t="shared" si="44"/>
        <v>1</v>
      </c>
      <c r="CU60" s="195">
        <f t="shared" si="45"/>
        <v>1</v>
      </c>
      <c r="CV60" s="195">
        <f t="shared" si="46"/>
        <v>1</v>
      </c>
      <c r="CW60" s="195">
        <f t="shared" si="47"/>
        <v>1</v>
      </c>
      <c r="CX60" s="195">
        <f t="shared" si="48"/>
        <v>1</v>
      </c>
      <c r="CY60" s="195">
        <f t="shared" si="49"/>
        <v>1</v>
      </c>
      <c r="CZ60" s="195">
        <f t="shared" si="50"/>
        <v>1</v>
      </c>
      <c r="DA60" s="195">
        <f t="shared" si="51"/>
        <v>1</v>
      </c>
      <c r="DB60" s="195">
        <f t="shared" si="52"/>
        <v>1</v>
      </c>
      <c r="DC60" s="195">
        <f t="shared" si="53"/>
        <v>1</v>
      </c>
      <c r="DD60" s="195">
        <f t="shared" si="54"/>
        <v>1</v>
      </c>
      <c r="DE60" s="195">
        <f t="shared" si="55"/>
        <v>1</v>
      </c>
      <c r="DF60" s="195">
        <f t="shared" si="56"/>
        <v>1</v>
      </c>
      <c r="DG60" s="195">
        <f t="shared" si="57"/>
        <v>1</v>
      </c>
      <c r="DR60" s="329" t="b">
        <f t="shared" si="58"/>
        <v>0</v>
      </c>
      <c r="DS60" s="329" t="b">
        <f t="shared" si="59"/>
        <v>0</v>
      </c>
      <c r="DT60" s="329" t="b">
        <f t="shared" si="60"/>
        <v>0</v>
      </c>
      <c r="DU60" s="329"/>
      <c r="DV60" s="329"/>
      <c r="DW60" s="329"/>
      <c r="DX60" s="196">
        <f t="shared" si="69"/>
        <v>0</v>
      </c>
      <c r="DY60" s="329" t="b">
        <f t="shared" si="61"/>
        <v>0</v>
      </c>
      <c r="DZ60" s="329" t="b">
        <f t="shared" si="62"/>
        <v>0</v>
      </c>
      <c r="EA60" s="329" t="b">
        <f t="shared" si="63"/>
        <v>0</v>
      </c>
      <c r="EB60" s="329"/>
      <c r="EC60" s="329"/>
      <c r="ED60" s="329"/>
      <c r="EE60" s="196">
        <f t="shared" si="70"/>
        <v>0</v>
      </c>
      <c r="EF60" s="329">
        <f t="shared" si="64"/>
        <v>0</v>
      </c>
      <c r="EG60" s="329">
        <f t="shared" si="65"/>
        <v>0</v>
      </c>
    </row>
    <row r="61" spans="2:137" ht="10.9" hidden="1" customHeight="1" x14ac:dyDescent="0.25">
      <c r="B61" s="9" t="str">
        <f t="shared" si="66"/>
        <v/>
      </c>
      <c r="C61" s="9"/>
      <c r="D61" s="9"/>
      <c r="E61" s="9"/>
      <c r="F61" s="444"/>
      <c r="G61" s="8"/>
      <c r="H61" s="8"/>
      <c r="I61" s="8"/>
      <c r="J61" s="8"/>
      <c r="K61" s="385" t="str">
        <f t="shared" si="71"/>
        <v/>
      </c>
      <c r="L61" s="8"/>
      <c r="M61" s="8"/>
      <c r="N61" s="8"/>
      <c r="O61" s="8"/>
      <c r="P61" s="8"/>
      <c r="Q61" s="8"/>
      <c r="R61" s="8"/>
      <c r="S61" s="385" t="str">
        <f t="shared" si="67"/>
        <v/>
      </c>
      <c r="T61" s="8"/>
      <c r="U61" s="8"/>
      <c r="V61" s="8"/>
      <c r="W61" s="8"/>
      <c r="X61" s="8"/>
      <c r="Y61" s="8"/>
      <c r="Z61" s="8"/>
      <c r="AA61" s="8"/>
      <c r="AB61" s="8"/>
      <c r="AC61" s="8"/>
      <c r="AD61" s="8"/>
      <c r="AE61" s="8"/>
      <c r="AF61" s="355"/>
      <c r="AG61" s="8"/>
      <c r="AH61" s="8"/>
      <c r="AI61" s="8"/>
      <c r="AJ61" s="8"/>
      <c r="AK61" s="8"/>
      <c r="AL61" s="8"/>
      <c r="AM61" s="8"/>
      <c r="AN61" s="8"/>
      <c r="AO61" s="8"/>
      <c r="AP61" s="437"/>
      <c r="AQ61" s="8"/>
      <c r="AR61" s="8"/>
      <c r="AS61" s="8"/>
      <c r="AT61" s="8"/>
      <c r="AU61" s="9" t="str">
        <f t="shared" si="5"/>
        <v/>
      </c>
      <c r="AV61" s="8"/>
      <c r="AW61" s="9" t="str">
        <f t="shared" si="6"/>
        <v/>
      </c>
      <c r="AX61" s="8"/>
      <c r="AY61" s="8"/>
      <c r="AZ61" s="8"/>
      <c r="BA61" s="8"/>
      <c r="BB61" s="9"/>
      <c r="BC61" s="9"/>
      <c r="BD61" s="9"/>
      <c r="BE61" s="244" t="str" cm="1">
        <f t="array" ref="BE61">IF($F61="","",IF(BA61=1,1,IF(BG61&lt;&gt;1,$BH$1,IF(SUMPRODUCT(--(G61:AZ61&gt;=$G$5:$AZ$5)*($G$5:$AZ$5&lt;&gt;"")*($G$4:$AZ$4=1))=COUNTIF($G$4:$AZ$4,1),1,0))))</f>
        <v/>
      </c>
      <c r="BF61" s="351"/>
      <c r="BG61" s="196">
        <f t="shared" si="7"/>
        <v>0</v>
      </c>
      <c r="BH61" s="196" t="str">
        <f t="shared" si="68"/>
        <v/>
      </c>
      <c r="BI61" s="196" t="str">
        <f t="shared" si="68"/>
        <v/>
      </c>
      <c r="BJ61" s="195">
        <f t="shared" si="8"/>
        <v>0</v>
      </c>
      <c r="BK61" s="195">
        <f t="shared" si="9"/>
        <v>0</v>
      </c>
      <c r="BL61" s="195">
        <f t="shared" si="10"/>
        <v>0</v>
      </c>
      <c r="BM61" s="195">
        <f t="shared" si="11"/>
        <v>1</v>
      </c>
      <c r="BN61" s="195">
        <f t="shared" si="12"/>
        <v>1</v>
      </c>
      <c r="BO61" s="195">
        <f t="shared" si="13"/>
        <v>0</v>
      </c>
      <c r="BP61" s="195">
        <f t="shared" si="14"/>
        <v>0</v>
      </c>
      <c r="BQ61" s="195">
        <f t="shared" si="15"/>
        <v>0</v>
      </c>
      <c r="BR61" s="195">
        <f t="shared" si="16"/>
        <v>0</v>
      </c>
      <c r="BS61" s="195">
        <f t="shared" si="17"/>
        <v>1</v>
      </c>
      <c r="BT61" s="195">
        <f t="shared" si="18"/>
        <v>1</v>
      </c>
      <c r="BU61" s="195">
        <f t="shared" si="19"/>
        <v>1</v>
      </c>
      <c r="BV61" s="195">
        <f t="shared" si="20"/>
        <v>1</v>
      </c>
      <c r="BW61" s="195">
        <f t="shared" si="21"/>
        <v>0</v>
      </c>
      <c r="BX61" s="195">
        <f t="shared" si="22"/>
        <v>0</v>
      </c>
      <c r="BY61" s="195">
        <f t="shared" si="23"/>
        <v>0</v>
      </c>
      <c r="BZ61" s="195">
        <f t="shared" si="24"/>
        <v>0</v>
      </c>
      <c r="CA61" s="195">
        <f t="shared" si="25"/>
        <v>0</v>
      </c>
      <c r="CB61" s="195">
        <f t="shared" si="26"/>
        <v>0</v>
      </c>
      <c r="CC61" s="195">
        <f t="shared" si="27"/>
        <v>0</v>
      </c>
      <c r="CD61" s="195">
        <f t="shared" si="28"/>
        <v>0</v>
      </c>
      <c r="CE61" s="195">
        <f t="shared" si="29"/>
        <v>0</v>
      </c>
      <c r="CF61" s="195">
        <f t="shared" si="30"/>
        <v>0</v>
      </c>
      <c r="CG61" s="195">
        <f t="shared" si="31"/>
        <v>0</v>
      </c>
      <c r="CH61" s="195">
        <f t="shared" si="32"/>
        <v>0</v>
      </c>
      <c r="CI61" s="195">
        <f t="shared" si="33"/>
        <v>0</v>
      </c>
      <c r="CJ61" s="195">
        <f t="shared" si="34"/>
        <v>0</v>
      </c>
      <c r="CK61" s="195">
        <f t="shared" si="35"/>
        <v>1</v>
      </c>
      <c r="CL61" s="195">
        <f t="shared" si="36"/>
        <v>1</v>
      </c>
      <c r="CM61" s="195">
        <f t="shared" si="37"/>
        <v>1</v>
      </c>
      <c r="CN61" s="195">
        <f t="shared" si="38"/>
        <v>1</v>
      </c>
      <c r="CO61" s="195">
        <f t="shared" si="39"/>
        <v>1</v>
      </c>
      <c r="CP61" s="195">
        <f t="shared" si="40"/>
        <v>1</v>
      </c>
      <c r="CQ61" s="195">
        <f t="shared" si="41"/>
        <v>1</v>
      </c>
      <c r="CR61" s="195">
        <f t="shared" si="42"/>
        <v>1</v>
      </c>
      <c r="CS61" s="195">
        <f t="shared" si="43"/>
        <v>1</v>
      </c>
      <c r="CT61" s="195">
        <f t="shared" si="44"/>
        <v>1</v>
      </c>
      <c r="CU61" s="195">
        <f t="shared" si="45"/>
        <v>1</v>
      </c>
      <c r="CV61" s="195">
        <f t="shared" si="46"/>
        <v>1</v>
      </c>
      <c r="CW61" s="195">
        <f t="shared" si="47"/>
        <v>0</v>
      </c>
      <c r="CX61" s="195">
        <f t="shared" si="48"/>
        <v>1</v>
      </c>
      <c r="CY61" s="195">
        <f t="shared" si="49"/>
        <v>1</v>
      </c>
      <c r="CZ61" s="195">
        <f t="shared" si="50"/>
        <v>1</v>
      </c>
      <c r="DA61" s="195">
        <f t="shared" si="51"/>
        <v>0</v>
      </c>
      <c r="DB61" s="195">
        <f t="shared" si="52"/>
        <v>0</v>
      </c>
      <c r="DC61" s="195">
        <f t="shared" si="53"/>
        <v>1</v>
      </c>
      <c r="DD61" s="195">
        <f t="shared" si="54"/>
        <v>1</v>
      </c>
      <c r="DE61" s="195">
        <f t="shared" si="55"/>
        <v>1</v>
      </c>
      <c r="DF61" s="195">
        <f t="shared" si="56"/>
        <v>1</v>
      </c>
      <c r="DG61" s="195">
        <f t="shared" si="57"/>
        <v>1</v>
      </c>
      <c r="DR61" s="329" t="b">
        <f t="shared" si="58"/>
        <v>0</v>
      </c>
      <c r="DS61" s="329" t="b">
        <f t="shared" si="59"/>
        <v>0</v>
      </c>
      <c r="DT61" s="329" t="b">
        <f t="shared" si="60"/>
        <v>0</v>
      </c>
      <c r="DU61" s="329"/>
      <c r="DV61" s="329"/>
      <c r="DW61" s="329"/>
      <c r="DX61" s="196">
        <f t="shared" si="69"/>
        <v>0</v>
      </c>
      <c r="DY61" s="329" t="b">
        <f t="shared" si="61"/>
        <v>0</v>
      </c>
      <c r="DZ61" s="329" t="b">
        <f t="shared" si="62"/>
        <v>0</v>
      </c>
      <c r="EA61" s="329" t="b">
        <f t="shared" si="63"/>
        <v>0</v>
      </c>
      <c r="EB61" s="329"/>
      <c r="EC61" s="329"/>
      <c r="ED61" s="329"/>
      <c r="EE61" s="196">
        <f t="shared" si="70"/>
        <v>0</v>
      </c>
      <c r="EF61" s="329" t="str">
        <f t="shared" si="64"/>
        <v/>
      </c>
      <c r="EG61" s="329" t="str">
        <f t="shared" si="65"/>
        <v/>
      </c>
    </row>
    <row r="62" spans="2:137" ht="10.9" hidden="1" customHeight="1" x14ac:dyDescent="0.25">
      <c r="B62" s="386" t="str">
        <f t="shared" si="66"/>
        <v/>
      </c>
      <c r="C62" s="9"/>
      <c r="D62" s="9"/>
      <c r="E62" s="9"/>
      <c r="F62" s="444"/>
      <c r="G62" s="8"/>
      <c r="H62" s="8"/>
      <c r="I62" s="8"/>
      <c r="J62" s="8"/>
      <c r="K62" s="385"/>
      <c r="L62" s="8"/>
      <c r="M62" s="8"/>
      <c r="N62" s="8"/>
      <c r="O62" s="8"/>
      <c r="P62" s="8"/>
      <c r="Q62" s="8"/>
      <c r="R62" s="8"/>
      <c r="S62" s="385"/>
      <c r="T62" s="8"/>
      <c r="U62" s="8"/>
      <c r="V62" s="8"/>
      <c r="W62" s="8"/>
      <c r="X62" s="8"/>
      <c r="Y62" s="8"/>
      <c r="Z62" s="8"/>
      <c r="AA62" s="8"/>
      <c r="AB62" s="8"/>
      <c r="AC62" s="8"/>
      <c r="AD62" s="8"/>
      <c r="AE62" s="8"/>
      <c r="AF62" s="355"/>
      <c r="AG62" s="8"/>
      <c r="AH62" s="8"/>
      <c r="AI62" s="8"/>
      <c r="AJ62" s="8"/>
      <c r="AK62" s="8"/>
      <c r="AL62" s="8"/>
      <c r="AM62" s="8"/>
      <c r="AN62" s="8"/>
      <c r="AO62" s="8"/>
      <c r="AP62" s="437"/>
      <c r="AQ62" s="8"/>
      <c r="AR62" s="8"/>
      <c r="AS62" s="8"/>
      <c r="AT62" s="8"/>
      <c r="AU62" s="9" t="str">
        <f t="shared" si="5"/>
        <v/>
      </c>
      <c r="AV62" s="8"/>
      <c r="AW62" s="9" t="str">
        <f t="shared" si="6"/>
        <v/>
      </c>
      <c r="AX62" s="8"/>
      <c r="AY62" s="8"/>
      <c r="AZ62" s="8"/>
      <c r="BA62" s="8"/>
      <c r="BB62" s="9"/>
      <c r="BC62" s="9"/>
      <c r="BD62" s="9"/>
      <c r="BE62" s="244" t="str" cm="1">
        <f t="array" ref="BE62">IF($F62="","",IF(BA62=1,1,IF(BG62&lt;&gt;1,$BH$1,IF(SUMPRODUCT(--(G62:AZ62&gt;=$G$5:$AZ$5)*($G$5:$AZ$5&lt;&gt;"")*($G$4:$AZ$4=1))=COUNTIF($G$4:$AZ$4,1),1,0))))</f>
        <v/>
      </c>
      <c r="BF62" s="351"/>
      <c r="BG62" s="196">
        <f t="shared" si="7"/>
        <v>0</v>
      </c>
      <c r="BH62" s="196" t="str">
        <f t="shared" si="68"/>
        <v/>
      </c>
      <c r="BI62" s="196" t="str">
        <f t="shared" si="68"/>
        <v/>
      </c>
      <c r="BJ62" s="195">
        <f t="shared" si="8"/>
        <v>0</v>
      </c>
      <c r="BK62" s="195">
        <f t="shared" si="9"/>
        <v>0</v>
      </c>
      <c r="BL62" s="195">
        <f t="shared" si="10"/>
        <v>0</v>
      </c>
      <c r="BM62" s="195">
        <f t="shared" si="11"/>
        <v>1</v>
      </c>
      <c r="BN62" s="195">
        <f t="shared" si="12"/>
        <v>1</v>
      </c>
      <c r="BO62" s="195">
        <f t="shared" si="13"/>
        <v>0</v>
      </c>
      <c r="BP62" s="195">
        <f t="shared" si="14"/>
        <v>0</v>
      </c>
      <c r="BQ62" s="195">
        <f t="shared" si="15"/>
        <v>0</v>
      </c>
      <c r="BR62" s="195">
        <f t="shared" si="16"/>
        <v>0</v>
      </c>
      <c r="BS62" s="195">
        <f t="shared" si="17"/>
        <v>1</v>
      </c>
      <c r="BT62" s="195">
        <f t="shared" si="18"/>
        <v>1</v>
      </c>
      <c r="BU62" s="195">
        <f t="shared" si="19"/>
        <v>1</v>
      </c>
      <c r="BV62" s="195">
        <f t="shared" si="20"/>
        <v>1</v>
      </c>
      <c r="BW62" s="195">
        <f t="shared" si="21"/>
        <v>0</v>
      </c>
      <c r="BX62" s="195">
        <f t="shared" si="22"/>
        <v>0</v>
      </c>
      <c r="BY62" s="195">
        <f t="shared" si="23"/>
        <v>0</v>
      </c>
      <c r="BZ62" s="195">
        <f t="shared" si="24"/>
        <v>0</v>
      </c>
      <c r="CA62" s="195">
        <f t="shared" si="25"/>
        <v>0</v>
      </c>
      <c r="CB62" s="195">
        <f t="shared" si="26"/>
        <v>0</v>
      </c>
      <c r="CC62" s="195">
        <f t="shared" si="27"/>
        <v>0</v>
      </c>
      <c r="CD62" s="195">
        <f t="shared" si="28"/>
        <v>0</v>
      </c>
      <c r="CE62" s="195">
        <f t="shared" si="29"/>
        <v>0</v>
      </c>
      <c r="CF62" s="195">
        <f t="shared" si="30"/>
        <v>0</v>
      </c>
      <c r="CG62" s="195">
        <f t="shared" si="31"/>
        <v>0</v>
      </c>
      <c r="CH62" s="195">
        <f t="shared" si="32"/>
        <v>0</v>
      </c>
      <c r="CI62" s="195">
        <f t="shared" si="33"/>
        <v>0</v>
      </c>
      <c r="CJ62" s="195">
        <f t="shared" si="34"/>
        <v>0</v>
      </c>
      <c r="CK62" s="195">
        <f t="shared" si="35"/>
        <v>1</v>
      </c>
      <c r="CL62" s="195">
        <f t="shared" si="36"/>
        <v>1</v>
      </c>
      <c r="CM62" s="195">
        <f t="shared" si="37"/>
        <v>1</v>
      </c>
      <c r="CN62" s="195">
        <f t="shared" si="38"/>
        <v>1</v>
      </c>
      <c r="CO62" s="195">
        <f t="shared" si="39"/>
        <v>1</v>
      </c>
      <c r="CP62" s="195">
        <f t="shared" si="40"/>
        <v>1</v>
      </c>
      <c r="CQ62" s="195">
        <f t="shared" si="41"/>
        <v>1</v>
      </c>
      <c r="CR62" s="195">
        <f t="shared" si="42"/>
        <v>1</v>
      </c>
      <c r="CS62" s="195">
        <f t="shared" si="43"/>
        <v>1</v>
      </c>
      <c r="CT62" s="195">
        <f t="shared" si="44"/>
        <v>1</v>
      </c>
      <c r="CU62" s="195">
        <f t="shared" si="45"/>
        <v>1</v>
      </c>
      <c r="CV62" s="195">
        <f t="shared" si="46"/>
        <v>1</v>
      </c>
      <c r="CW62" s="195">
        <f t="shared" si="47"/>
        <v>0</v>
      </c>
      <c r="CX62" s="195">
        <f t="shared" si="48"/>
        <v>1</v>
      </c>
      <c r="CY62" s="195">
        <f t="shared" si="49"/>
        <v>1</v>
      </c>
      <c r="CZ62" s="195">
        <f t="shared" si="50"/>
        <v>1</v>
      </c>
      <c r="DA62" s="195">
        <f t="shared" si="51"/>
        <v>0</v>
      </c>
      <c r="DB62" s="195">
        <f t="shared" si="52"/>
        <v>0</v>
      </c>
      <c r="DC62" s="195">
        <f t="shared" si="53"/>
        <v>1</v>
      </c>
      <c r="DD62" s="195">
        <f t="shared" si="54"/>
        <v>1</v>
      </c>
      <c r="DE62" s="195">
        <f t="shared" si="55"/>
        <v>1</v>
      </c>
      <c r="DF62" s="195">
        <f t="shared" si="56"/>
        <v>1</v>
      </c>
      <c r="DG62" s="195">
        <f t="shared" si="57"/>
        <v>1</v>
      </c>
      <c r="DR62" s="329" t="b">
        <f t="shared" si="58"/>
        <v>0</v>
      </c>
      <c r="DS62" s="329" t="b">
        <f t="shared" si="59"/>
        <v>0</v>
      </c>
      <c r="DT62" s="329" t="b">
        <f t="shared" si="60"/>
        <v>0</v>
      </c>
      <c r="DU62" s="329"/>
      <c r="DV62" s="329"/>
      <c r="DW62" s="329"/>
      <c r="DX62" s="196">
        <f t="shared" si="69"/>
        <v>0</v>
      </c>
      <c r="DY62" s="329" t="b">
        <f t="shared" si="61"/>
        <v>0</v>
      </c>
      <c r="DZ62" s="329" t="b">
        <f t="shared" si="62"/>
        <v>0</v>
      </c>
      <c r="EA62" s="329" t="b">
        <f t="shared" si="63"/>
        <v>0</v>
      </c>
      <c r="EB62" s="329"/>
      <c r="EC62" s="329"/>
      <c r="ED62" s="329"/>
      <c r="EE62" s="196">
        <f t="shared" si="70"/>
        <v>0</v>
      </c>
      <c r="EF62" s="329" t="str">
        <f t="shared" si="64"/>
        <v/>
      </c>
      <c r="EG62" s="329" t="str">
        <f t="shared" si="65"/>
        <v/>
      </c>
    </row>
    <row r="63" spans="2:137" ht="32.25" customHeight="1" x14ac:dyDescent="0.25">
      <c r="B63" s="386">
        <f t="shared" si="66"/>
        <v>33</v>
      </c>
      <c r="C63" s="9"/>
      <c r="D63" s="9"/>
      <c r="E63" s="9"/>
      <c r="F63" s="444" t="s">
        <v>349</v>
      </c>
      <c r="G63" s="8">
        <v>1</v>
      </c>
      <c r="H63" s="8">
        <v>1</v>
      </c>
      <c r="I63" s="8">
        <v>1</v>
      </c>
      <c r="J63" s="8">
        <v>0</v>
      </c>
      <c r="K63" s="385">
        <v>1</v>
      </c>
      <c r="L63" s="8">
        <v>1</v>
      </c>
      <c r="M63" s="8">
        <v>1</v>
      </c>
      <c r="N63" s="8">
        <v>1</v>
      </c>
      <c r="O63" s="8">
        <v>0</v>
      </c>
      <c r="P63" s="8">
        <v>0</v>
      </c>
      <c r="Q63" s="8">
        <v>0</v>
      </c>
      <c r="R63" s="8">
        <v>0</v>
      </c>
      <c r="S63" s="385">
        <f t="shared" si="67"/>
        <v>1</v>
      </c>
      <c r="T63" s="8">
        <v>1</v>
      </c>
      <c r="U63" s="8">
        <v>1</v>
      </c>
      <c r="V63" s="8">
        <v>1</v>
      </c>
      <c r="W63" s="8">
        <v>1</v>
      </c>
      <c r="X63" s="8">
        <v>1</v>
      </c>
      <c r="Y63" s="8">
        <v>1</v>
      </c>
      <c r="Z63" s="8">
        <v>1</v>
      </c>
      <c r="AA63" s="8">
        <v>1</v>
      </c>
      <c r="AB63" s="8">
        <v>1</v>
      </c>
      <c r="AC63" s="8">
        <v>1</v>
      </c>
      <c r="AD63" s="8">
        <v>1</v>
      </c>
      <c r="AE63" s="8">
        <v>1</v>
      </c>
      <c r="AF63" s="355">
        <v>1</v>
      </c>
      <c r="AG63" s="8">
        <v>0</v>
      </c>
      <c r="AH63" s="8"/>
      <c r="AI63" s="8"/>
      <c r="AJ63" s="8"/>
      <c r="AK63" s="8"/>
      <c r="AL63" s="8"/>
      <c r="AM63" s="8"/>
      <c r="AN63" s="8"/>
      <c r="AO63" s="8"/>
      <c r="AP63" s="437"/>
      <c r="AQ63" s="8"/>
      <c r="AR63" s="8"/>
      <c r="AS63" s="8"/>
      <c r="AT63" s="8">
        <v>2570000</v>
      </c>
      <c r="AU63" s="9">
        <f t="shared" ref="AU63:AU94" si="72">IF($F63="","",IF(OR(EF63=1,AND(COUNT(G63:AP63)=SUM(G63:AP63),EG63=1)),1,0))</f>
        <v>0</v>
      </c>
      <c r="AV63" s="8">
        <v>0</v>
      </c>
      <c r="AW63" s="9">
        <f t="shared" ref="AW63:AW94" si="73">IF($F63="","",IF(OR(AG63=0,AND(SUM(AH63:AP63)=COUNTA($AH$29:$AP$29),OR(AND(AV63=0,AU63=1,EG63=1),EF63=1))),1,0))</f>
        <v>1</v>
      </c>
      <c r="AX63" s="8">
        <v>1</v>
      </c>
      <c r="AY63" s="8">
        <v>1</v>
      </c>
      <c r="AZ63" s="8">
        <v>1</v>
      </c>
      <c r="BA63" s="8">
        <v>0</v>
      </c>
      <c r="BB63" s="9"/>
      <c r="BC63" s="9"/>
      <c r="BD63" s="9"/>
      <c r="BE63" s="244" cm="1">
        <f t="array" ref="BE63">IF($F63="","",IF(BA63=1,1,IF(BG63&lt;&gt;1,$BH$1,IF(SUMPRODUCT(--(G63:AZ63&gt;=$G$5:$AZ$5)*($G$5:$AZ$5&lt;&gt;"")*($G$4:$AZ$4=1))=COUNTIF($G$4:$AZ$4,1),1,0))))</f>
        <v>1</v>
      </c>
      <c r="BF63" s="351" t="s">
        <v>788</v>
      </c>
      <c r="BG63" s="196">
        <f t="shared" ref="BG63:BG94" si="74">IF(OR(SUM(BJ63:DG63)&lt;&gt;COUNT(BJ63:DG63),SUMPRODUCT(--(G63:AY63=$BH$1))&lt;&gt;0),0,1)</f>
        <v>1</v>
      </c>
      <c r="BH63" s="196">
        <f t="shared" si="68"/>
        <v>0</v>
      </c>
      <c r="BI63" s="196">
        <f t="shared" si="68"/>
        <v>1</v>
      </c>
      <c r="BJ63" s="195">
        <f t="shared" ref="BJ63:BJ94" si="75">IF(OR(G$30="",G$4=99),1,IF(G63="",0,IFERROR(CHOOSE(BJ$28,IF(ISNA(MATCH(G63,$BH$30:$BI$30,0)),0,1),IF(ISNUMBER(G63),1,0),IF(G63=TRUNC(G63),1,0),IF(AND(G63*1=G63,G63&gt;=0),1,0),IF(AND(G63=TRUNC(G63),G63&gt;=0),1,0),IF(AND(G63*1=G63,G63&gt;0),1,0),IF(AND(G63=TRUNC(G63),G63&gt;0),1,0),1,IF(ISNA(HLOOKUP(G63,$BK$4:$BT$4,1,0)),0,1)),0)))</f>
        <v>1</v>
      </c>
      <c r="BK63" s="195">
        <f t="shared" ref="BK63:BK94" si="76">IF(OR(H$30="",H$4=99),1,IF(H63="",0,IFERROR(CHOOSE(BK$28,IF(ISNA(MATCH(H63,$BH$30:$BI$30,0)),0,1),IF(ISNUMBER(H63),1,0),IF(H63=TRUNC(H63),1,0),IF(AND(H63*1=H63,H63&gt;=0),1,0),IF(AND(H63=TRUNC(H63),H63&gt;=0),1,0),IF(AND(H63*1=H63,H63&gt;0),1,0),IF(AND(H63=TRUNC(H63),H63&gt;0),1,0),1,IF(ISNA(HLOOKUP(H63,$BK$4:$BT$4,1,0)),0,1)),0)))</f>
        <v>1</v>
      </c>
      <c r="BL63" s="195">
        <f t="shared" ref="BL63:BL94" si="77">IF(OR(I$30="",I$4=99),1,IF(I63="",0,IFERROR(CHOOSE(BL$28,IF(ISNA(MATCH(I63,$BH$30:$BI$30,0)),0,1),IF(ISNUMBER(I63),1,0),IF(I63=TRUNC(I63),1,0),IF(AND(I63*1=I63,I63&gt;=0),1,0),IF(AND(I63=TRUNC(I63),I63&gt;=0),1,0),IF(AND(I63*1=I63,I63&gt;0),1,0),IF(AND(I63=TRUNC(I63),I63&gt;0),1,0),1,IF(ISNA(HLOOKUP(I63,$BK$4:$BT$4,1,0)),0,1)),0)))</f>
        <v>1</v>
      </c>
      <c r="BM63" s="195">
        <f t="shared" ref="BM63:BM94" si="78">IF(OR(J$30="",J$4=99),1,IF(J63="",0,IFERROR(CHOOSE(BM$28,IF(ISNA(MATCH(J63,$BH$30:$BI$30,0)),0,1),IF(ISNUMBER(J63),1,0),IF(J63=TRUNC(J63),1,0),IF(AND(J63*1=J63,J63&gt;=0),1,0),IF(AND(J63=TRUNC(J63),J63&gt;=0),1,0),IF(AND(J63*1=J63,J63&gt;0),1,0),IF(AND(J63=TRUNC(J63),J63&gt;0),1,0),1,IF(ISNA(HLOOKUP(J63,$BK$4:$BT$4,1,0)),0,1)),0)))</f>
        <v>1</v>
      </c>
      <c r="BN63" s="195">
        <f t="shared" ref="BN63:BN94" si="79">IF(OR(K$30="",K$4=99),1,IF(K63="",0,IFERROR(CHOOSE(BN$28,IF(ISNA(MATCH(K63,$BH$30:$BI$30,0)),0,1),IF(ISNUMBER(K63),1,0),IF(K63=TRUNC(K63),1,0),IF(AND(K63*1=K63,K63&gt;=0),1,0),IF(AND(K63=TRUNC(K63),K63&gt;=0),1,0),IF(AND(K63*1=K63,K63&gt;0),1,0),IF(AND(K63=TRUNC(K63),K63&gt;0),1,0),1,IF(ISNA(HLOOKUP(K63,$BK$4:$BT$4,1,0)),0,1)),0)))</f>
        <v>1</v>
      </c>
      <c r="BO63" s="195">
        <f t="shared" ref="BO63:BO94" si="80">IF(OR(L$30="",L$4=99),1,IF(L63="",0,IFERROR(CHOOSE(BO$28,IF(ISNA(MATCH(L63,$BH$30:$BI$30,0)),0,1),IF(ISNUMBER(L63),1,0),IF(L63=TRUNC(L63),1,0),IF(AND(L63*1=L63,L63&gt;=0),1,0),IF(AND(L63=TRUNC(L63),L63&gt;=0),1,0),IF(AND(L63*1=L63,L63&gt;0),1,0),IF(AND(L63=TRUNC(L63),L63&gt;0),1,0),1,IF(ISNA(HLOOKUP(L63,$BK$4:$BT$4,1,0)),0,1)),0)))</f>
        <v>1</v>
      </c>
      <c r="BP63" s="195">
        <f t="shared" ref="BP63:BP94" si="81">IF(OR(M$30="",M$4=99),1,IF(M63="",0,IFERROR(CHOOSE(BP$28,IF(ISNA(MATCH(M63,$BH$30:$BI$30,0)),0,1),IF(ISNUMBER(M63),1,0),IF(M63=TRUNC(M63),1,0),IF(AND(M63*1=M63,M63&gt;=0),1,0),IF(AND(M63=TRUNC(M63),M63&gt;=0),1,0),IF(AND(M63*1=M63,M63&gt;0),1,0),IF(AND(M63=TRUNC(M63),M63&gt;0),1,0),1,IF(ISNA(HLOOKUP(M63,$BK$4:$BT$4,1,0)),0,1)),0)))</f>
        <v>1</v>
      </c>
      <c r="BQ63" s="195">
        <f t="shared" ref="BQ63:BQ94" si="82">IF(OR(N$30="",N$4=99),1,IF(N63="",0,IFERROR(CHOOSE(BQ$28,IF(ISNA(MATCH(N63,$BH$30:$BI$30,0)),0,1),IF(ISNUMBER(N63),1,0),IF(N63=TRUNC(N63),1,0),IF(AND(N63*1=N63,N63&gt;=0),1,0),IF(AND(N63=TRUNC(N63),N63&gt;=0),1,0),IF(AND(N63*1=N63,N63&gt;0),1,0),IF(AND(N63=TRUNC(N63),N63&gt;0),1,0),1,IF(ISNA(HLOOKUP(N63,$BK$4:$BT$4,1,0)),0,1)),0)))</f>
        <v>1</v>
      </c>
      <c r="BR63" s="195">
        <f t="shared" ref="BR63:BR94" si="83">IF(OR(O$30="",O$4=99),1,IF(O63="",0,IFERROR(CHOOSE(BR$28,IF(ISNA(MATCH(O63,$BH$30:$BI$30,0)),0,1),IF(ISNUMBER(O63),1,0),IF(O63=TRUNC(O63),1,0),IF(AND(O63*1=O63,O63&gt;=0),1,0),IF(AND(O63=TRUNC(O63),O63&gt;=0),1,0),IF(AND(O63*1=O63,O63&gt;0),1,0),IF(AND(O63=TRUNC(O63),O63&gt;0),1,0),1,IF(ISNA(HLOOKUP(O63,$BK$4:$BT$4,1,0)),0,1)),0)))</f>
        <v>1</v>
      </c>
      <c r="BS63" s="195">
        <f t="shared" ref="BS63:BS94" si="84">IF(OR(P$30="",P$4=99),1,IF(P63="",0,IFERROR(CHOOSE(BS$28,IF(ISNA(MATCH(P63,$BH$30:$BI$30,0)),0,1),IF(ISNUMBER(P63),1,0),IF(P63=TRUNC(P63),1,0),IF(AND(P63*1=P63,P63&gt;=0),1,0),IF(AND(P63=TRUNC(P63),P63&gt;=0),1,0),IF(AND(P63*1=P63,P63&gt;0),1,0),IF(AND(P63=TRUNC(P63),P63&gt;0),1,0),1,IF(ISNA(HLOOKUP(P63,$BK$4:$BT$4,1,0)),0,1)),0)))</f>
        <v>1</v>
      </c>
      <c r="BT63" s="195">
        <f t="shared" ref="BT63:BT94" si="85">IF(OR(Q$30="",Q$4=99),1,IF(Q63="",0,IFERROR(CHOOSE(BT$28,IF(ISNA(MATCH(Q63,$BH$30:$BI$30,0)),0,1),IF(ISNUMBER(Q63),1,0),IF(Q63=TRUNC(Q63),1,0),IF(AND(Q63*1=Q63,Q63&gt;=0),1,0),IF(AND(Q63=TRUNC(Q63),Q63&gt;=0),1,0),IF(AND(Q63*1=Q63,Q63&gt;0),1,0),IF(AND(Q63=TRUNC(Q63),Q63&gt;0),1,0),1,IF(ISNA(HLOOKUP(Q63,$BK$4:$BT$4,1,0)),0,1)),0)))</f>
        <v>1</v>
      </c>
      <c r="BU63" s="195">
        <f t="shared" ref="BU63:BU94" si="86">IF(OR(R$30="",R$4=99),1,IF(R63="",0,IFERROR(CHOOSE(BU$28,IF(ISNA(MATCH(R63,$BH$30:$BI$30,0)),0,1),IF(ISNUMBER(R63),1,0),IF(R63=TRUNC(R63),1,0),IF(AND(R63*1=R63,R63&gt;=0),1,0),IF(AND(R63=TRUNC(R63),R63&gt;=0),1,0),IF(AND(R63*1=R63,R63&gt;0),1,0),IF(AND(R63=TRUNC(R63),R63&gt;0),1,0),1,IF(ISNA(HLOOKUP(R63,$BK$4:$BT$4,1,0)),0,1)),0)))</f>
        <v>1</v>
      </c>
      <c r="BV63" s="195">
        <f t="shared" ref="BV63:BV94" si="87">IF(OR(S$30="",S$4=99),1,IF(S63="",0,IFERROR(CHOOSE(BV$28,IF(ISNA(MATCH(S63,$BH$30:$BI$30,0)),0,1),IF(ISNUMBER(S63),1,0),IF(S63=TRUNC(S63),1,0),IF(AND(S63*1=S63,S63&gt;=0),1,0),IF(AND(S63=TRUNC(S63),S63&gt;=0),1,0),IF(AND(S63*1=S63,S63&gt;0),1,0),IF(AND(S63=TRUNC(S63),S63&gt;0),1,0),1,IF(ISNA(HLOOKUP(S63,$BK$4:$BT$4,1,0)),0,1)),0)))</f>
        <v>1</v>
      </c>
      <c r="BW63" s="195">
        <f t="shared" ref="BW63:BW94" si="88">IF(OR(T$30="",T$4=99),1,IF(T63="",0,IFERROR(CHOOSE(BW$28,IF(ISNA(MATCH(T63,$BH$30:$BI$30,0)),0,1),IF(ISNUMBER(T63),1,0),IF(T63=TRUNC(T63),1,0),IF(AND(T63*1=T63,T63&gt;=0),1,0),IF(AND(T63=TRUNC(T63),T63&gt;=0),1,0),IF(AND(T63*1=T63,T63&gt;0),1,0),IF(AND(T63=TRUNC(T63),T63&gt;0),1,0),1,IF(ISNA(HLOOKUP(T63,$BK$4:$BT$4,1,0)),0,1)),0)))</f>
        <v>1</v>
      </c>
      <c r="BX63" s="195">
        <f t="shared" ref="BX63:BX94" si="89">IF(OR(U$30="",U$4=99),1,IF(U63="",0,IFERROR(CHOOSE(BX$28,IF(ISNA(MATCH(U63,$BH$30:$BI$30,0)),0,1),IF(ISNUMBER(U63),1,0),IF(U63=TRUNC(U63),1,0),IF(AND(U63*1=U63,U63&gt;=0),1,0),IF(AND(U63=TRUNC(U63),U63&gt;=0),1,0),IF(AND(U63*1=U63,U63&gt;0),1,0),IF(AND(U63=TRUNC(U63),U63&gt;0),1,0),1,IF(ISNA(HLOOKUP(U63,$BK$4:$BT$4,1,0)),0,1)),0)))</f>
        <v>1</v>
      </c>
      <c r="BY63" s="195">
        <f t="shared" ref="BY63:BY94" si="90">IF(OR(V$30="",V$4=99),1,IF(V63="",0,IFERROR(CHOOSE(BY$28,IF(ISNA(MATCH(V63,$BH$30:$BI$30,0)),0,1),IF(ISNUMBER(V63),1,0),IF(V63=TRUNC(V63),1,0),IF(AND(V63*1=V63,V63&gt;=0),1,0),IF(AND(V63=TRUNC(V63),V63&gt;=0),1,0),IF(AND(V63*1=V63,V63&gt;0),1,0),IF(AND(V63=TRUNC(V63),V63&gt;0),1,0),1,IF(ISNA(HLOOKUP(V63,$BK$4:$BT$4,1,0)),0,1)),0)))</f>
        <v>1</v>
      </c>
      <c r="BZ63" s="195">
        <f t="shared" ref="BZ63:BZ94" si="91">IF(OR(W$30="",W$4=99),1,IF(W63="",0,IFERROR(CHOOSE(BZ$28,IF(ISNA(MATCH(W63,$BH$30:$BI$30,0)),0,1),IF(ISNUMBER(W63),1,0),IF(W63=TRUNC(W63),1,0),IF(AND(W63*1=W63,W63&gt;=0),1,0),IF(AND(W63=TRUNC(W63),W63&gt;=0),1,0),IF(AND(W63*1=W63,W63&gt;0),1,0),IF(AND(W63=TRUNC(W63),W63&gt;0),1,0),1,IF(ISNA(HLOOKUP(W63,$BK$4:$BT$4,1,0)),0,1)),0)))</f>
        <v>1</v>
      </c>
      <c r="CA63" s="195">
        <f t="shared" ref="CA63:CA94" si="92">IF(OR(X$30="",X$4=99),1,IF(X63="",0,IFERROR(CHOOSE(CA$28,IF(ISNA(MATCH(X63,$BH$30:$BI$30,0)),0,1),IF(ISNUMBER(X63),1,0),IF(X63=TRUNC(X63),1,0),IF(AND(X63*1=X63,X63&gt;=0),1,0),IF(AND(X63=TRUNC(X63),X63&gt;=0),1,0),IF(AND(X63*1=X63,X63&gt;0),1,0),IF(AND(X63=TRUNC(X63),X63&gt;0),1,0),1,IF(ISNA(HLOOKUP(X63,$BK$4:$BT$4,1,0)),0,1)),0)))</f>
        <v>1</v>
      </c>
      <c r="CB63" s="195">
        <f t="shared" ref="CB63:CB94" si="93">IF(OR(Y$30="",Y$4=99),1,IF(Y63="",0,IFERROR(CHOOSE(CB$28,IF(ISNA(MATCH(Y63,$BH$30:$BI$30,0)),0,1),IF(ISNUMBER(Y63),1,0),IF(Y63=TRUNC(Y63),1,0),IF(AND(Y63*1=Y63,Y63&gt;=0),1,0),IF(AND(Y63=TRUNC(Y63),Y63&gt;=0),1,0),IF(AND(Y63*1=Y63,Y63&gt;0),1,0),IF(AND(Y63=TRUNC(Y63),Y63&gt;0),1,0),1,IF(ISNA(HLOOKUP(Y63,$BK$4:$BT$4,1,0)),0,1)),0)))</f>
        <v>1</v>
      </c>
      <c r="CC63" s="195">
        <f t="shared" ref="CC63:CC94" si="94">IF(OR(Z$30="",Z$4=99),1,IF(Z63="",0,IFERROR(CHOOSE(CC$28,IF(ISNA(MATCH(Z63,$BH$30:$BI$30,0)),0,1),IF(ISNUMBER(Z63),1,0),IF(Z63=TRUNC(Z63),1,0),IF(AND(Z63*1=Z63,Z63&gt;=0),1,0),IF(AND(Z63=TRUNC(Z63),Z63&gt;=0),1,0),IF(AND(Z63*1=Z63,Z63&gt;0),1,0),IF(AND(Z63=TRUNC(Z63),Z63&gt;0),1,0),1,IF(ISNA(HLOOKUP(Z63,$BK$4:$BT$4,1,0)),0,1)),0)))</f>
        <v>1</v>
      </c>
      <c r="CD63" s="195">
        <f t="shared" ref="CD63:CD94" si="95">IF(OR(AA$30="",AA$4=99),1,IF(AA63="",0,IFERROR(CHOOSE(CD$28,IF(ISNA(MATCH(AA63,$BH$30:$BI$30,0)),0,1),IF(ISNUMBER(AA63),1,0),IF(AA63=TRUNC(AA63),1,0),IF(AND(AA63*1=AA63,AA63&gt;=0),1,0),IF(AND(AA63=TRUNC(AA63),AA63&gt;=0),1,0),IF(AND(AA63*1=AA63,AA63&gt;0),1,0),IF(AND(AA63=TRUNC(AA63),AA63&gt;0),1,0),1,IF(ISNA(HLOOKUP(AA63,$BK$4:$BT$4,1,0)),0,1)),0)))</f>
        <v>1</v>
      </c>
      <c r="CE63" s="195">
        <f t="shared" ref="CE63:CE94" si="96">IF(OR(AB$30="",AB$4=99),1,IF(AB63="",0,IFERROR(CHOOSE(CE$28,IF(ISNA(MATCH(AB63,$BH$30:$BI$30,0)),0,1),IF(ISNUMBER(AB63),1,0),IF(AB63=TRUNC(AB63),1,0),IF(AND(AB63*1=AB63,AB63&gt;=0),1,0),IF(AND(AB63=TRUNC(AB63),AB63&gt;=0),1,0),IF(AND(AB63*1=AB63,AB63&gt;0),1,0),IF(AND(AB63=TRUNC(AB63),AB63&gt;0),1,0),1,IF(ISNA(HLOOKUP(AB63,$BK$4:$BT$4,1,0)),0,1)),0)))</f>
        <v>1</v>
      </c>
      <c r="CF63" s="195">
        <f t="shared" ref="CF63:CF94" si="97">IF(OR(AC$30="",AC$4=99),1,IF(AC63="",0,IFERROR(CHOOSE(CF$28,IF(ISNA(MATCH(AC63,$BH$30:$BI$30,0)),0,1),IF(ISNUMBER(AC63),1,0),IF(AC63=TRUNC(AC63),1,0),IF(AND(AC63*1=AC63,AC63&gt;=0),1,0),IF(AND(AC63=TRUNC(AC63),AC63&gt;=0),1,0),IF(AND(AC63*1=AC63,AC63&gt;0),1,0),IF(AND(AC63=TRUNC(AC63),AC63&gt;0),1,0),1,IF(ISNA(HLOOKUP(AC63,$BK$4:$BT$4,1,0)),0,1)),0)))</f>
        <v>1</v>
      </c>
      <c r="CG63" s="195">
        <f t="shared" ref="CG63:CG94" si="98">IF(OR(AD$30="",AD$4=99),1,IF(AD63="",0,IFERROR(CHOOSE(CG$28,IF(ISNA(MATCH(AD63,$BH$30:$BI$30,0)),0,1),IF(ISNUMBER(AD63),1,0),IF(AD63=TRUNC(AD63),1,0),IF(AND(AD63*1=AD63,AD63&gt;=0),1,0),IF(AND(AD63=TRUNC(AD63),AD63&gt;=0),1,0),IF(AND(AD63*1=AD63,AD63&gt;0),1,0),IF(AND(AD63=TRUNC(AD63),AD63&gt;0),1,0),1,IF(ISNA(HLOOKUP(AD63,$BK$4:$BT$4,1,0)),0,1)),0)))</f>
        <v>1</v>
      </c>
      <c r="CH63" s="195">
        <f t="shared" ref="CH63:CH94" si="99">IF(OR(AE$30="",AE$4=99),1,IF(AE63="",0,IFERROR(CHOOSE(CH$28,IF(ISNA(MATCH(AE63,$BH$30:$BI$30,0)),0,1),IF(ISNUMBER(AE63),1,0),IF(AE63=TRUNC(AE63),1,0),IF(AND(AE63*1=AE63,AE63&gt;=0),1,0),IF(AND(AE63=TRUNC(AE63),AE63&gt;=0),1,0),IF(AND(AE63*1=AE63,AE63&gt;0),1,0),IF(AND(AE63=TRUNC(AE63),AE63&gt;0),1,0),1,IF(ISNA(HLOOKUP(AE63,$BK$4:$BT$4,1,0)),0,1)),0)))</f>
        <v>1</v>
      </c>
      <c r="CI63" s="195">
        <f t="shared" ref="CI63:CI94" si="100">IF(OR(AF$30="",AF$4=99),1,IF(AF63="",0,IFERROR(CHOOSE(CI$28,IF(ISNA(MATCH(AF63,$BH$30:$BI$30,0)),0,1),IF(ISNUMBER(AF63),1,0),IF(AF63=TRUNC(AF63),1,0),IF(AND(AF63*1=AF63,AF63&gt;=0),1,0),IF(AND(AF63=TRUNC(AF63),AF63&gt;=0),1,0),IF(AND(AF63*1=AF63,AF63&gt;0),1,0),IF(AND(AF63=TRUNC(AF63),AF63&gt;0),1,0),1,IF(ISNA(HLOOKUP(AF63,$BK$4:$BT$4,1,0)),0,1)),0)))</f>
        <v>1</v>
      </c>
      <c r="CJ63" s="195">
        <f t="shared" ref="CJ63:CJ94" si="101">IF(OR(AG$30="",AG$4=99),1,IF(AG63="",0,IFERROR(CHOOSE(CJ$28,IF(ISNA(MATCH(AG63,$BH$30:$BI$30,0)),0,1),IF(ISNUMBER(AG63),1,0),IF(AG63=TRUNC(AG63),1,0),IF(AND(AG63*1=AG63,AG63&gt;=0),1,0),IF(AND(AG63=TRUNC(AG63),AG63&gt;=0),1,0),IF(AND(AG63*1=AG63,AG63&gt;0),1,0),IF(AND(AG63=TRUNC(AG63),AG63&gt;0),1,0),1,IF(ISNA(HLOOKUP(AG63,$BK$4:$BT$4,1,0)),0,1)),0)))</f>
        <v>1</v>
      </c>
      <c r="CK63" s="195">
        <f t="shared" ref="CK63:CK94" si="102">IF(OR(AH$30="",AH$4=99),1,IF(AH63="",0,IFERROR(CHOOSE(CK$28,IF(ISNA(MATCH(AH63,$BH$30:$BI$30,0)),0,1),IF(ISNUMBER(AH63),1,0),IF(AH63=TRUNC(AH63),1,0),IF(AND(AH63*1=AH63,AH63&gt;=0),1,0),IF(AND(AH63=TRUNC(AH63),AH63&gt;=0),1,0),IF(AND(AH63*1=AH63,AH63&gt;0),1,0),IF(AND(AH63=TRUNC(AH63),AH63&gt;0),1,0),1,IF(ISNA(HLOOKUP(AH63,$BK$4:$BT$4,1,0)),0,1)),0)))</f>
        <v>1</v>
      </c>
      <c r="CL63" s="195">
        <f t="shared" ref="CL63:CL94" si="103">IF(OR(AI$30="",AI$4=99),1,IF(AI63="",0,IFERROR(CHOOSE(CL$28,IF(ISNA(MATCH(AI63,$BH$30:$BI$30,0)),0,1),IF(ISNUMBER(AI63),1,0),IF(AI63=TRUNC(AI63),1,0),IF(AND(AI63*1=AI63,AI63&gt;=0),1,0),IF(AND(AI63=TRUNC(AI63),AI63&gt;=0),1,0),IF(AND(AI63*1=AI63,AI63&gt;0),1,0),IF(AND(AI63=TRUNC(AI63),AI63&gt;0),1,0),1,IF(ISNA(HLOOKUP(AI63,$BK$4:$BT$4,1,0)),0,1)),0)))</f>
        <v>1</v>
      </c>
      <c r="CM63" s="195">
        <f t="shared" ref="CM63:CM94" si="104">IF(OR(AJ$30="",AJ$4=99),1,IF(AJ63="",0,IFERROR(CHOOSE(CM$28,IF(ISNA(MATCH(AJ63,$BH$30:$BI$30,0)),0,1),IF(ISNUMBER(AJ63),1,0),IF(AJ63=TRUNC(AJ63),1,0),IF(AND(AJ63*1=AJ63,AJ63&gt;=0),1,0),IF(AND(AJ63=TRUNC(AJ63),AJ63&gt;=0),1,0),IF(AND(AJ63*1=AJ63,AJ63&gt;0),1,0),IF(AND(AJ63=TRUNC(AJ63),AJ63&gt;0),1,0),1,IF(ISNA(HLOOKUP(AJ63,$BK$4:$BT$4,1,0)),0,1)),0)))</f>
        <v>1</v>
      </c>
      <c r="CN63" s="195">
        <f t="shared" ref="CN63:CN94" si="105">IF(OR(AK$30="",AK$4=99),1,IF(AK63="",0,IFERROR(CHOOSE(CN$28,IF(ISNA(MATCH(AK63,$BH$30:$BI$30,0)),0,1),IF(ISNUMBER(AK63),1,0),IF(AK63=TRUNC(AK63),1,0),IF(AND(AK63*1=AK63,AK63&gt;=0),1,0),IF(AND(AK63=TRUNC(AK63),AK63&gt;=0),1,0),IF(AND(AK63*1=AK63,AK63&gt;0),1,0),IF(AND(AK63=TRUNC(AK63),AK63&gt;0),1,0),1,IF(ISNA(HLOOKUP(AK63,$BK$4:$BT$4,1,0)),0,1)),0)))</f>
        <v>1</v>
      </c>
      <c r="CO63" s="195">
        <f t="shared" ref="CO63:CO94" si="106">IF(OR(AL$30="",AM$4=99),1,IF(AL63="",0,IFERROR(CHOOSE(CO$28,IF(ISNA(MATCH(AL63,$BH$30:$BI$30,0)),0,1),IF(ISNUMBER(AL63),1,0),IF(AL63=TRUNC(AL63),1,0),IF(AND(AL63*1=AL63,AL63&gt;=0),1,0),IF(AND(AL63=TRUNC(AL63),AL63&gt;=0),1,0),IF(AND(AL63*1=AL63,AL63&gt;0),1,0),IF(AND(AL63=TRUNC(AL63),AL63&gt;0),1,0),1,IF(ISNA(HLOOKUP(AL63,$BK$4:$BT$4,1,0)),0,1)),0)))</f>
        <v>1</v>
      </c>
      <c r="CP63" s="195">
        <f t="shared" ref="CP63:CP94" si="107">IF(OR(AM$30="",AN$4=99),1,IF(AM63="",0,IFERROR(CHOOSE(CP$28,IF(ISNA(MATCH(AM63,$BH$30:$BI$30,0)),0,1),IF(ISNUMBER(AM63),1,0),IF(AM63=TRUNC(AM63),1,0),IF(AND(AM63*1=AM63,AM63&gt;=0),1,0),IF(AND(AM63=TRUNC(AM63),AM63&gt;=0),1,0),IF(AND(AM63*1=AM63,AM63&gt;0),1,0),IF(AND(AM63=TRUNC(AM63),AM63&gt;0),1,0),1,IF(ISNA(HLOOKUP(AM63,$BK$4:$BT$4,1,0)),0,1)),0)))</f>
        <v>1</v>
      </c>
      <c r="CQ63" s="195">
        <f t="shared" ref="CQ63:CQ94" si="108">IF(OR(AN$30="",AN$4=99),1,IF(AN63="",0,IFERROR(CHOOSE(CQ$28,IF(ISNA(MATCH(AN63,$BH$30:$BI$30,0)),0,1),IF(ISNUMBER(AN63),1,0),IF(AN63=TRUNC(AN63),1,0),IF(AND(AN63*1=AN63,AN63&gt;=0),1,0),IF(AND(AN63=TRUNC(AN63),AN63&gt;=0),1,0),IF(AND(AN63*1=AN63,AN63&gt;0),1,0),IF(AND(AN63=TRUNC(AN63),AN63&gt;0),1,0),1,IF(ISNA(HLOOKUP(AN63,$BK$4:$BT$4,1,0)),0,1)),0)))</f>
        <v>1</v>
      </c>
      <c r="CR63" s="195">
        <f t="shared" ref="CR63:CR94" si="109">IF(OR(AO$30="",AO$4=99),1,IF(AO63="",0,IFERROR(CHOOSE(CR$28,IF(ISNA(MATCH(AO63,$BH$30:$BI$30,0)),0,1),IF(ISNUMBER(AO63),1,0),IF(AO63=TRUNC(AO63),1,0),IF(AND(AO63*1=AO63,AO63&gt;=0),1,0),IF(AND(AO63=TRUNC(AO63),AO63&gt;=0),1,0),IF(AND(AO63*1=AO63,AO63&gt;0),1,0),IF(AND(AO63=TRUNC(AO63),AO63&gt;0),1,0),1,IF(ISNA(HLOOKUP(AO63,$BK$4:$BT$4,1,0)),0,1)),0)))</f>
        <v>1</v>
      </c>
      <c r="CS63" s="195">
        <f t="shared" ref="CS63:CS94" si="110">IF(OR(AP$30="",AP$4=99),1,IF(AP63="",0,IFERROR(CHOOSE(CS$28,IF(ISNA(MATCH(AP63,$BH$30:$BI$30,0)),0,1),IF(ISNUMBER(AP63),1,0),IF(AP63=TRUNC(AP63),1,0),IF(AND(AP63*1=AP63,AP63&gt;=0),1,0),IF(AND(AP63=TRUNC(AP63),AP63&gt;=0),1,0),IF(AND(AP63*1=AP63,AP63&gt;0),1,0),IF(AND(AP63=TRUNC(AP63),AP63&gt;0),1,0),1,IF(ISNA(HLOOKUP(AP63,$BK$4:$BT$4,1,0)),0,1)),0)))</f>
        <v>1</v>
      </c>
      <c r="CT63" s="195">
        <f t="shared" ref="CT63:CT94" si="111">IF(OR(AQ$30="",AQ$4=99),1,IF(AQ63="",0,IFERROR(CHOOSE(CT$28,IF(ISNA(MATCH(AQ63,$BH$30:$BI$30,0)),0,1),IF(ISNUMBER(AQ63),1,0),IF(AQ63=TRUNC(AQ63),1,0),IF(AND(AQ63*1=AQ63,AQ63&gt;=0),1,0),IF(AND(AQ63=TRUNC(AQ63),AQ63&gt;=0),1,0),IF(AND(AQ63*1=AQ63,AQ63&gt;0),1,0),IF(AND(AQ63=TRUNC(AQ63),AQ63&gt;0),1,0),1,IF(ISNA(HLOOKUP(AQ63,$BK$4:$BT$4,1,0)),0,1)),0)))</f>
        <v>1</v>
      </c>
      <c r="CU63" s="195">
        <f t="shared" ref="CU63:CU94" si="112">IF(OR(AR$30="",AR$4=99),1,IF(AR63="",0,IFERROR(CHOOSE(CU$28,IF(ISNA(MATCH(AR63,$BH$30:$BI$30,0)),0,1),IF(ISNUMBER(AR63),1,0),IF(AR63=TRUNC(AR63),1,0),IF(AND(AR63*1=AR63,AR63&gt;=0),1,0),IF(AND(AR63=TRUNC(AR63),AR63&gt;=0),1,0),IF(AND(AR63*1=AR63,AR63&gt;0),1,0),IF(AND(AR63=TRUNC(AR63),AR63&gt;0),1,0),1,IF(ISNA(HLOOKUP(AR63,$BK$4:$BT$4,1,0)),0,1)),0)))</f>
        <v>1</v>
      </c>
      <c r="CV63" s="195">
        <f t="shared" ref="CV63:CV94" si="113">IF(OR(AS$30="",AS$4=99),1,IF(AS63="",0,IFERROR(CHOOSE(CV$28,IF(ISNA(MATCH(AS63,$BH$30:$BI$30,0)),0,1),IF(ISNUMBER(AS63),1,0),IF(AS63=TRUNC(AS63),1,0),IF(AND(AS63*1=AS63,AS63&gt;=0),1,0),IF(AND(AS63=TRUNC(AS63),AS63&gt;=0),1,0),IF(AND(AS63*1=AS63,AS63&gt;0),1,0),IF(AND(AS63=TRUNC(AS63),AS63&gt;0),1,0),1,IF(ISNA(HLOOKUP(AS63,$BK$4:$BT$4,1,0)),0,1)),0)))</f>
        <v>1</v>
      </c>
      <c r="CW63" s="195">
        <f t="shared" ref="CW63:CW94" si="114">IF(OR(AT$30="",AT$4=99),1,IF(AT63="",0,IFERROR(CHOOSE(CW$28,IF(ISNA(MATCH(AT63,$BH$30:$BI$30,0)),0,1),IF(ISNUMBER(AT63),1,0),IF(AT63=TRUNC(AT63),1,0),IF(AND(AT63*1=AT63,AT63&gt;=0),1,0),IF(AND(AT63=TRUNC(AT63),AT63&gt;=0),1,0),IF(AND(AT63*1=AT63,AT63&gt;0),1,0),IF(AND(AT63=TRUNC(AT63),AT63&gt;0),1,0),1,IF(ISNA(HLOOKUP(AT63,$BK$4:$BT$4,1,0)),0,1)),0)))</f>
        <v>1</v>
      </c>
      <c r="CX63" s="195">
        <f t="shared" ref="CX63:CX94" si="115">IF(OR(AU$30="",AU$4=99),1,IF(AU63="",0,IFERROR(CHOOSE(CX$28,IF(ISNA(MATCH(AU63,$BH$30:$BI$30,0)),0,1),IF(ISNUMBER(AU63),1,0),IF(AU63=TRUNC(AU63),1,0),IF(AND(AU63*1=AU63,AU63&gt;=0),1,0),IF(AND(AU63=TRUNC(AU63),AU63&gt;=0),1,0),IF(AND(AU63*1=AU63,AU63&gt;0),1,0),IF(AND(AU63=TRUNC(AU63),AU63&gt;0),1,0),1,IF(ISNA(HLOOKUP(AU63,$BK$4:$BT$4,1,0)),0,1)),0)))</f>
        <v>1</v>
      </c>
      <c r="CY63" s="195">
        <f t="shared" ref="CY63:CY94" si="116">IF(OR(AV$30="",AV$4=99),1,IF(AV63="",0,IFERROR(CHOOSE(CY$28,IF(ISNA(MATCH(AV63,$BH$30:$BI$30,0)),0,1),IF(ISNUMBER(AV63),1,0),IF(AV63=TRUNC(AV63),1,0),IF(AND(AV63*1=AV63,AV63&gt;=0),1,0),IF(AND(AV63=TRUNC(AV63),AV63&gt;=0),1,0),IF(AND(AV63*1=AV63,AV63&gt;0),1,0),IF(AND(AV63=TRUNC(AV63),AV63&gt;0),1,0),1,IF(ISNA(HLOOKUP(AV63,$BK$4:$BT$4,1,0)),0,1)),0)))</f>
        <v>1</v>
      </c>
      <c r="CZ63" s="195">
        <f t="shared" ref="CZ63:CZ94" si="117">IF(OR(AW$30="",AW$4=99),1,IF(AW63="",0,IFERROR(CHOOSE(CZ$28,IF(ISNA(MATCH(AW63,$BH$30:$BI$30,0)),0,1),IF(ISNUMBER(AW63),1,0),IF(AW63=TRUNC(AW63),1,0),IF(AND(AW63*1=AW63,AW63&gt;=0),1,0),IF(AND(AW63=TRUNC(AW63),AW63&gt;=0),1,0),IF(AND(AW63*1=AW63,AW63&gt;0),1,0),IF(AND(AW63=TRUNC(AW63),AW63&gt;0),1,0),1,IF(ISNA(HLOOKUP(AW63,$BK$4:$BT$4,1,0)),0,1)),0)))</f>
        <v>1</v>
      </c>
      <c r="DA63" s="195">
        <f t="shared" ref="DA63:DA94" si="118">IF(OR(AX$30="",AX$4=99),1,IF(AX63="",0,IFERROR(CHOOSE(DA$28,IF(ISNA(MATCH(AX63,$BH$30:$BI$30,0)),0,1),IF(ISNUMBER(AX63),1,0),IF(AX63=TRUNC(AX63),1,0),IF(AND(AX63*1=AX63,AX63&gt;=0),1,0),IF(AND(AX63=TRUNC(AX63),AX63&gt;=0),1,0),IF(AND(AX63*1=AX63,AX63&gt;0),1,0),IF(AND(AX63=TRUNC(AX63),AX63&gt;0),1,0),1,IF(ISNA(HLOOKUP(AX63,$BK$4:$BT$4,1,0)),0,1)),0)))</f>
        <v>1</v>
      </c>
      <c r="DB63" s="195">
        <f t="shared" ref="DB63:DB94" si="119">IF(OR(AY$30="",AY$4=99),1,IF(AY63="",0,IFERROR(CHOOSE(DB$28,IF(ISNA(MATCH(AY63,$BH$30:$BI$30,0)),0,1),IF(ISNUMBER(AY63),1,0),IF(AY63=TRUNC(AY63),1,0),IF(AND(AY63*1=AY63,AY63&gt;=0),1,0),IF(AND(AY63=TRUNC(AY63),AY63&gt;=0),1,0),IF(AND(AY63*1=AY63,AY63&gt;0),1,0),IF(AND(AY63=TRUNC(AY63),AY63&gt;0),1,0),1,IF(ISNA(HLOOKUP(AY63,$BK$4:$BT$4,1,0)),0,1)),0)))</f>
        <v>1</v>
      </c>
      <c r="DC63" s="195">
        <f t="shared" ref="DC63:DC94" si="120">IF(OR(BA$30="",BA$4=99),1,IF(BA63="",0,IFERROR(CHOOSE(DC$28,IF(ISNA(MATCH(BA63,$BH$30:$BI$30,0)),0,1),IF(ISNUMBER(BA63),1,0),IF(BA63=TRUNC(BA63),1,0),IF(AND(BA63*1=BA63,BA63&gt;=0),1,0),IF(AND(BA63=TRUNC(BA63),BA63&gt;=0),1,0),IF(AND(BA63*1=BA63,BA63&gt;0),1,0),IF(AND(BA63=TRUNC(BA63),BA63&gt;0),1,0),1,IF(ISNA(HLOOKUP(BA63,$BK$4:$BT$4,1,0)),0,1)),0)))</f>
        <v>1</v>
      </c>
      <c r="DD63" s="195">
        <f t="shared" ref="DD63:DD94" si="121">IF(OR(BB$30="",BB$4=99),1,IF(BB63="",0,IFERROR(CHOOSE(DD$28,IF(ISNA(MATCH(BB63,$BH$30:$BI$30,0)),0,1),IF(ISNUMBER(BB63),1,0),IF(BB63=TRUNC(BB63),1,0),IF(AND(BB63*1=BB63,BB63&gt;=0),1,0),IF(AND(BB63=TRUNC(BB63),BB63&gt;=0),1,0),IF(AND(BB63*1=BB63,BB63&gt;0),1,0),IF(AND(BB63=TRUNC(BB63),BB63&gt;0),1,0),1,IF(ISNA(HLOOKUP(BB63,$BK$4:$BT$4,1,0)),0,1)),0)))</f>
        <v>1</v>
      </c>
      <c r="DE63" s="195">
        <f t="shared" ref="DE63:DE94" si="122">IF(OR(BC$30="",BC$4=99),1,IF(BC63="",0,IFERROR(CHOOSE(DE$28,IF(ISNA(MATCH(BC63,$BH$30:$BI$30,0)),0,1),IF(ISNUMBER(BC63),1,0),IF(BC63=TRUNC(BC63),1,0),IF(AND(BC63*1=BC63,BC63&gt;=0),1,0),IF(AND(BC63=TRUNC(BC63),BC63&gt;=0),1,0),IF(AND(BC63*1=BC63,BC63&gt;0),1,0),IF(AND(BC63=TRUNC(BC63),BC63&gt;0),1,0),1,IF(ISNA(HLOOKUP(BC63,$BK$4:$BT$4,1,0)),0,1)),0)))</f>
        <v>1</v>
      </c>
      <c r="DF63" s="195">
        <f t="shared" ref="DF63:DF94" si="123">IF(OR(BD$30="",BD$4=99),1,IF(BD63="",0,IFERROR(CHOOSE(DF$28,IF(ISNA(MATCH(BD63,$BH$30:$BI$30,0)),0,1),IF(ISNUMBER(BD63),1,0),IF(BD63=TRUNC(BD63),1,0),IF(AND(BD63*1=BD63,BD63&gt;=0),1,0),IF(AND(BD63=TRUNC(BD63),BD63&gt;=0),1,0),IF(AND(BD63*1=BD63,BD63&gt;0),1,0),IF(AND(BD63=TRUNC(BD63),BD63&gt;0),1,0),1,IF(ISNA(HLOOKUP(BD63,$BK$4:$BT$4,1,0)),0,1)),0)))</f>
        <v>1</v>
      </c>
      <c r="DG63" s="195">
        <f t="shared" ref="DG63:DG94" si="124">IF(OR(BE$30="",BE$4=99),1,IF(BE63="",0,IFERROR(CHOOSE(DG$28,IF(ISNA(MATCH(BE63,$BH$30:$BI$30,0)),0,1),IF(ISNUMBER(BE63),1,0),IF(BE63=TRUNC(BE63),1,0),IF(AND(BE63*1=BE63,BE63&gt;=0),1,0),IF(AND(BE63=TRUNC(BE63),BE63&gt;=0),1,0),IF(AND(BE63*1=BE63,BE63&gt;0),1,0),IF(AND(BE63=TRUNC(BE63),BE63&gt;0),1,0),1,IF(ISNA(HLOOKUP(BE63,$BK$4:$BT$4,1,0)),0,1)),0)))</f>
        <v>1</v>
      </c>
      <c r="DR63" s="329" t="b">
        <f t="shared" ref="DR63:DR94" si="125">AQ63&gt;=DB$7</f>
        <v>0</v>
      </c>
      <c r="DS63" s="329" t="b">
        <f t="shared" ref="DS63:DS94" si="126">AR63&gt;=DC$7</f>
        <v>0</v>
      </c>
      <c r="DT63" s="329" t="b">
        <f t="shared" ref="DT63:DT94" si="127">AS63&gt;=DD$7</f>
        <v>0</v>
      </c>
      <c r="DU63" s="329"/>
      <c r="DV63" s="329"/>
      <c r="DW63" s="329"/>
      <c r="DX63" s="196">
        <f t="shared" si="69"/>
        <v>0</v>
      </c>
      <c r="DY63" s="329" t="b">
        <f t="shared" ref="DY63:DY94" si="128">AQ63&gt;=DI$7</f>
        <v>0</v>
      </c>
      <c r="DZ63" s="329" t="b">
        <f t="shared" ref="DZ63:DZ94" si="129">AR63&gt;=DJ$7</f>
        <v>0</v>
      </c>
      <c r="EA63" s="329" t="b">
        <f t="shared" ref="EA63:EA94" si="130">AS63&gt;=DK$7</f>
        <v>0</v>
      </c>
      <c r="EB63" s="329"/>
      <c r="EC63" s="329"/>
      <c r="ED63" s="329"/>
      <c r="EE63" s="196">
        <f t="shared" si="70"/>
        <v>0</v>
      </c>
      <c r="EF63" s="329">
        <f t="shared" ref="EF63:EF94" si="131">IF($F63="","",IF(DX63=$DC$5,1,0))</f>
        <v>0</v>
      </c>
      <c r="EG63" s="329">
        <f t="shared" ref="EG63:EG94" si="132">IF($F63="","",IF(AND(EE63=$DC$5,EE63-DX63&lt;=$DJ$5),1,0))</f>
        <v>0</v>
      </c>
    </row>
    <row r="64" spans="2:137" ht="18.95" hidden="1" customHeight="1" x14ac:dyDescent="0.25">
      <c r="B64" s="9" t="str">
        <f t="shared" si="66"/>
        <v/>
      </c>
      <c r="C64" s="9"/>
      <c r="D64" s="9"/>
      <c r="E64" s="9"/>
      <c r="F64" s="444"/>
      <c r="G64" s="8"/>
      <c r="H64" s="8"/>
      <c r="I64" s="8"/>
      <c r="J64" s="8"/>
      <c r="K64" s="385" t="str">
        <f t="shared" si="71"/>
        <v/>
      </c>
      <c r="L64" s="8"/>
      <c r="M64" s="8"/>
      <c r="N64" s="8"/>
      <c r="O64" s="8"/>
      <c r="P64" s="8"/>
      <c r="Q64" s="8"/>
      <c r="R64" s="8"/>
      <c r="S64" s="385" t="str">
        <f t="shared" si="67"/>
        <v/>
      </c>
      <c r="T64" s="8"/>
      <c r="U64" s="8"/>
      <c r="V64" s="8"/>
      <c r="W64" s="8"/>
      <c r="X64" s="8"/>
      <c r="Y64" s="8"/>
      <c r="Z64" s="8"/>
      <c r="AA64" s="8"/>
      <c r="AB64" s="8"/>
      <c r="AC64" s="8"/>
      <c r="AD64" s="8"/>
      <c r="AE64" s="8"/>
      <c r="AF64" s="355"/>
      <c r="AG64" s="8"/>
      <c r="AH64" s="8"/>
      <c r="AI64" s="8"/>
      <c r="AJ64" s="8"/>
      <c r="AK64" s="8"/>
      <c r="AL64" s="8"/>
      <c r="AM64" s="8"/>
      <c r="AN64" s="8"/>
      <c r="AO64" s="8"/>
      <c r="AP64" s="437"/>
      <c r="AQ64" s="8"/>
      <c r="AR64" s="8"/>
      <c r="AS64" s="8"/>
      <c r="AT64" s="8"/>
      <c r="AU64" s="9" t="str">
        <f t="shared" si="72"/>
        <v/>
      </c>
      <c r="AV64" s="8"/>
      <c r="AW64" s="9" t="str">
        <f t="shared" si="73"/>
        <v/>
      </c>
      <c r="AX64" s="8"/>
      <c r="AY64" s="8"/>
      <c r="AZ64" s="8"/>
      <c r="BA64" s="8"/>
      <c r="BB64" s="9"/>
      <c r="BC64" s="9"/>
      <c r="BD64" s="9"/>
      <c r="BE64" s="244" t="str" cm="1">
        <f t="array" ref="BE64">IF($F64="","",IF(BA64=1,1,IF(BG64&lt;&gt;1,$BH$1,IF(SUMPRODUCT(--(G64:AZ64&gt;=$G$5:$AZ$5)*($G$5:$AZ$5&lt;&gt;"")*($G$4:$AZ$4=1))=COUNTIF($G$4:$AZ$4,1),1,0))))</f>
        <v/>
      </c>
      <c r="BF64" s="351"/>
      <c r="BG64" s="196">
        <f t="shared" si="74"/>
        <v>0</v>
      </c>
      <c r="BH64" s="196" t="str">
        <f t="shared" ref="BH64:BI91" si="133">IF($F64="","",BH$30)</f>
        <v/>
      </c>
      <c r="BI64" s="196" t="str">
        <f t="shared" si="133"/>
        <v/>
      </c>
      <c r="BJ64" s="195">
        <f t="shared" si="75"/>
        <v>0</v>
      </c>
      <c r="BK64" s="195">
        <f t="shared" si="76"/>
        <v>0</v>
      </c>
      <c r="BL64" s="195">
        <f t="shared" si="77"/>
        <v>0</v>
      </c>
      <c r="BM64" s="195">
        <f t="shared" si="78"/>
        <v>1</v>
      </c>
      <c r="BN64" s="195">
        <f t="shared" si="79"/>
        <v>1</v>
      </c>
      <c r="BO64" s="195">
        <f t="shared" si="80"/>
        <v>0</v>
      </c>
      <c r="BP64" s="195">
        <f t="shared" si="81"/>
        <v>0</v>
      </c>
      <c r="BQ64" s="195">
        <f t="shared" si="82"/>
        <v>0</v>
      </c>
      <c r="BR64" s="195">
        <f t="shared" si="83"/>
        <v>0</v>
      </c>
      <c r="BS64" s="195">
        <f t="shared" si="84"/>
        <v>1</v>
      </c>
      <c r="BT64" s="195">
        <f t="shared" si="85"/>
        <v>1</v>
      </c>
      <c r="BU64" s="195">
        <f t="shared" si="86"/>
        <v>1</v>
      </c>
      <c r="BV64" s="195">
        <f t="shared" si="87"/>
        <v>1</v>
      </c>
      <c r="BW64" s="195">
        <f t="shared" si="88"/>
        <v>0</v>
      </c>
      <c r="BX64" s="195">
        <f t="shared" si="89"/>
        <v>0</v>
      </c>
      <c r="BY64" s="195">
        <f t="shared" si="90"/>
        <v>0</v>
      </c>
      <c r="BZ64" s="195">
        <f t="shared" si="91"/>
        <v>0</v>
      </c>
      <c r="CA64" s="195">
        <f t="shared" si="92"/>
        <v>0</v>
      </c>
      <c r="CB64" s="195">
        <f t="shared" si="93"/>
        <v>0</v>
      </c>
      <c r="CC64" s="195">
        <f t="shared" si="94"/>
        <v>0</v>
      </c>
      <c r="CD64" s="195">
        <f t="shared" si="95"/>
        <v>0</v>
      </c>
      <c r="CE64" s="195">
        <f t="shared" si="96"/>
        <v>0</v>
      </c>
      <c r="CF64" s="195">
        <f t="shared" si="97"/>
        <v>0</v>
      </c>
      <c r="CG64" s="195">
        <f t="shared" si="98"/>
        <v>0</v>
      </c>
      <c r="CH64" s="195">
        <f t="shared" si="99"/>
        <v>0</v>
      </c>
      <c r="CI64" s="195">
        <f t="shared" si="100"/>
        <v>0</v>
      </c>
      <c r="CJ64" s="195">
        <f t="shared" si="101"/>
        <v>0</v>
      </c>
      <c r="CK64" s="195">
        <f t="shared" si="102"/>
        <v>1</v>
      </c>
      <c r="CL64" s="195">
        <f t="shared" si="103"/>
        <v>1</v>
      </c>
      <c r="CM64" s="195">
        <f t="shared" si="104"/>
        <v>1</v>
      </c>
      <c r="CN64" s="195">
        <f t="shared" si="105"/>
        <v>1</v>
      </c>
      <c r="CO64" s="195">
        <f t="shared" si="106"/>
        <v>1</v>
      </c>
      <c r="CP64" s="195">
        <f t="shared" si="107"/>
        <v>1</v>
      </c>
      <c r="CQ64" s="195">
        <f t="shared" si="108"/>
        <v>1</v>
      </c>
      <c r="CR64" s="195">
        <f t="shared" si="109"/>
        <v>1</v>
      </c>
      <c r="CS64" s="195">
        <f t="shared" si="110"/>
        <v>1</v>
      </c>
      <c r="CT64" s="195">
        <f t="shared" si="111"/>
        <v>1</v>
      </c>
      <c r="CU64" s="195">
        <f t="shared" si="112"/>
        <v>1</v>
      </c>
      <c r="CV64" s="195">
        <f t="shared" si="113"/>
        <v>1</v>
      </c>
      <c r="CW64" s="195">
        <f t="shared" si="114"/>
        <v>0</v>
      </c>
      <c r="CX64" s="195">
        <f t="shared" si="115"/>
        <v>1</v>
      </c>
      <c r="CY64" s="195">
        <f t="shared" si="116"/>
        <v>1</v>
      </c>
      <c r="CZ64" s="195">
        <f t="shared" si="117"/>
        <v>1</v>
      </c>
      <c r="DA64" s="195">
        <f t="shared" si="118"/>
        <v>0</v>
      </c>
      <c r="DB64" s="195">
        <f t="shared" si="119"/>
        <v>0</v>
      </c>
      <c r="DC64" s="195">
        <f t="shared" si="120"/>
        <v>1</v>
      </c>
      <c r="DD64" s="195">
        <f t="shared" si="121"/>
        <v>1</v>
      </c>
      <c r="DE64" s="195">
        <f t="shared" si="122"/>
        <v>1</v>
      </c>
      <c r="DF64" s="195">
        <f t="shared" si="123"/>
        <v>1</v>
      </c>
      <c r="DG64" s="195">
        <f t="shared" si="124"/>
        <v>1</v>
      </c>
      <c r="DR64" s="329" t="b">
        <f t="shared" si="125"/>
        <v>0</v>
      </c>
      <c r="DS64" s="329" t="b">
        <f t="shared" si="126"/>
        <v>0</v>
      </c>
      <c r="DT64" s="329" t="b">
        <f t="shared" si="127"/>
        <v>0</v>
      </c>
      <c r="DU64" s="329"/>
      <c r="DV64" s="329"/>
      <c r="DW64" s="329"/>
      <c r="DX64" s="196">
        <f t="shared" si="69"/>
        <v>0</v>
      </c>
      <c r="DY64" s="329" t="b">
        <f t="shared" si="128"/>
        <v>0</v>
      </c>
      <c r="DZ64" s="329" t="b">
        <f t="shared" si="129"/>
        <v>0</v>
      </c>
      <c r="EA64" s="329" t="b">
        <f t="shared" si="130"/>
        <v>0</v>
      </c>
      <c r="EB64" s="329"/>
      <c r="EC64" s="329"/>
      <c r="ED64" s="329"/>
      <c r="EE64" s="196">
        <f t="shared" si="70"/>
        <v>0</v>
      </c>
      <c r="EF64" s="329" t="str">
        <f t="shared" si="131"/>
        <v/>
      </c>
      <c r="EG64" s="329" t="str">
        <f t="shared" si="132"/>
        <v/>
      </c>
    </row>
    <row r="65" spans="2:137" s="360" customFormat="1" ht="32.25" customHeight="1" x14ac:dyDescent="0.25">
      <c r="B65" s="386">
        <f t="shared" si="66"/>
        <v>35</v>
      </c>
      <c r="C65" s="9"/>
      <c r="D65" s="9"/>
      <c r="E65" s="9"/>
      <c r="F65" s="444" t="s">
        <v>275</v>
      </c>
      <c r="G65" s="8">
        <v>1</v>
      </c>
      <c r="H65" s="8">
        <v>1</v>
      </c>
      <c r="I65" s="8">
        <v>1</v>
      </c>
      <c r="J65" s="8">
        <v>0</v>
      </c>
      <c r="K65" s="385">
        <v>1</v>
      </c>
      <c r="L65" s="8">
        <v>1</v>
      </c>
      <c r="M65" s="8">
        <v>1</v>
      </c>
      <c r="N65" s="8">
        <v>1</v>
      </c>
      <c r="O65" s="8">
        <v>0</v>
      </c>
      <c r="P65" s="8">
        <v>0</v>
      </c>
      <c r="Q65" s="8">
        <v>0</v>
      </c>
      <c r="R65" s="8">
        <v>0</v>
      </c>
      <c r="S65" s="385">
        <f t="shared" si="67"/>
        <v>1</v>
      </c>
      <c r="T65" s="8">
        <v>1</v>
      </c>
      <c r="U65" s="8">
        <v>1</v>
      </c>
      <c r="V65" s="8">
        <v>1</v>
      </c>
      <c r="W65" s="8">
        <v>1</v>
      </c>
      <c r="X65" s="8">
        <v>1</v>
      </c>
      <c r="Y65" s="8">
        <v>1</v>
      </c>
      <c r="Z65" s="8">
        <v>1</v>
      </c>
      <c r="AA65" s="8">
        <v>1</v>
      </c>
      <c r="AB65" s="8">
        <v>1</v>
      </c>
      <c r="AC65" s="8">
        <v>1</v>
      </c>
      <c r="AD65" s="8">
        <v>1</v>
      </c>
      <c r="AE65" s="8">
        <v>1</v>
      </c>
      <c r="AF65" s="355">
        <v>1</v>
      </c>
      <c r="AG65" s="8">
        <v>0</v>
      </c>
      <c r="AH65" s="8"/>
      <c r="AI65" s="8"/>
      <c r="AJ65" s="8"/>
      <c r="AK65" s="8"/>
      <c r="AL65" s="8"/>
      <c r="AM65" s="8"/>
      <c r="AN65" s="8"/>
      <c r="AO65" s="8"/>
      <c r="AP65" s="437"/>
      <c r="AQ65" s="8"/>
      <c r="AR65" s="8"/>
      <c r="AS65" s="8"/>
      <c r="AT65" s="8">
        <v>1122795</v>
      </c>
      <c r="AU65" s="9">
        <f t="shared" si="72"/>
        <v>0</v>
      </c>
      <c r="AV65" s="8">
        <v>0</v>
      </c>
      <c r="AW65" s="9">
        <f t="shared" si="73"/>
        <v>1</v>
      </c>
      <c r="AX65" s="8">
        <v>1</v>
      </c>
      <c r="AY65" s="8">
        <v>1</v>
      </c>
      <c r="AZ65" s="8">
        <v>1</v>
      </c>
      <c r="BA65" s="8">
        <v>0</v>
      </c>
      <c r="BB65" s="9"/>
      <c r="BC65" s="9"/>
      <c r="BD65" s="9"/>
      <c r="BE65" s="244" cm="1">
        <f t="array" ref="BE65">IF($F65="","",IF(BA65=1,1,IF(BG65&lt;&gt;1,$BH$1,IF(SUMPRODUCT(--(G65:AZ65&gt;=$G$5:$AZ$5)*($G$5:$AZ$5&lt;&gt;"")*($G$4:$AZ$4=1))=COUNTIF($G$4:$AZ$4,1),1,0))))</f>
        <v>1</v>
      </c>
      <c r="BF65" s="351" t="s">
        <v>789</v>
      </c>
      <c r="BG65" s="360">
        <f t="shared" si="74"/>
        <v>1</v>
      </c>
      <c r="BH65" s="360">
        <f t="shared" si="133"/>
        <v>0</v>
      </c>
      <c r="BI65" s="360">
        <f t="shared" si="133"/>
        <v>1</v>
      </c>
      <c r="BJ65" s="195">
        <f t="shared" si="75"/>
        <v>1</v>
      </c>
      <c r="BK65" s="195">
        <f t="shared" si="76"/>
        <v>1</v>
      </c>
      <c r="BL65" s="195">
        <f t="shared" si="77"/>
        <v>1</v>
      </c>
      <c r="BM65" s="195">
        <f t="shared" si="78"/>
        <v>1</v>
      </c>
      <c r="BN65" s="195">
        <f t="shared" si="79"/>
        <v>1</v>
      </c>
      <c r="BO65" s="195">
        <f t="shared" si="80"/>
        <v>1</v>
      </c>
      <c r="BP65" s="195">
        <f t="shared" si="81"/>
        <v>1</v>
      </c>
      <c r="BQ65" s="195">
        <f t="shared" si="82"/>
        <v>1</v>
      </c>
      <c r="BR65" s="195">
        <f t="shared" si="83"/>
        <v>1</v>
      </c>
      <c r="BS65" s="195">
        <f t="shared" si="84"/>
        <v>1</v>
      </c>
      <c r="BT65" s="195">
        <f t="shared" si="85"/>
        <v>1</v>
      </c>
      <c r="BU65" s="195">
        <f t="shared" si="86"/>
        <v>1</v>
      </c>
      <c r="BV65" s="195">
        <f t="shared" si="87"/>
        <v>1</v>
      </c>
      <c r="BW65" s="195">
        <f t="shared" si="88"/>
        <v>1</v>
      </c>
      <c r="BX65" s="195">
        <f t="shared" si="89"/>
        <v>1</v>
      </c>
      <c r="BY65" s="195">
        <f t="shared" si="90"/>
        <v>1</v>
      </c>
      <c r="BZ65" s="195">
        <f t="shared" si="91"/>
        <v>1</v>
      </c>
      <c r="CA65" s="195">
        <f t="shared" si="92"/>
        <v>1</v>
      </c>
      <c r="CB65" s="195">
        <f t="shared" si="93"/>
        <v>1</v>
      </c>
      <c r="CC65" s="195">
        <f t="shared" si="94"/>
        <v>1</v>
      </c>
      <c r="CD65" s="195">
        <f t="shared" si="95"/>
        <v>1</v>
      </c>
      <c r="CE65" s="195">
        <f t="shared" si="96"/>
        <v>1</v>
      </c>
      <c r="CF65" s="195">
        <f t="shared" si="97"/>
        <v>1</v>
      </c>
      <c r="CG65" s="195">
        <f t="shared" si="98"/>
        <v>1</v>
      </c>
      <c r="CH65" s="195">
        <f t="shared" si="99"/>
        <v>1</v>
      </c>
      <c r="CI65" s="195">
        <f t="shared" si="100"/>
        <v>1</v>
      </c>
      <c r="CJ65" s="195">
        <f t="shared" si="101"/>
        <v>1</v>
      </c>
      <c r="CK65" s="195">
        <f t="shared" si="102"/>
        <v>1</v>
      </c>
      <c r="CL65" s="195">
        <f t="shared" si="103"/>
        <v>1</v>
      </c>
      <c r="CM65" s="195">
        <f t="shared" si="104"/>
        <v>1</v>
      </c>
      <c r="CN65" s="195">
        <f t="shared" si="105"/>
        <v>1</v>
      </c>
      <c r="CO65" s="195">
        <f t="shared" si="106"/>
        <v>1</v>
      </c>
      <c r="CP65" s="195">
        <f t="shared" si="107"/>
        <v>1</v>
      </c>
      <c r="CQ65" s="195">
        <f t="shared" si="108"/>
        <v>1</v>
      </c>
      <c r="CR65" s="195">
        <f t="shared" si="109"/>
        <v>1</v>
      </c>
      <c r="CS65" s="195">
        <f t="shared" si="110"/>
        <v>1</v>
      </c>
      <c r="CT65" s="195">
        <f t="shared" si="111"/>
        <v>1</v>
      </c>
      <c r="CU65" s="195">
        <f t="shared" si="112"/>
        <v>1</v>
      </c>
      <c r="CV65" s="195">
        <f t="shared" si="113"/>
        <v>1</v>
      </c>
      <c r="CW65" s="195">
        <f t="shared" si="114"/>
        <v>1</v>
      </c>
      <c r="CX65" s="195">
        <f t="shared" si="115"/>
        <v>1</v>
      </c>
      <c r="CY65" s="195">
        <f t="shared" si="116"/>
        <v>1</v>
      </c>
      <c r="CZ65" s="195">
        <f t="shared" si="117"/>
        <v>1</v>
      </c>
      <c r="DA65" s="195">
        <f t="shared" si="118"/>
        <v>1</v>
      </c>
      <c r="DB65" s="195">
        <f t="shared" si="119"/>
        <v>1</v>
      </c>
      <c r="DC65" s="195">
        <f t="shared" si="120"/>
        <v>1</v>
      </c>
      <c r="DD65" s="195">
        <f t="shared" si="121"/>
        <v>1</v>
      </c>
      <c r="DE65" s="195">
        <f t="shared" si="122"/>
        <v>1</v>
      </c>
      <c r="DF65" s="195">
        <f t="shared" si="123"/>
        <v>1</v>
      </c>
      <c r="DG65" s="195">
        <f t="shared" si="124"/>
        <v>1</v>
      </c>
      <c r="DR65" s="361" t="b">
        <f t="shared" si="125"/>
        <v>0</v>
      </c>
      <c r="DS65" s="361" t="b">
        <f t="shared" si="126"/>
        <v>0</v>
      </c>
      <c r="DT65" s="361" t="b">
        <f t="shared" si="127"/>
        <v>0</v>
      </c>
      <c r="DU65" s="361"/>
      <c r="DV65" s="361"/>
      <c r="DW65" s="361"/>
      <c r="DX65" s="360">
        <f t="shared" si="69"/>
        <v>0</v>
      </c>
      <c r="DY65" s="361" t="b">
        <f t="shared" si="128"/>
        <v>0</v>
      </c>
      <c r="DZ65" s="361" t="b">
        <f t="shared" si="129"/>
        <v>0</v>
      </c>
      <c r="EA65" s="361" t="b">
        <f t="shared" si="130"/>
        <v>0</v>
      </c>
      <c r="EB65" s="361"/>
      <c r="EC65" s="361"/>
      <c r="ED65" s="361"/>
      <c r="EE65" s="360">
        <f t="shared" si="70"/>
        <v>0</v>
      </c>
      <c r="EF65" s="361">
        <f t="shared" si="131"/>
        <v>0</v>
      </c>
      <c r="EG65" s="361">
        <f t="shared" si="132"/>
        <v>0</v>
      </c>
    </row>
    <row r="66" spans="2:137" s="225" customFormat="1" ht="32.25" customHeight="1" x14ac:dyDescent="0.25">
      <c r="B66" s="388">
        <f t="shared" si="66"/>
        <v>36</v>
      </c>
      <c r="C66" s="359"/>
      <c r="D66" s="359"/>
      <c r="E66" s="359"/>
      <c r="F66" s="444" t="s">
        <v>393</v>
      </c>
      <c r="G66" s="358">
        <v>1</v>
      </c>
      <c r="H66" s="358">
        <v>1</v>
      </c>
      <c r="I66" s="358">
        <v>1</v>
      </c>
      <c r="J66" s="358">
        <v>0</v>
      </c>
      <c r="K66" s="385">
        <v>1</v>
      </c>
      <c r="L66" s="358">
        <v>1</v>
      </c>
      <c r="M66" s="358">
        <v>1</v>
      </c>
      <c r="N66" s="358">
        <v>1</v>
      </c>
      <c r="O66" s="8">
        <v>0</v>
      </c>
      <c r="P66" s="8">
        <v>0</v>
      </c>
      <c r="Q66" s="8">
        <v>0</v>
      </c>
      <c r="R66" s="8">
        <v>0</v>
      </c>
      <c r="S66" s="385">
        <f t="shared" si="67"/>
        <v>1</v>
      </c>
      <c r="T66" s="358">
        <v>1</v>
      </c>
      <c r="U66" s="358">
        <v>1</v>
      </c>
      <c r="V66" s="358">
        <v>1</v>
      </c>
      <c r="W66" s="358">
        <v>1</v>
      </c>
      <c r="X66" s="358">
        <v>1</v>
      </c>
      <c r="Y66" s="358">
        <v>1</v>
      </c>
      <c r="Z66" s="358">
        <v>1</v>
      </c>
      <c r="AA66" s="358">
        <v>1</v>
      </c>
      <c r="AB66" s="358">
        <v>1</v>
      </c>
      <c r="AC66" s="358">
        <v>1</v>
      </c>
      <c r="AD66" s="358">
        <v>1</v>
      </c>
      <c r="AE66" s="358">
        <v>1</v>
      </c>
      <c r="AF66" s="441">
        <v>1</v>
      </c>
      <c r="AG66" s="358">
        <v>0</v>
      </c>
      <c r="AH66" s="8"/>
      <c r="AI66" s="8"/>
      <c r="AJ66" s="8"/>
      <c r="AK66" s="8"/>
      <c r="AL66" s="8"/>
      <c r="AM66" s="8"/>
      <c r="AN66" s="8"/>
      <c r="AO66" s="8"/>
      <c r="AP66" s="437"/>
      <c r="AQ66" s="8"/>
      <c r="AR66" s="8"/>
      <c r="AS66" s="8"/>
      <c r="AT66" s="8">
        <v>278000</v>
      </c>
      <c r="AU66" s="9">
        <f t="shared" si="72"/>
        <v>0</v>
      </c>
      <c r="AV66" s="358">
        <v>0</v>
      </c>
      <c r="AW66" s="9">
        <f t="shared" si="73"/>
        <v>1</v>
      </c>
      <c r="AX66" s="358">
        <v>1</v>
      </c>
      <c r="AY66" s="358">
        <v>1</v>
      </c>
      <c r="AZ66" s="8">
        <v>1</v>
      </c>
      <c r="BA66" s="8">
        <v>0</v>
      </c>
      <c r="BB66" s="359"/>
      <c r="BC66" s="359"/>
      <c r="BD66" s="359"/>
      <c r="BE66" s="244" cm="1">
        <f t="array" ref="BE66">IF($F66="","",IF(BA66=1,1,IF(BG66&lt;&gt;1,$BH$1,IF(SUMPRODUCT(--(G66:AZ66&gt;=$G$5:$AZ$5)*($G$5:$AZ$5&lt;&gt;"")*($G$4:$AZ$4=1))=COUNTIF($G$4:$AZ$4,1),1,0))))</f>
        <v>1</v>
      </c>
      <c r="BF66" s="351" t="s">
        <v>822</v>
      </c>
      <c r="BG66" s="225">
        <f t="shared" si="74"/>
        <v>1</v>
      </c>
      <c r="BH66" s="225">
        <f t="shared" si="133"/>
        <v>0</v>
      </c>
      <c r="BI66" s="225">
        <f t="shared" si="133"/>
        <v>1</v>
      </c>
      <c r="BJ66" s="224">
        <f t="shared" si="75"/>
        <v>1</v>
      </c>
      <c r="BK66" s="224">
        <f t="shared" si="76"/>
        <v>1</v>
      </c>
      <c r="BL66" s="224">
        <f t="shared" si="77"/>
        <v>1</v>
      </c>
      <c r="BM66" s="224">
        <f t="shared" si="78"/>
        <v>1</v>
      </c>
      <c r="BN66" s="224">
        <f t="shared" si="79"/>
        <v>1</v>
      </c>
      <c r="BO66" s="224">
        <f t="shared" si="80"/>
        <v>1</v>
      </c>
      <c r="BP66" s="224">
        <f t="shared" si="81"/>
        <v>1</v>
      </c>
      <c r="BQ66" s="224">
        <f t="shared" si="82"/>
        <v>1</v>
      </c>
      <c r="BR66" s="224">
        <f t="shared" si="83"/>
        <v>1</v>
      </c>
      <c r="BS66" s="224">
        <f t="shared" si="84"/>
        <v>1</v>
      </c>
      <c r="BT66" s="224">
        <f t="shared" si="85"/>
        <v>1</v>
      </c>
      <c r="BU66" s="224">
        <f t="shared" si="86"/>
        <v>1</v>
      </c>
      <c r="BV66" s="224">
        <f t="shared" si="87"/>
        <v>1</v>
      </c>
      <c r="BW66" s="224">
        <f t="shared" si="88"/>
        <v>1</v>
      </c>
      <c r="BX66" s="224">
        <f t="shared" si="89"/>
        <v>1</v>
      </c>
      <c r="BY66" s="224">
        <f t="shared" si="90"/>
        <v>1</v>
      </c>
      <c r="BZ66" s="224">
        <f t="shared" si="91"/>
        <v>1</v>
      </c>
      <c r="CA66" s="224">
        <f t="shared" si="92"/>
        <v>1</v>
      </c>
      <c r="CB66" s="224">
        <f t="shared" si="93"/>
        <v>1</v>
      </c>
      <c r="CC66" s="224">
        <f t="shared" si="94"/>
        <v>1</v>
      </c>
      <c r="CD66" s="224">
        <f t="shared" si="95"/>
        <v>1</v>
      </c>
      <c r="CE66" s="224">
        <f t="shared" si="96"/>
        <v>1</v>
      </c>
      <c r="CF66" s="224">
        <f t="shared" si="97"/>
        <v>1</v>
      </c>
      <c r="CG66" s="224">
        <f t="shared" si="98"/>
        <v>1</v>
      </c>
      <c r="CH66" s="224">
        <f t="shared" si="99"/>
        <v>1</v>
      </c>
      <c r="CI66" s="224">
        <f t="shared" si="100"/>
        <v>1</v>
      </c>
      <c r="CJ66" s="224">
        <f t="shared" si="101"/>
        <v>1</v>
      </c>
      <c r="CK66" s="224">
        <f t="shared" si="102"/>
        <v>1</v>
      </c>
      <c r="CL66" s="224">
        <f t="shared" si="103"/>
        <v>1</v>
      </c>
      <c r="CM66" s="224">
        <f t="shared" si="104"/>
        <v>1</v>
      </c>
      <c r="CN66" s="224">
        <f t="shared" si="105"/>
        <v>1</v>
      </c>
      <c r="CO66" s="224">
        <f t="shared" si="106"/>
        <v>1</v>
      </c>
      <c r="CP66" s="224">
        <f t="shared" si="107"/>
        <v>1</v>
      </c>
      <c r="CQ66" s="224">
        <f t="shared" si="108"/>
        <v>1</v>
      </c>
      <c r="CR66" s="224">
        <f t="shared" si="109"/>
        <v>1</v>
      </c>
      <c r="CS66" s="224">
        <f t="shared" si="110"/>
        <v>1</v>
      </c>
      <c r="CT66" s="224">
        <f t="shared" si="111"/>
        <v>1</v>
      </c>
      <c r="CU66" s="224">
        <f t="shared" si="112"/>
        <v>1</v>
      </c>
      <c r="CV66" s="224">
        <f t="shared" si="113"/>
        <v>1</v>
      </c>
      <c r="CW66" s="224">
        <f t="shared" si="114"/>
        <v>1</v>
      </c>
      <c r="CX66" s="224">
        <f t="shared" si="115"/>
        <v>1</v>
      </c>
      <c r="CY66" s="224">
        <f t="shared" si="116"/>
        <v>1</v>
      </c>
      <c r="CZ66" s="224">
        <f t="shared" si="117"/>
        <v>1</v>
      </c>
      <c r="DA66" s="224">
        <f t="shared" si="118"/>
        <v>1</v>
      </c>
      <c r="DB66" s="224">
        <f t="shared" si="119"/>
        <v>1</v>
      </c>
      <c r="DC66" s="224">
        <f t="shared" si="120"/>
        <v>1</v>
      </c>
      <c r="DD66" s="224">
        <f t="shared" si="121"/>
        <v>1</v>
      </c>
      <c r="DE66" s="224">
        <f t="shared" si="122"/>
        <v>1</v>
      </c>
      <c r="DF66" s="224">
        <f t="shared" si="123"/>
        <v>1</v>
      </c>
      <c r="DG66" s="224">
        <f t="shared" si="124"/>
        <v>1</v>
      </c>
      <c r="DR66" s="341" t="b">
        <f t="shared" si="125"/>
        <v>0</v>
      </c>
      <c r="DS66" s="341" t="b">
        <f t="shared" si="126"/>
        <v>0</v>
      </c>
      <c r="DT66" s="341" t="b">
        <f t="shared" si="127"/>
        <v>0</v>
      </c>
      <c r="DU66" s="341"/>
      <c r="DV66" s="341"/>
      <c r="DW66" s="341"/>
      <c r="DX66" s="225">
        <f t="shared" si="69"/>
        <v>0</v>
      </c>
      <c r="DY66" s="341" t="b">
        <f t="shared" si="128"/>
        <v>0</v>
      </c>
      <c r="DZ66" s="341" t="b">
        <f t="shared" si="129"/>
        <v>0</v>
      </c>
      <c r="EA66" s="341" t="b">
        <f t="shared" si="130"/>
        <v>0</v>
      </c>
      <c r="EB66" s="341"/>
      <c r="EC66" s="341"/>
      <c r="ED66" s="341"/>
      <c r="EE66" s="225">
        <f t="shared" si="70"/>
        <v>0</v>
      </c>
      <c r="EF66" s="341">
        <f t="shared" si="131"/>
        <v>0</v>
      </c>
      <c r="EG66" s="341">
        <f t="shared" si="132"/>
        <v>0</v>
      </c>
    </row>
    <row r="67" spans="2:137" ht="32.25" customHeight="1" x14ac:dyDescent="0.25">
      <c r="B67" s="386">
        <f t="shared" si="66"/>
        <v>37</v>
      </c>
      <c r="C67" s="9"/>
      <c r="D67" s="9"/>
      <c r="E67" s="9"/>
      <c r="F67" s="444" t="s">
        <v>394</v>
      </c>
      <c r="G67" s="8">
        <v>1</v>
      </c>
      <c r="H67" s="8">
        <v>1</v>
      </c>
      <c r="I67" s="8">
        <v>1</v>
      </c>
      <c r="J67" s="8">
        <v>0</v>
      </c>
      <c r="K67" s="385">
        <v>1</v>
      </c>
      <c r="L67" s="8">
        <v>1</v>
      </c>
      <c r="M67" s="8">
        <v>1</v>
      </c>
      <c r="N67" s="8">
        <v>1</v>
      </c>
      <c r="O67" s="8">
        <v>0</v>
      </c>
      <c r="P67" s="8">
        <v>0</v>
      </c>
      <c r="Q67" s="8">
        <v>0</v>
      </c>
      <c r="R67" s="8">
        <v>0</v>
      </c>
      <c r="S67" s="385">
        <f t="shared" si="67"/>
        <v>1</v>
      </c>
      <c r="T67" s="8">
        <v>1</v>
      </c>
      <c r="U67" s="8">
        <v>1</v>
      </c>
      <c r="V67" s="8">
        <v>1</v>
      </c>
      <c r="W67" s="8">
        <v>1</v>
      </c>
      <c r="X67" s="8">
        <v>1</v>
      </c>
      <c r="Y67" s="8">
        <v>1</v>
      </c>
      <c r="Z67" s="8">
        <v>1</v>
      </c>
      <c r="AA67" s="8">
        <v>1</v>
      </c>
      <c r="AB67" s="8">
        <v>1</v>
      </c>
      <c r="AC67" s="8">
        <v>1</v>
      </c>
      <c r="AD67" s="8">
        <v>1</v>
      </c>
      <c r="AE67" s="8">
        <v>1</v>
      </c>
      <c r="AF67" s="355">
        <v>1</v>
      </c>
      <c r="AG67" s="8">
        <v>0</v>
      </c>
      <c r="AH67" s="8"/>
      <c r="AI67" s="8"/>
      <c r="AJ67" s="8"/>
      <c r="AK67" s="8"/>
      <c r="AL67" s="8"/>
      <c r="AM67" s="8"/>
      <c r="AN67" s="8"/>
      <c r="AO67" s="8"/>
      <c r="AP67" s="437"/>
      <c r="AQ67" s="8"/>
      <c r="AR67" s="8"/>
      <c r="AS67" s="8"/>
      <c r="AT67" s="8">
        <v>208650</v>
      </c>
      <c r="AU67" s="9">
        <f t="shared" si="72"/>
        <v>0</v>
      </c>
      <c r="AV67" s="8">
        <v>0</v>
      </c>
      <c r="AW67" s="9">
        <f t="shared" si="73"/>
        <v>1</v>
      </c>
      <c r="AX67" s="8">
        <v>1</v>
      </c>
      <c r="AY67" s="8">
        <v>1</v>
      </c>
      <c r="AZ67" s="8">
        <v>1</v>
      </c>
      <c r="BA67" s="8">
        <v>0</v>
      </c>
      <c r="BB67" s="9"/>
      <c r="BC67" s="9"/>
      <c r="BD67" s="9"/>
      <c r="BE67" s="244" cm="1">
        <f t="array" ref="BE67">IF($F67="","",IF(BA67=1,1,IF(BG67&lt;&gt;1,$BH$1,IF(SUMPRODUCT(--(G67:AZ67&gt;=$G$5:$AZ$5)*($G$5:$AZ$5&lt;&gt;"")*($G$4:$AZ$4=1))=COUNTIF($G$4:$AZ$4,1),1,0))))</f>
        <v>1</v>
      </c>
      <c r="BF67" s="351" t="s">
        <v>790</v>
      </c>
      <c r="BG67" s="196">
        <f t="shared" si="74"/>
        <v>1</v>
      </c>
      <c r="BH67" s="196">
        <f t="shared" si="133"/>
        <v>0</v>
      </c>
      <c r="BI67" s="196">
        <f t="shared" si="133"/>
        <v>1</v>
      </c>
      <c r="BJ67" s="195">
        <f t="shared" si="75"/>
        <v>1</v>
      </c>
      <c r="BK67" s="195">
        <f t="shared" si="76"/>
        <v>1</v>
      </c>
      <c r="BL67" s="195">
        <f t="shared" si="77"/>
        <v>1</v>
      </c>
      <c r="BM67" s="195">
        <f t="shared" si="78"/>
        <v>1</v>
      </c>
      <c r="BN67" s="195">
        <f t="shared" si="79"/>
        <v>1</v>
      </c>
      <c r="BO67" s="195">
        <f t="shared" si="80"/>
        <v>1</v>
      </c>
      <c r="BP67" s="195">
        <f t="shared" si="81"/>
        <v>1</v>
      </c>
      <c r="BQ67" s="195">
        <f t="shared" si="82"/>
        <v>1</v>
      </c>
      <c r="BR67" s="195">
        <f t="shared" si="83"/>
        <v>1</v>
      </c>
      <c r="BS67" s="195">
        <f t="shared" si="84"/>
        <v>1</v>
      </c>
      <c r="BT67" s="195">
        <f t="shared" si="85"/>
        <v>1</v>
      </c>
      <c r="BU67" s="195">
        <f t="shared" si="86"/>
        <v>1</v>
      </c>
      <c r="BV67" s="195">
        <f t="shared" si="87"/>
        <v>1</v>
      </c>
      <c r="BW67" s="195">
        <f t="shared" si="88"/>
        <v>1</v>
      </c>
      <c r="BX67" s="195">
        <f t="shared" si="89"/>
        <v>1</v>
      </c>
      <c r="BY67" s="195">
        <f t="shared" si="90"/>
        <v>1</v>
      </c>
      <c r="BZ67" s="195">
        <f t="shared" si="91"/>
        <v>1</v>
      </c>
      <c r="CA67" s="195">
        <f t="shared" si="92"/>
        <v>1</v>
      </c>
      <c r="CB67" s="195">
        <f t="shared" si="93"/>
        <v>1</v>
      </c>
      <c r="CC67" s="195">
        <f t="shared" si="94"/>
        <v>1</v>
      </c>
      <c r="CD67" s="195">
        <f t="shared" si="95"/>
        <v>1</v>
      </c>
      <c r="CE67" s="195">
        <f t="shared" si="96"/>
        <v>1</v>
      </c>
      <c r="CF67" s="195">
        <f t="shared" si="97"/>
        <v>1</v>
      </c>
      <c r="CG67" s="195">
        <f t="shared" si="98"/>
        <v>1</v>
      </c>
      <c r="CH67" s="195">
        <f t="shared" si="99"/>
        <v>1</v>
      </c>
      <c r="CI67" s="195">
        <f t="shared" si="100"/>
        <v>1</v>
      </c>
      <c r="CJ67" s="195">
        <f t="shared" si="101"/>
        <v>1</v>
      </c>
      <c r="CK67" s="195">
        <f t="shared" si="102"/>
        <v>1</v>
      </c>
      <c r="CL67" s="195">
        <f t="shared" si="103"/>
        <v>1</v>
      </c>
      <c r="CM67" s="195">
        <f t="shared" si="104"/>
        <v>1</v>
      </c>
      <c r="CN67" s="195">
        <f t="shared" si="105"/>
        <v>1</v>
      </c>
      <c r="CO67" s="195">
        <f t="shared" si="106"/>
        <v>1</v>
      </c>
      <c r="CP67" s="195">
        <f t="shared" si="107"/>
        <v>1</v>
      </c>
      <c r="CQ67" s="195">
        <f t="shared" si="108"/>
        <v>1</v>
      </c>
      <c r="CR67" s="195">
        <f t="shared" si="109"/>
        <v>1</v>
      </c>
      <c r="CS67" s="195">
        <f t="shared" si="110"/>
        <v>1</v>
      </c>
      <c r="CT67" s="195">
        <f t="shared" si="111"/>
        <v>1</v>
      </c>
      <c r="CU67" s="195">
        <f t="shared" si="112"/>
        <v>1</v>
      </c>
      <c r="CV67" s="195">
        <f t="shared" si="113"/>
        <v>1</v>
      </c>
      <c r="CW67" s="195">
        <f t="shared" si="114"/>
        <v>1</v>
      </c>
      <c r="CX67" s="195">
        <f t="shared" si="115"/>
        <v>1</v>
      </c>
      <c r="CY67" s="195">
        <f t="shared" si="116"/>
        <v>1</v>
      </c>
      <c r="CZ67" s="195">
        <f t="shared" si="117"/>
        <v>1</v>
      </c>
      <c r="DA67" s="195">
        <f t="shared" si="118"/>
        <v>1</v>
      </c>
      <c r="DB67" s="195">
        <f t="shared" si="119"/>
        <v>1</v>
      </c>
      <c r="DC67" s="195">
        <f t="shared" si="120"/>
        <v>1</v>
      </c>
      <c r="DD67" s="195">
        <f t="shared" si="121"/>
        <v>1</v>
      </c>
      <c r="DE67" s="195">
        <f t="shared" si="122"/>
        <v>1</v>
      </c>
      <c r="DF67" s="195">
        <f t="shared" si="123"/>
        <v>1</v>
      </c>
      <c r="DG67" s="195">
        <f t="shared" si="124"/>
        <v>1</v>
      </c>
      <c r="DR67" s="329" t="b">
        <f t="shared" si="125"/>
        <v>0</v>
      </c>
      <c r="DS67" s="329" t="b">
        <f t="shared" si="126"/>
        <v>0</v>
      </c>
      <c r="DT67" s="329" t="b">
        <f t="shared" si="127"/>
        <v>0</v>
      </c>
      <c r="DU67" s="329"/>
      <c r="DV67" s="329"/>
      <c r="DW67" s="329"/>
      <c r="DX67" s="196">
        <f t="shared" si="69"/>
        <v>0</v>
      </c>
      <c r="DY67" s="329" t="b">
        <f t="shared" si="128"/>
        <v>0</v>
      </c>
      <c r="DZ67" s="329" t="b">
        <f t="shared" si="129"/>
        <v>0</v>
      </c>
      <c r="EA67" s="329" t="b">
        <f t="shared" si="130"/>
        <v>0</v>
      </c>
      <c r="EB67" s="329"/>
      <c r="EC67" s="329"/>
      <c r="ED67" s="329"/>
      <c r="EE67" s="196">
        <f t="shared" si="70"/>
        <v>0</v>
      </c>
      <c r="EF67" s="329">
        <f t="shared" si="131"/>
        <v>0</v>
      </c>
      <c r="EG67" s="329">
        <f t="shared" si="132"/>
        <v>0</v>
      </c>
    </row>
    <row r="68" spans="2:137" ht="14.45" hidden="1" customHeight="1" x14ac:dyDescent="0.25">
      <c r="B68" s="9" t="str">
        <f t="shared" si="66"/>
        <v/>
      </c>
      <c r="C68" s="9"/>
      <c r="D68" s="9"/>
      <c r="E68" s="9"/>
      <c r="F68" s="444"/>
      <c r="G68" s="8"/>
      <c r="H68" s="8"/>
      <c r="I68" s="8"/>
      <c r="J68" s="8"/>
      <c r="K68" s="385" t="str">
        <f t="shared" si="71"/>
        <v/>
      </c>
      <c r="L68" s="8"/>
      <c r="M68" s="8"/>
      <c r="N68" s="8"/>
      <c r="O68" s="8"/>
      <c r="P68" s="8"/>
      <c r="Q68" s="8"/>
      <c r="R68" s="8"/>
      <c r="S68" s="385" t="str">
        <f t="shared" si="67"/>
        <v/>
      </c>
      <c r="T68" s="8"/>
      <c r="U68" s="8"/>
      <c r="V68" s="8"/>
      <c r="W68" s="8"/>
      <c r="X68" s="8"/>
      <c r="Y68" s="8"/>
      <c r="Z68" s="8"/>
      <c r="AA68" s="8"/>
      <c r="AB68" s="8"/>
      <c r="AC68" s="8"/>
      <c r="AD68" s="8"/>
      <c r="AE68" s="8"/>
      <c r="AF68" s="355"/>
      <c r="AG68" s="8"/>
      <c r="AH68" s="8"/>
      <c r="AI68" s="8"/>
      <c r="AJ68" s="8"/>
      <c r="AK68" s="8"/>
      <c r="AL68" s="8"/>
      <c r="AM68" s="8"/>
      <c r="AN68" s="8"/>
      <c r="AO68" s="8"/>
      <c r="AP68" s="437"/>
      <c r="AQ68" s="8"/>
      <c r="AR68" s="8"/>
      <c r="AS68" s="8"/>
      <c r="AT68" s="8"/>
      <c r="AU68" s="9" t="str">
        <f t="shared" si="72"/>
        <v/>
      </c>
      <c r="AV68" s="8"/>
      <c r="AW68" s="9" t="str">
        <f t="shared" si="73"/>
        <v/>
      </c>
      <c r="AX68" s="8"/>
      <c r="AY68" s="8"/>
      <c r="AZ68" s="8"/>
      <c r="BA68" s="8"/>
      <c r="BB68" s="9"/>
      <c r="BC68" s="9"/>
      <c r="BD68" s="9"/>
      <c r="BE68" s="244" t="str" cm="1">
        <f t="array" ref="BE68">IF($F68="","",IF(BA68=1,1,IF(BG68&lt;&gt;1,$BH$1,IF(SUMPRODUCT(--(G68:AZ68&gt;=$G$5:$AZ$5)*($G$5:$AZ$5&lt;&gt;"")*($G$4:$AZ$4=1))=COUNTIF($G$4:$AZ$4,1),1,0))))</f>
        <v/>
      </c>
      <c r="BF68" s="351"/>
      <c r="BG68" s="196">
        <f t="shared" si="74"/>
        <v>0</v>
      </c>
      <c r="BH68" s="196" t="str">
        <f t="shared" si="133"/>
        <v/>
      </c>
      <c r="BI68" s="196" t="str">
        <f t="shared" si="133"/>
        <v/>
      </c>
      <c r="BJ68" s="195">
        <f t="shared" si="75"/>
        <v>0</v>
      </c>
      <c r="BK68" s="195">
        <f t="shared" si="76"/>
        <v>0</v>
      </c>
      <c r="BL68" s="195">
        <f t="shared" si="77"/>
        <v>0</v>
      </c>
      <c r="BM68" s="195">
        <f t="shared" si="78"/>
        <v>1</v>
      </c>
      <c r="BN68" s="195">
        <f t="shared" si="79"/>
        <v>1</v>
      </c>
      <c r="BO68" s="195">
        <f t="shared" si="80"/>
        <v>0</v>
      </c>
      <c r="BP68" s="195">
        <f t="shared" si="81"/>
        <v>0</v>
      </c>
      <c r="BQ68" s="195">
        <f t="shared" si="82"/>
        <v>0</v>
      </c>
      <c r="BR68" s="195">
        <f t="shared" si="83"/>
        <v>0</v>
      </c>
      <c r="BS68" s="195">
        <f t="shared" si="84"/>
        <v>1</v>
      </c>
      <c r="BT68" s="195">
        <f t="shared" si="85"/>
        <v>1</v>
      </c>
      <c r="BU68" s="195">
        <f t="shared" si="86"/>
        <v>1</v>
      </c>
      <c r="BV68" s="195">
        <f t="shared" si="87"/>
        <v>1</v>
      </c>
      <c r="BW68" s="195">
        <f t="shared" si="88"/>
        <v>0</v>
      </c>
      <c r="BX68" s="195">
        <f t="shared" si="89"/>
        <v>0</v>
      </c>
      <c r="BY68" s="195">
        <f t="shared" si="90"/>
        <v>0</v>
      </c>
      <c r="BZ68" s="195">
        <f t="shared" si="91"/>
        <v>0</v>
      </c>
      <c r="CA68" s="195">
        <f t="shared" si="92"/>
        <v>0</v>
      </c>
      <c r="CB68" s="195">
        <f t="shared" si="93"/>
        <v>0</v>
      </c>
      <c r="CC68" s="195">
        <f t="shared" si="94"/>
        <v>0</v>
      </c>
      <c r="CD68" s="195">
        <f t="shared" si="95"/>
        <v>0</v>
      </c>
      <c r="CE68" s="195">
        <f t="shared" si="96"/>
        <v>0</v>
      </c>
      <c r="CF68" s="195">
        <f t="shared" si="97"/>
        <v>0</v>
      </c>
      <c r="CG68" s="195">
        <f t="shared" si="98"/>
        <v>0</v>
      </c>
      <c r="CH68" s="195">
        <f t="shared" si="99"/>
        <v>0</v>
      </c>
      <c r="CI68" s="195">
        <f t="shared" si="100"/>
        <v>0</v>
      </c>
      <c r="CJ68" s="195">
        <f t="shared" si="101"/>
        <v>0</v>
      </c>
      <c r="CK68" s="195">
        <f t="shared" si="102"/>
        <v>1</v>
      </c>
      <c r="CL68" s="195">
        <f t="shared" si="103"/>
        <v>1</v>
      </c>
      <c r="CM68" s="195">
        <f t="shared" si="104"/>
        <v>1</v>
      </c>
      <c r="CN68" s="195">
        <f t="shared" si="105"/>
        <v>1</v>
      </c>
      <c r="CO68" s="195">
        <f t="shared" si="106"/>
        <v>1</v>
      </c>
      <c r="CP68" s="195">
        <f t="shared" si="107"/>
        <v>1</v>
      </c>
      <c r="CQ68" s="195">
        <f t="shared" si="108"/>
        <v>1</v>
      </c>
      <c r="CR68" s="195">
        <f t="shared" si="109"/>
        <v>1</v>
      </c>
      <c r="CS68" s="195">
        <f t="shared" si="110"/>
        <v>1</v>
      </c>
      <c r="CT68" s="195">
        <f t="shared" si="111"/>
        <v>1</v>
      </c>
      <c r="CU68" s="195">
        <f t="shared" si="112"/>
        <v>1</v>
      </c>
      <c r="CV68" s="195">
        <f t="shared" si="113"/>
        <v>1</v>
      </c>
      <c r="CW68" s="195">
        <f t="shared" si="114"/>
        <v>0</v>
      </c>
      <c r="CX68" s="195">
        <f t="shared" si="115"/>
        <v>1</v>
      </c>
      <c r="CY68" s="195">
        <f t="shared" si="116"/>
        <v>1</v>
      </c>
      <c r="CZ68" s="195">
        <f t="shared" si="117"/>
        <v>1</v>
      </c>
      <c r="DA68" s="195">
        <f t="shared" si="118"/>
        <v>0</v>
      </c>
      <c r="DB68" s="195">
        <f t="shared" si="119"/>
        <v>0</v>
      </c>
      <c r="DC68" s="195">
        <f t="shared" si="120"/>
        <v>1</v>
      </c>
      <c r="DD68" s="195">
        <f t="shared" si="121"/>
        <v>1</v>
      </c>
      <c r="DE68" s="195">
        <f t="shared" si="122"/>
        <v>1</v>
      </c>
      <c r="DF68" s="195">
        <f t="shared" si="123"/>
        <v>1</v>
      </c>
      <c r="DG68" s="195">
        <f t="shared" si="124"/>
        <v>1</v>
      </c>
      <c r="DR68" s="329" t="b">
        <f t="shared" si="125"/>
        <v>0</v>
      </c>
      <c r="DS68" s="329" t="b">
        <f t="shared" si="126"/>
        <v>0</v>
      </c>
      <c r="DT68" s="329" t="b">
        <f t="shared" si="127"/>
        <v>0</v>
      </c>
      <c r="DU68" s="329"/>
      <c r="DV68" s="329"/>
      <c r="DW68" s="329"/>
      <c r="DX68" s="196">
        <f t="shared" si="69"/>
        <v>0</v>
      </c>
      <c r="DY68" s="329" t="b">
        <f t="shared" si="128"/>
        <v>0</v>
      </c>
      <c r="DZ68" s="329" t="b">
        <f t="shared" si="129"/>
        <v>0</v>
      </c>
      <c r="EA68" s="329" t="b">
        <f t="shared" si="130"/>
        <v>0</v>
      </c>
      <c r="EB68" s="329"/>
      <c r="EC68" s="329"/>
      <c r="ED68" s="329"/>
      <c r="EE68" s="196">
        <f t="shared" si="70"/>
        <v>0</v>
      </c>
      <c r="EF68" s="329" t="str">
        <f t="shared" si="131"/>
        <v/>
      </c>
      <c r="EG68" s="329" t="str">
        <f t="shared" si="132"/>
        <v/>
      </c>
    </row>
    <row r="69" spans="2:137" ht="14.45" hidden="1" customHeight="1" x14ac:dyDescent="0.25">
      <c r="B69" s="9" t="str">
        <f t="shared" si="66"/>
        <v/>
      </c>
      <c r="C69" s="9"/>
      <c r="D69" s="9"/>
      <c r="E69" s="9"/>
      <c r="F69" s="444"/>
      <c r="G69" s="8"/>
      <c r="H69" s="8"/>
      <c r="I69" s="8"/>
      <c r="J69" s="8"/>
      <c r="K69" s="385" t="str">
        <f t="shared" si="71"/>
        <v/>
      </c>
      <c r="L69" s="8"/>
      <c r="M69" s="8"/>
      <c r="N69" s="8"/>
      <c r="O69" s="8"/>
      <c r="P69" s="8"/>
      <c r="Q69" s="8"/>
      <c r="R69" s="8"/>
      <c r="S69" s="385" t="str">
        <f t="shared" si="67"/>
        <v/>
      </c>
      <c r="T69" s="8"/>
      <c r="U69" s="8"/>
      <c r="V69" s="8"/>
      <c r="W69" s="8"/>
      <c r="X69" s="8"/>
      <c r="Y69" s="8"/>
      <c r="Z69" s="8"/>
      <c r="AA69" s="8"/>
      <c r="AB69" s="8"/>
      <c r="AC69" s="8"/>
      <c r="AD69" s="8"/>
      <c r="AE69" s="8"/>
      <c r="AF69" s="355"/>
      <c r="AG69" s="8"/>
      <c r="AH69" s="8"/>
      <c r="AI69" s="8"/>
      <c r="AJ69" s="8"/>
      <c r="AK69" s="8"/>
      <c r="AL69" s="8"/>
      <c r="AM69" s="8"/>
      <c r="AN69" s="8"/>
      <c r="AO69" s="8"/>
      <c r="AP69" s="437"/>
      <c r="AQ69" s="8"/>
      <c r="AR69" s="8"/>
      <c r="AS69" s="8"/>
      <c r="AT69" s="8"/>
      <c r="AU69" s="9" t="str">
        <f t="shared" si="72"/>
        <v/>
      </c>
      <c r="AV69" s="8"/>
      <c r="AW69" s="9" t="str">
        <f t="shared" si="73"/>
        <v/>
      </c>
      <c r="AX69" s="8"/>
      <c r="AY69" s="8"/>
      <c r="AZ69" s="8"/>
      <c r="BA69" s="8"/>
      <c r="BB69" s="9"/>
      <c r="BC69" s="9"/>
      <c r="BD69" s="9"/>
      <c r="BE69" s="244" t="str" cm="1">
        <f t="array" ref="BE69">IF($F69="","",IF(BA69=1,1,IF(BG69&lt;&gt;1,$BH$1,IF(SUMPRODUCT(--(G69:AZ69&gt;=$G$5:$AZ$5)*($G$5:$AZ$5&lt;&gt;"")*($G$4:$AZ$4=1))=COUNTIF($G$4:$AZ$4,1),1,0))))</f>
        <v/>
      </c>
      <c r="BF69" s="351"/>
      <c r="BG69" s="196">
        <f t="shared" si="74"/>
        <v>0</v>
      </c>
      <c r="BH69" s="196" t="str">
        <f t="shared" si="133"/>
        <v/>
      </c>
      <c r="BI69" s="196" t="str">
        <f t="shared" si="133"/>
        <v/>
      </c>
      <c r="BJ69" s="195">
        <f t="shared" si="75"/>
        <v>0</v>
      </c>
      <c r="BK69" s="195">
        <f t="shared" si="76"/>
        <v>0</v>
      </c>
      <c r="BL69" s="195">
        <f t="shared" si="77"/>
        <v>0</v>
      </c>
      <c r="BM69" s="195">
        <f t="shared" si="78"/>
        <v>1</v>
      </c>
      <c r="BN69" s="195">
        <f t="shared" si="79"/>
        <v>1</v>
      </c>
      <c r="BO69" s="195">
        <f t="shared" si="80"/>
        <v>0</v>
      </c>
      <c r="BP69" s="195">
        <f t="shared" si="81"/>
        <v>0</v>
      </c>
      <c r="BQ69" s="195">
        <f t="shared" si="82"/>
        <v>0</v>
      </c>
      <c r="BR69" s="195">
        <f t="shared" si="83"/>
        <v>0</v>
      </c>
      <c r="BS69" s="195">
        <f t="shared" si="84"/>
        <v>1</v>
      </c>
      <c r="BT69" s="195">
        <f t="shared" si="85"/>
        <v>1</v>
      </c>
      <c r="BU69" s="195">
        <f t="shared" si="86"/>
        <v>1</v>
      </c>
      <c r="BV69" s="195">
        <f t="shared" si="87"/>
        <v>1</v>
      </c>
      <c r="BW69" s="195">
        <f t="shared" si="88"/>
        <v>0</v>
      </c>
      <c r="BX69" s="195">
        <f t="shared" si="89"/>
        <v>0</v>
      </c>
      <c r="BY69" s="195">
        <f t="shared" si="90"/>
        <v>0</v>
      </c>
      <c r="BZ69" s="195">
        <f t="shared" si="91"/>
        <v>0</v>
      </c>
      <c r="CA69" s="195">
        <f t="shared" si="92"/>
        <v>0</v>
      </c>
      <c r="CB69" s="195">
        <f t="shared" si="93"/>
        <v>0</v>
      </c>
      <c r="CC69" s="195">
        <f t="shared" si="94"/>
        <v>0</v>
      </c>
      <c r="CD69" s="195">
        <f t="shared" si="95"/>
        <v>0</v>
      </c>
      <c r="CE69" s="195">
        <f t="shared" si="96"/>
        <v>0</v>
      </c>
      <c r="CF69" s="195">
        <f t="shared" si="97"/>
        <v>0</v>
      </c>
      <c r="CG69" s="195">
        <f t="shared" si="98"/>
        <v>0</v>
      </c>
      <c r="CH69" s="195">
        <f t="shared" si="99"/>
        <v>0</v>
      </c>
      <c r="CI69" s="195">
        <f t="shared" si="100"/>
        <v>0</v>
      </c>
      <c r="CJ69" s="195">
        <f t="shared" si="101"/>
        <v>0</v>
      </c>
      <c r="CK69" s="195">
        <f t="shared" si="102"/>
        <v>1</v>
      </c>
      <c r="CL69" s="195">
        <f t="shared" si="103"/>
        <v>1</v>
      </c>
      <c r="CM69" s="195">
        <f t="shared" si="104"/>
        <v>1</v>
      </c>
      <c r="CN69" s="195">
        <f t="shared" si="105"/>
        <v>1</v>
      </c>
      <c r="CO69" s="195">
        <f t="shared" si="106"/>
        <v>1</v>
      </c>
      <c r="CP69" s="195">
        <f t="shared" si="107"/>
        <v>1</v>
      </c>
      <c r="CQ69" s="195">
        <f t="shared" si="108"/>
        <v>1</v>
      </c>
      <c r="CR69" s="195">
        <f t="shared" si="109"/>
        <v>1</v>
      </c>
      <c r="CS69" s="195">
        <f t="shared" si="110"/>
        <v>1</v>
      </c>
      <c r="CT69" s="195">
        <f t="shared" si="111"/>
        <v>1</v>
      </c>
      <c r="CU69" s="195">
        <f t="shared" si="112"/>
        <v>1</v>
      </c>
      <c r="CV69" s="195">
        <f t="shared" si="113"/>
        <v>1</v>
      </c>
      <c r="CW69" s="195">
        <f t="shared" si="114"/>
        <v>0</v>
      </c>
      <c r="CX69" s="195">
        <f t="shared" si="115"/>
        <v>1</v>
      </c>
      <c r="CY69" s="195">
        <f t="shared" si="116"/>
        <v>1</v>
      </c>
      <c r="CZ69" s="195">
        <f t="shared" si="117"/>
        <v>1</v>
      </c>
      <c r="DA69" s="195">
        <f t="shared" si="118"/>
        <v>0</v>
      </c>
      <c r="DB69" s="195">
        <f t="shared" si="119"/>
        <v>0</v>
      </c>
      <c r="DC69" s="195">
        <f t="shared" si="120"/>
        <v>1</v>
      </c>
      <c r="DD69" s="195">
        <f t="shared" si="121"/>
        <v>1</v>
      </c>
      <c r="DE69" s="195">
        <f t="shared" si="122"/>
        <v>1</v>
      </c>
      <c r="DF69" s="195">
        <f t="shared" si="123"/>
        <v>1</v>
      </c>
      <c r="DG69" s="195">
        <f t="shared" si="124"/>
        <v>1</v>
      </c>
      <c r="DR69" s="329" t="b">
        <f t="shared" si="125"/>
        <v>0</v>
      </c>
      <c r="DS69" s="329" t="b">
        <f t="shared" si="126"/>
        <v>0</v>
      </c>
      <c r="DT69" s="329" t="b">
        <f t="shared" si="127"/>
        <v>0</v>
      </c>
      <c r="DU69" s="329"/>
      <c r="DV69" s="329"/>
      <c r="DW69" s="329"/>
      <c r="DX69" s="196">
        <f t="shared" si="69"/>
        <v>0</v>
      </c>
      <c r="DY69" s="329" t="b">
        <f t="shared" si="128"/>
        <v>0</v>
      </c>
      <c r="DZ69" s="329" t="b">
        <f t="shared" si="129"/>
        <v>0</v>
      </c>
      <c r="EA69" s="329" t="b">
        <f t="shared" si="130"/>
        <v>0</v>
      </c>
      <c r="EB69" s="329"/>
      <c r="EC69" s="329"/>
      <c r="ED69" s="329"/>
      <c r="EE69" s="196">
        <f t="shared" si="70"/>
        <v>0</v>
      </c>
      <c r="EF69" s="329" t="str">
        <f t="shared" si="131"/>
        <v/>
      </c>
      <c r="EG69" s="329" t="str">
        <f t="shared" si="132"/>
        <v/>
      </c>
    </row>
    <row r="70" spans="2:137" ht="32.25" customHeight="1" x14ac:dyDescent="0.25">
      <c r="B70" s="386">
        <f t="shared" si="66"/>
        <v>40</v>
      </c>
      <c r="C70" s="9"/>
      <c r="D70" s="9"/>
      <c r="E70" s="9"/>
      <c r="F70" s="444" t="s">
        <v>350</v>
      </c>
      <c r="G70" s="8">
        <v>1</v>
      </c>
      <c r="H70" s="8">
        <v>1</v>
      </c>
      <c r="I70" s="8">
        <v>1</v>
      </c>
      <c r="J70" s="8">
        <v>0</v>
      </c>
      <c r="K70" s="385">
        <v>1</v>
      </c>
      <c r="L70" s="8">
        <v>1</v>
      </c>
      <c r="M70" s="8">
        <v>1</v>
      </c>
      <c r="N70" s="8">
        <v>1</v>
      </c>
      <c r="O70" s="8">
        <v>0</v>
      </c>
      <c r="P70" s="8">
        <v>0</v>
      </c>
      <c r="Q70" s="8">
        <v>0</v>
      </c>
      <c r="R70" s="8">
        <v>0</v>
      </c>
      <c r="S70" s="385">
        <f t="shared" si="67"/>
        <v>1</v>
      </c>
      <c r="T70" s="8">
        <v>1</v>
      </c>
      <c r="U70" s="8">
        <v>1</v>
      </c>
      <c r="V70" s="8">
        <v>1</v>
      </c>
      <c r="W70" s="8">
        <v>1</v>
      </c>
      <c r="X70" s="8">
        <v>1</v>
      </c>
      <c r="Y70" s="8">
        <v>1</v>
      </c>
      <c r="Z70" s="8">
        <v>1</v>
      </c>
      <c r="AA70" s="8">
        <v>1</v>
      </c>
      <c r="AB70" s="8">
        <v>1</v>
      </c>
      <c r="AC70" s="8">
        <v>1</v>
      </c>
      <c r="AD70" s="8">
        <v>1</v>
      </c>
      <c r="AE70" s="8">
        <v>1</v>
      </c>
      <c r="AF70" s="355">
        <v>1</v>
      </c>
      <c r="AG70" s="8">
        <v>0</v>
      </c>
      <c r="AH70" s="8"/>
      <c r="AI70" s="8"/>
      <c r="AJ70" s="8"/>
      <c r="AK70" s="8"/>
      <c r="AL70" s="8"/>
      <c r="AM70" s="8"/>
      <c r="AN70" s="8"/>
      <c r="AO70" s="8"/>
      <c r="AP70" s="437"/>
      <c r="AQ70" s="8"/>
      <c r="AR70" s="8"/>
      <c r="AS70" s="8"/>
      <c r="AT70" s="8">
        <v>450000</v>
      </c>
      <c r="AU70" s="9">
        <f t="shared" si="72"/>
        <v>0</v>
      </c>
      <c r="AV70" s="8">
        <v>0</v>
      </c>
      <c r="AW70" s="9">
        <f t="shared" si="73"/>
        <v>1</v>
      </c>
      <c r="AX70" s="8">
        <v>1</v>
      </c>
      <c r="AY70" s="8">
        <v>1</v>
      </c>
      <c r="AZ70" s="8">
        <v>1</v>
      </c>
      <c r="BA70" s="8">
        <v>0</v>
      </c>
      <c r="BB70" s="9"/>
      <c r="BC70" s="9"/>
      <c r="BD70" s="9"/>
      <c r="BE70" s="244" cm="1">
        <f t="array" ref="BE70">IF($F70="","",IF(BA70=1,1,IF(BG70&lt;&gt;1,$BH$1,IF(SUMPRODUCT(--(G70:AZ70&gt;=$G$5:$AZ$5)*($G$5:$AZ$5&lt;&gt;"")*($G$4:$AZ$4=1))=COUNTIF($G$4:$AZ$4,1),1,0))))</f>
        <v>1</v>
      </c>
      <c r="BF70" s="351" t="s">
        <v>791</v>
      </c>
      <c r="BG70" s="196">
        <f t="shared" si="74"/>
        <v>1</v>
      </c>
      <c r="BH70" s="196">
        <f t="shared" si="133"/>
        <v>0</v>
      </c>
      <c r="BI70" s="196">
        <f t="shared" si="133"/>
        <v>1</v>
      </c>
      <c r="BJ70" s="195">
        <f t="shared" si="75"/>
        <v>1</v>
      </c>
      <c r="BK70" s="195">
        <f t="shared" si="76"/>
        <v>1</v>
      </c>
      <c r="BL70" s="195">
        <f t="shared" si="77"/>
        <v>1</v>
      </c>
      <c r="BM70" s="195">
        <f t="shared" si="78"/>
        <v>1</v>
      </c>
      <c r="BN70" s="195">
        <f t="shared" si="79"/>
        <v>1</v>
      </c>
      <c r="BO70" s="195">
        <f t="shared" si="80"/>
        <v>1</v>
      </c>
      <c r="BP70" s="195">
        <f t="shared" si="81"/>
        <v>1</v>
      </c>
      <c r="BQ70" s="195">
        <f t="shared" si="82"/>
        <v>1</v>
      </c>
      <c r="BR70" s="195">
        <f t="shared" si="83"/>
        <v>1</v>
      </c>
      <c r="BS70" s="195">
        <f t="shared" si="84"/>
        <v>1</v>
      </c>
      <c r="BT70" s="195">
        <f t="shared" si="85"/>
        <v>1</v>
      </c>
      <c r="BU70" s="195">
        <f t="shared" si="86"/>
        <v>1</v>
      </c>
      <c r="BV70" s="195">
        <f t="shared" si="87"/>
        <v>1</v>
      </c>
      <c r="BW70" s="195">
        <f t="shared" si="88"/>
        <v>1</v>
      </c>
      <c r="BX70" s="195">
        <f t="shared" si="89"/>
        <v>1</v>
      </c>
      <c r="BY70" s="195">
        <f t="shared" si="90"/>
        <v>1</v>
      </c>
      <c r="BZ70" s="195">
        <f t="shared" si="91"/>
        <v>1</v>
      </c>
      <c r="CA70" s="195">
        <f t="shared" si="92"/>
        <v>1</v>
      </c>
      <c r="CB70" s="195">
        <f t="shared" si="93"/>
        <v>1</v>
      </c>
      <c r="CC70" s="195">
        <f t="shared" si="94"/>
        <v>1</v>
      </c>
      <c r="CD70" s="195">
        <f t="shared" si="95"/>
        <v>1</v>
      </c>
      <c r="CE70" s="195">
        <f t="shared" si="96"/>
        <v>1</v>
      </c>
      <c r="CF70" s="195">
        <f t="shared" si="97"/>
        <v>1</v>
      </c>
      <c r="CG70" s="195">
        <f t="shared" si="98"/>
        <v>1</v>
      </c>
      <c r="CH70" s="195">
        <f t="shared" si="99"/>
        <v>1</v>
      </c>
      <c r="CI70" s="195">
        <f t="shared" si="100"/>
        <v>1</v>
      </c>
      <c r="CJ70" s="195">
        <f t="shared" si="101"/>
        <v>1</v>
      </c>
      <c r="CK70" s="195">
        <f t="shared" si="102"/>
        <v>1</v>
      </c>
      <c r="CL70" s="195">
        <f t="shared" si="103"/>
        <v>1</v>
      </c>
      <c r="CM70" s="195">
        <f t="shared" si="104"/>
        <v>1</v>
      </c>
      <c r="CN70" s="195">
        <f t="shared" si="105"/>
        <v>1</v>
      </c>
      <c r="CO70" s="195">
        <f t="shared" si="106"/>
        <v>1</v>
      </c>
      <c r="CP70" s="195">
        <f t="shared" si="107"/>
        <v>1</v>
      </c>
      <c r="CQ70" s="195">
        <f t="shared" si="108"/>
        <v>1</v>
      </c>
      <c r="CR70" s="195">
        <f t="shared" si="109"/>
        <v>1</v>
      </c>
      <c r="CS70" s="195">
        <f t="shared" si="110"/>
        <v>1</v>
      </c>
      <c r="CT70" s="195">
        <f t="shared" si="111"/>
        <v>1</v>
      </c>
      <c r="CU70" s="195">
        <f t="shared" si="112"/>
        <v>1</v>
      </c>
      <c r="CV70" s="195">
        <f t="shared" si="113"/>
        <v>1</v>
      </c>
      <c r="CW70" s="195">
        <f t="shared" si="114"/>
        <v>1</v>
      </c>
      <c r="CX70" s="195">
        <f t="shared" si="115"/>
        <v>1</v>
      </c>
      <c r="CY70" s="195">
        <f t="shared" si="116"/>
        <v>1</v>
      </c>
      <c r="CZ70" s="195">
        <f t="shared" si="117"/>
        <v>1</v>
      </c>
      <c r="DA70" s="195">
        <f t="shared" si="118"/>
        <v>1</v>
      </c>
      <c r="DB70" s="195">
        <f t="shared" si="119"/>
        <v>1</v>
      </c>
      <c r="DC70" s="195">
        <f t="shared" si="120"/>
        <v>1</v>
      </c>
      <c r="DD70" s="195">
        <f t="shared" si="121"/>
        <v>1</v>
      </c>
      <c r="DE70" s="195">
        <f t="shared" si="122"/>
        <v>1</v>
      </c>
      <c r="DF70" s="195">
        <f t="shared" si="123"/>
        <v>1</v>
      </c>
      <c r="DG70" s="195">
        <f t="shared" si="124"/>
        <v>1</v>
      </c>
      <c r="DR70" s="329" t="b">
        <f t="shared" si="125"/>
        <v>0</v>
      </c>
      <c r="DS70" s="329" t="b">
        <f t="shared" si="126"/>
        <v>0</v>
      </c>
      <c r="DT70" s="329" t="b">
        <f t="shared" si="127"/>
        <v>0</v>
      </c>
      <c r="DU70" s="329"/>
      <c r="DV70" s="329"/>
      <c r="DW70" s="329"/>
      <c r="DX70" s="196">
        <f t="shared" si="69"/>
        <v>0</v>
      </c>
      <c r="DY70" s="329" t="b">
        <f t="shared" si="128"/>
        <v>0</v>
      </c>
      <c r="DZ70" s="329" t="b">
        <f t="shared" si="129"/>
        <v>0</v>
      </c>
      <c r="EA70" s="329" t="b">
        <f t="shared" si="130"/>
        <v>0</v>
      </c>
      <c r="EB70" s="329"/>
      <c r="EC70" s="329"/>
      <c r="ED70" s="329"/>
      <c r="EE70" s="196">
        <f t="shared" si="70"/>
        <v>0</v>
      </c>
      <c r="EF70" s="329">
        <f t="shared" si="131"/>
        <v>0</v>
      </c>
      <c r="EG70" s="329">
        <f t="shared" si="132"/>
        <v>0</v>
      </c>
    </row>
    <row r="71" spans="2:137" ht="14.45" hidden="1" customHeight="1" x14ac:dyDescent="0.25">
      <c r="B71" s="9" t="str">
        <f t="shared" si="66"/>
        <v/>
      </c>
      <c r="C71" s="9"/>
      <c r="D71" s="9"/>
      <c r="E71" s="9"/>
      <c r="F71" s="444"/>
      <c r="G71" s="8"/>
      <c r="H71" s="8"/>
      <c r="I71" s="8"/>
      <c r="J71" s="8"/>
      <c r="K71" s="385"/>
      <c r="L71" s="8"/>
      <c r="M71" s="8"/>
      <c r="N71" s="8"/>
      <c r="O71" s="8"/>
      <c r="P71" s="8"/>
      <c r="Q71" s="8"/>
      <c r="R71" s="8"/>
      <c r="S71" s="385"/>
      <c r="T71" s="8"/>
      <c r="U71" s="8"/>
      <c r="V71" s="8"/>
      <c r="W71" s="8"/>
      <c r="X71" s="8"/>
      <c r="Y71" s="8"/>
      <c r="Z71" s="8"/>
      <c r="AA71" s="8"/>
      <c r="AB71" s="8"/>
      <c r="AC71" s="8"/>
      <c r="AD71" s="8"/>
      <c r="AE71" s="8"/>
      <c r="AF71" s="355"/>
      <c r="AG71" s="8"/>
      <c r="AH71" s="8"/>
      <c r="AI71" s="8"/>
      <c r="AJ71" s="8"/>
      <c r="AK71" s="8"/>
      <c r="AL71" s="8"/>
      <c r="AM71" s="8"/>
      <c r="AN71" s="8"/>
      <c r="AO71" s="8"/>
      <c r="AP71" s="437"/>
      <c r="AQ71" s="8"/>
      <c r="AR71" s="8"/>
      <c r="AS71" s="8"/>
      <c r="AT71" s="8"/>
      <c r="AU71" s="9" t="str">
        <f t="shared" si="72"/>
        <v/>
      </c>
      <c r="AV71" s="8"/>
      <c r="AW71" s="9" t="str">
        <f t="shared" si="73"/>
        <v/>
      </c>
      <c r="AX71" s="8"/>
      <c r="AY71" s="8"/>
      <c r="AZ71" s="8"/>
      <c r="BA71" s="8"/>
      <c r="BB71" s="9"/>
      <c r="BC71" s="9"/>
      <c r="BD71" s="9"/>
      <c r="BE71" s="244" t="str" cm="1">
        <f t="array" ref="BE71">IF($F71="","",IF(BA71=1,1,IF(BG71&lt;&gt;1,$BH$1,IF(SUMPRODUCT(--(G71:AZ71&gt;=$G$5:$AZ$5)*($G$5:$AZ$5&lt;&gt;"")*($G$4:$AZ$4=1))=COUNTIF($G$4:$AZ$4,1),1,0))))</f>
        <v/>
      </c>
      <c r="BF71" s="351"/>
      <c r="BG71" s="196">
        <f t="shared" si="74"/>
        <v>0</v>
      </c>
      <c r="BH71" s="196" t="str">
        <f t="shared" si="133"/>
        <v/>
      </c>
      <c r="BI71" s="196" t="str">
        <f t="shared" si="133"/>
        <v/>
      </c>
      <c r="BJ71" s="195">
        <f t="shared" si="75"/>
        <v>0</v>
      </c>
      <c r="BK71" s="195">
        <f t="shared" si="76"/>
        <v>0</v>
      </c>
      <c r="BL71" s="195">
        <f t="shared" si="77"/>
        <v>0</v>
      </c>
      <c r="BM71" s="195">
        <f t="shared" si="78"/>
        <v>1</v>
      </c>
      <c r="BN71" s="195">
        <f t="shared" si="79"/>
        <v>1</v>
      </c>
      <c r="BO71" s="195">
        <f t="shared" si="80"/>
        <v>0</v>
      </c>
      <c r="BP71" s="195">
        <f t="shared" si="81"/>
        <v>0</v>
      </c>
      <c r="BQ71" s="195">
        <f t="shared" si="82"/>
        <v>0</v>
      </c>
      <c r="BR71" s="195">
        <f t="shared" si="83"/>
        <v>0</v>
      </c>
      <c r="BS71" s="195">
        <f t="shared" si="84"/>
        <v>1</v>
      </c>
      <c r="BT71" s="195">
        <f t="shared" si="85"/>
        <v>1</v>
      </c>
      <c r="BU71" s="195">
        <f t="shared" si="86"/>
        <v>1</v>
      </c>
      <c r="BV71" s="195">
        <f t="shared" si="87"/>
        <v>1</v>
      </c>
      <c r="BW71" s="195">
        <f t="shared" si="88"/>
        <v>0</v>
      </c>
      <c r="BX71" s="195">
        <f t="shared" si="89"/>
        <v>0</v>
      </c>
      <c r="BY71" s="195">
        <f t="shared" si="90"/>
        <v>0</v>
      </c>
      <c r="BZ71" s="195">
        <f t="shared" si="91"/>
        <v>0</v>
      </c>
      <c r="CA71" s="195">
        <f t="shared" si="92"/>
        <v>0</v>
      </c>
      <c r="CB71" s="195">
        <f t="shared" si="93"/>
        <v>0</v>
      </c>
      <c r="CC71" s="195">
        <f t="shared" si="94"/>
        <v>0</v>
      </c>
      <c r="CD71" s="195">
        <f t="shared" si="95"/>
        <v>0</v>
      </c>
      <c r="CE71" s="195">
        <f t="shared" si="96"/>
        <v>0</v>
      </c>
      <c r="CF71" s="195">
        <f t="shared" si="97"/>
        <v>0</v>
      </c>
      <c r="CG71" s="195">
        <f t="shared" si="98"/>
        <v>0</v>
      </c>
      <c r="CH71" s="195">
        <f t="shared" si="99"/>
        <v>0</v>
      </c>
      <c r="CI71" s="195">
        <f t="shared" si="100"/>
        <v>0</v>
      </c>
      <c r="CJ71" s="195">
        <f t="shared" si="101"/>
        <v>0</v>
      </c>
      <c r="CK71" s="195">
        <f t="shared" si="102"/>
        <v>1</v>
      </c>
      <c r="CL71" s="195">
        <f t="shared" si="103"/>
        <v>1</v>
      </c>
      <c r="CM71" s="195">
        <f t="shared" si="104"/>
        <v>1</v>
      </c>
      <c r="CN71" s="195">
        <f t="shared" si="105"/>
        <v>1</v>
      </c>
      <c r="CO71" s="195">
        <f t="shared" si="106"/>
        <v>1</v>
      </c>
      <c r="CP71" s="195">
        <f t="shared" si="107"/>
        <v>1</v>
      </c>
      <c r="CQ71" s="195">
        <f t="shared" si="108"/>
        <v>1</v>
      </c>
      <c r="CR71" s="195">
        <f t="shared" si="109"/>
        <v>1</v>
      </c>
      <c r="CS71" s="195">
        <f t="shared" si="110"/>
        <v>1</v>
      </c>
      <c r="CT71" s="195">
        <f t="shared" si="111"/>
        <v>1</v>
      </c>
      <c r="CU71" s="195">
        <f t="shared" si="112"/>
        <v>1</v>
      </c>
      <c r="CV71" s="195">
        <f t="shared" si="113"/>
        <v>1</v>
      </c>
      <c r="CW71" s="195">
        <f t="shared" si="114"/>
        <v>0</v>
      </c>
      <c r="CX71" s="195">
        <f t="shared" si="115"/>
        <v>1</v>
      </c>
      <c r="CY71" s="195">
        <f t="shared" si="116"/>
        <v>1</v>
      </c>
      <c r="CZ71" s="195">
        <f t="shared" si="117"/>
        <v>1</v>
      </c>
      <c r="DA71" s="195">
        <f t="shared" si="118"/>
        <v>0</v>
      </c>
      <c r="DB71" s="195">
        <f t="shared" si="119"/>
        <v>0</v>
      </c>
      <c r="DC71" s="195">
        <f t="shared" si="120"/>
        <v>1</v>
      </c>
      <c r="DD71" s="195">
        <f t="shared" si="121"/>
        <v>1</v>
      </c>
      <c r="DE71" s="195">
        <f t="shared" si="122"/>
        <v>1</v>
      </c>
      <c r="DF71" s="195">
        <f t="shared" si="123"/>
        <v>1</v>
      </c>
      <c r="DG71" s="195">
        <f t="shared" si="124"/>
        <v>1</v>
      </c>
      <c r="DR71" s="329" t="b">
        <f t="shared" si="125"/>
        <v>0</v>
      </c>
      <c r="DS71" s="329" t="b">
        <f t="shared" si="126"/>
        <v>0</v>
      </c>
      <c r="DT71" s="329" t="b">
        <f t="shared" si="127"/>
        <v>0</v>
      </c>
      <c r="DU71" s="329"/>
      <c r="DV71" s="329"/>
      <c r="DW71" s="329"/>
      <c r="DX71" s="196">
        <f t="shared" si="69"/>
        <v>0</v>
      </c>
      <c r="DY71" s="329" t="b">
        <f t="shared" si="128"/>
        <v>0</v>
      </c>
      <c r="DZ71" s="329" t="b">
        <f t="shared" si="129"/>
        <v>0</v>
      </c>
      <c r="EA71" s="329" t="b">
        <f t="shared" si="130"/>
        <v>0</v>
      </c>
      <c r="EB71" s="329"/>
      <c r="EC71" s="329"/>
      <c r="ED71" s="329"/>
      <c r="EE71" s="196">
        <f t="shared" si="70"/>
        <v>0</v>
      </c>
      <c r="EF71" s="329" t="str">
        <f t="shared" si="131"/>
        <v/>
      </c>
      <c r="EG71" s="329" t="str">
        <f t="shared" si="132"/>
        <v/>
      </c>
    </row>
    <row r="72" spans="2:137" ht="32.25" customHeight="1" x14ac:dyDescent="0.25">
      <c r="B72" s="386">
        <f t="shared" si="66"/>
        <v>42</v>
      </c>
      <c r="C72" s="9"/>
      <c r="D72" s="9"/>
      <c r="E72" s="9"/>
      <c r="F72" s="444" t="s">
        <v>351</v>
      </c>
      <c r="G72" s="8">
        <v>1</v>
      </c>
      <c r="H72" s="8">
        <v>1</v>
      </c>
      <c r="I72" s="8">
        <v>1</v>
      </c>
      <c r="J72" s="8">
        <v>0</v>
      </c>
      <c r="K72" s="385">
        <v>1</v>
      </c>
      <c r="L72" s="8">
        <v>1</v>
      </c>
      <c r="M72" s="8">
        <v>1</v>
      </c>
      <c r="N72" s="8">
        <v>1</v>
      </c>
      <c r="O72" s="8">
        <v>0</v>
      </c>
      <c r="P72" s="8">
        <v>0</v>
      </c>
      <c r="Q72" s="8">
        <v>0</v>
      </c>
      <c r="R72" s="8">
        <v>0</v>
      </c>
      <c r="S72" s="385">
        <f t="shared" si="67"/>
        <v>1</v>
      </c>
      <c r="T72" s="8">
        <v>1</v>
      </c>
      <c r="U72" s="8">
        <v>1</v>
      </c>
      <c r="V72" s="8">
        <v>1</v>
      </c>
      <c r="W72" s="8">
        <v>1</v>
      </c>
      <c r="X72" s="8">
        <v>1</v>
      </c>
      <c r="Y72" s="8">
        <v>1</v>
      </c>
      <c r="Z72" s="8">
        <v>1</v>
      </c>
      <c r="AA72" s="8">
        <v>1</v>
      </c>
      <c r="AB72" s="8">
        <v>1</v>
      </c>
      <c r="AC72" s="8">
        <v>1</v>
      </c>
      <c r="AD72" s="8">
        <v>1</v>
      </c>
      <c r="AE72" s="8">
        <v>1</v>
      </c>
      <c r="AF72" s="355">
        <v>1</v>
      </c>
      <c r="AG72" s="8">
        <v>0</v>
      </c>
      <c r="AH72" s="8"/>
      <c r="AI72" s="8"/>
      <c r="AJ72" s="8"/>
      <c r="AK72" s="8"/>
      <c r="AL72" s="8"/>
      <c r="AM72" s="8"/>
      <c r="AN72" s="8"/>
      <c r="AO72" s="8"/>
      <c r="AP72" s="437"/>
      <c r="AQ72" s="8"/>
      <c r="AR72" s="8"/>
      <c r="AS72" s="8"/>
      <c r="AT72" s="8">
        <v>126491</v>
      </c>
      <c r="AU72" s="9">
        <f t="shared" si="72"/>
        <v>0</v>
      </c>
      <c r="AV72" s="8">
        <v>0</v>
      </c>
      <c r="AW72" s="9">
        <f t="shared" si="73"/>
        <v>1</v>
      </c>
      <c r="AX72" s="8">
        <v>1</v>
      </c>
      <c r="AY72" s="8">
        <v>1</v>
      </c>
      <c r="AZ72" s="8">
        <v>1</v>
      </c>
      <c r="BA72" s="8">
        <v>0</v>
      </c>
      <c r="BB72" s="9"/>
      <c r="BC72" s="9"/>
      <c r="BD72" s="9"/>
      <c r="BE72" s="244" cm="1">
        <f t="array" ref="BE72">IF($F72="","",IF(BA72=1,1,IF(BG72&lt;&gt;1,$BH$1,IF(SUMPRODUCT(--(G72:AZ72&gt;=$G$5:$AZ$5)*($G$5:$AZ$5&lt;&gt;"")*($G$4:$AZ$4=1))=COUNTIF($G$4:$AZ$4,1),1,0))))</f>
        <v>1</v>
      </c>
      <c r="BF72" s="351" t="s">
        <v>792</v>
      </c>
      <c r="BG72" s="196">
        <f t="shared" si="74"/>
        <v>1</v>
      </c>
      <c r="BH72" s="196">
        <f t="shared" si="133"/>
        <v>0</v>
      </c>
      <c r="BI72" s="196">
        <f t="shared" si="133"/>
        <v>1</v>
      </c>
      <c r="BJ72" s="195">
        <f t="shared" si="75"/>
        <v>1</v>
      </c>
      <c r="BK72" s="195">
        <f t="shared" si="76"/>
        <v>1</v>
      </c>
      <c r="BL72" s="195">
        <f t="shared" si="77"/>
        <v>1</v>
      </c>
      <c r="BM72" s="195">
        <f t="shared" si="78"/>
        <v>1</v>
      </c>
      <c r="BN72" s="195">
        <f t="shared" si="79"/>
        <v>1</v>
      </c>
      <c r="BO72" s="195">
        <f t="shared" si="80"/>
        <v>1</v>
      </c>
      <c r="BP72" s="195">
        <f t="shared" si="81"/>
        <v>1</v>
      </c>
      <c r="BQ72" s="195">
        <f t="shared" si="82"/>
        <v>1</v>
      </c>
      <c r="BR72" s="195">
        <f t="shared" si="83"/>
        <v>1</v>
      </c>
      <c r="BS72" s="195">
        <f t="shared" si="84"/>
        <v>1</v>
      </c>
      <c r="BT72" s="195">
        <f t="shared" si="85"/>
        <v>1</v>
      </c>
      <c r="BU72" s="195">
        <f t="shared" si="86"/>
        <v>1</v>
      </c>
      <c r="BV72" s="195">
        <f t="shared" si="87"/>
        <v>1</v>
      </c>
      <c r="BW72" s="195">
        <f t="shared" si="88"/>
        <v>1</v>
      </c>
      <c r="BX72" s="195">
        <f t="shared" si="89"/>
        <v>1</v>
      </c>
      <c r="BY72" s="195">
        <f t="shared" si="90"/>
        <v>1</v>
      </c>
      <c r="BZ72" s="195">
        <f t="shared" si="91"/>
        <v>1</v>
      </c>
      <c r="CA72" s="195">
        <f t="shared" si="92"/>
        <v>1</v>
      </c>
      <c r="CB72" s="195">
        <f t="shared" si="93"/>
        <v>1</v>
      </c>
      <c r="CC72" s="195">
        <f t="shared" si="94"/>
        <v>1</v>
      </c>
      <c r="CD72" s="195">
        <f t="shared" si="95"/>
        <v>1</v>
      </c>
      <c r="CE72" s="195">
        <f t="shared" si="96"/>
        <v>1</v>
      </c>
      <c r="CF72" s="195">
        <f t="shared" si="97"/>
        <v>1</v>
      </c>
      <c r="CG72" s="195">
        <f t="shared" si="98"/>
        <v>1</v>
      </c>
      <c r="CH72" s="195">
        <f t="shared" si="99"/>
        <v>1</v>
      </c>
      <c r="CI72" s="195">
        <f t="shared" si="100"/>
        <v>1</v>
      </c>
      <c r="CJ72" s="195">
        <f t="shared" si="101"/>
        <v>1</v>
      </c>
      <c r="CK72" s="195">
        <f t="shared" si="102"/>
        <v>1</v>
      </c>
      <c r="CL72" s="195">
        <f t="shared" si="103"/>
        <v>1</v>
      </c>
      <c r="CM72" s="195">
        <f t="shared" si="104"/>
        <v>1</v>
      </c>
      <c r="CN72" s="195">
        <f t="shared" si="105"/>
        <v>1</v>
      </c>
      <c r="CO72" s="195">
        <f t="shared" si="106"/>
        <v>1</v>
      </c>
      <c r="CP72" s="195">
        <f t="shared" si="107"/>
        <v>1</v>
      </c>
      <c r="CQ72" s="195">
        <f t="shared" si="108"/>
        <v>1</v>
      </c>
      <c r="CR72" s="195">
        <f t="shared" si="109"/>
        <v>1</v>
      </c>
      <c r="CS72" s="195">
        <f t="shared" si="110"/>
        <v>1</v>
      </c>
      <c r="CT72" s="195">
        <f t="shared" si="111"/>
        <v>1</v>
      </c>
      <c r="CU72" s="195">
        <f t="shared" si="112"/>
        <v>1</v>
      </c>
      <c r="CV72" s="195">
        <f t="shared" si="113"/>
        <v>1</v>
      </c>
      <c r="CW72" s="195">
        <f t="shared" si="114"/>
        <v>1</v>
      </c>
      <c r="CX72" s="195">
        <f t="shared" si="115"/>
        <v>1</v>
      </c>
      <c r="CY72" s="195">
        <f t="shared" si="116"/>
        <v>1</v>
      </c>
      <c r="CZ72" s="195">
        <f t="shared" si="117"/>
        <v>1</v>
      </c>
      <c r="DA72" s="195">
        <f t="shared" si="118"/>
        <v>1</v>
      </c>
      <c r="DB72" s="195">
        <f t="shared" si="119"/>
        <v>1</v>
      </c>
      <c r="DC72" s="195">
        <f t="shared" si="120"/>
        <v>1</v>
      </c>
      <c r="DD72" s="195">
        <f t="shared" si="121"/>
        <v>1</v>
      </c>
      <c r="DE72" s="195">
        <f t="shared" si="122"/>
        <v>1</v>
      </c>
      <c r="DF72" s="195">
        <f t="shared" si="123"/>
        <v>1</v>
      </c>
      <c r="DG72" s="195">
        <f t="shared" si="124"/>
        <v>1</v>
      </c>
      <c r="DR72" s="329" t="b">
        <f t="shared" si="125"/>
        <v>0</v>
      </c>
      <c r="DS72" s="329" t="b">
        <f t="shared" si="126"/>
        <v>0</v>
      </c>
      <c r="DT72" s="329" t="b">
        <f t="shared" si="127"/>
        <v>0</v>
      </c>
      <c r="DU72" s="329"/>
      <c r="DV72" s="329"/>
      <c r="DW72" s="329"/>
      <c r="DX72" s="196">
        <f t="shared" si="69"/>
        <v>0</v>
      </c>
      <c r="DY72" s="329" t="b">
        <f t="shared" si="128"/>
        <v>0</v>
      </c>
      <c r="DZ72" s="329" t="b">
        <f t="shared" si="129"/>
        <v>0</v>
      </c>
      <c r="EA72" s="329" t="b">
        <f t="shared" si="130"/>
        <v>0</v>
      </c>
      <c r="EB72" s="329"/>
      <c r="EC72" s="329"/>
      <c r="ED72" s="329"/>
      <c r="EE72" s="196">
        <f t="shared" si="70"/>
        <v>0</v>
      </c>
      <c r="EF72" s="329">
        <f t="shared" si="131"/>
        <v>0</v>
      </c>
      <c r="EG72" s="329">
        <f t="shared" si="132"/>
        <v>0</v>
      </c>
    </row>
    <row r="73" spans="2:137" s="212" customFormat="1" ht="15" hidden="1" customHeight="1" x14ac:dyDescent="0.25">
      <c r="B73" s="389" t="str">
        <f t="shared" si="66"/>
        <v/>
      </c>
      <c r="C73" s="353"/>
      <c r="D73" s="353"/>
      <c r="E73" s="353"/>
      <c r="F73" s="444"/>
      <c r="G73" s="355"/>
      <c r="H73" s="355"/>
      <c r="I73" s="355"/>
      <c r="J73" s="355"/>
      <c r="K73" s="385"/>
      <c r="L73" s="355"/>
      <c r="M73" s="355"/>
      <c r="N73" s="355"/>
      <c r="O73" s="355"/>
      <c r="P73" s="355"/>
      <c r="Q73" s="355"/>
      <c r="R73" s="355"/>
      <c r="S73" s="385" t="str">
        <f t="shared" si="67"/>
        <v/>
      </c>
      <c r="T73" s="355"/>
      <c r="U73" s="355"/>
      <c r="V73" s="355"/>
      <c r="W73" s="355"/>
      <c r="X73" s="355"/>
      <c r="Y73" s="355"/>
      <c r="Z73" s="355"/>
      <c r="AA73" s="355"/>
      <c r="AB73" s="355"/>
      <c r="AC73" s="355"/>
      <c r="AD73" s="355"/>
      <c r="AE73" s="355"/>
      <c r="AF73" s="435"/>
      <c r="AG73" s="355"/>
      <c r="AH73" s="8"/>
      <c r="AI73" s="8"/>
      <c r="AJ73" s="8"/>
      <c r="AK73" s="8"/>
      <c r="AL73" s="8"/>
      <c r="AM73" s="8"/>
      <c r="AN73" s="8"/>
      <c r="AO73" s="8"/>
      <c r="AP73" s="437"/>
      <c r="AQ73" s="8"/>
      <c r="AR73" s="8"/>
      <c r="AS73" s="8"/>
      <c r="AT73" s="8"/>
      <c r="AU73" s="9" t="str">
        <f t="shared" si="72"/>
        <v/>
      </c>
      <c r="AV73" s="379"/>
      <c r="AW73" s="9" t="str">
        <f t="shared" si="73"/>
        <v/>
      </c>
      <c r="AX73" s="379"/>
      <c r="AY73" s="379"/>
      <c r="AZ73" s="8"/>
      <c r="BA73" s="8"/>
      <c r="BB73" s="378"/>
      <c r="BC73" s="378"/>
      <c r="BD73" s="378"/>
      <c r="BE73" s="244" t="str" cm="1">
        <f t="array" ref="BE73">IF($F73="","",IF(BA73=1,1,IF(BG73&lt;&gt;1,$BH$1,IF(SUMPRODUCT(--(G73:AZ73&gt;=$G$5:$AZ$5)*($G$5:$AZ$5&lt;&gt;"")*($G$4:$AZ$4=1))=COUNTIF($G$4:$AZ$4,1),1,0))))</f>
        <v/>
      </c>
      <c r="BF73" s="351"/>
      <c r="BG73" s="212">
        <f t="shared" si="74"/>
        <v>0</v>
      </c>
      <c r="BH73" s="212" t="str">
        <f t="shared" si="133"/>
        <v/>
      </c>
      <c r="BI73" s="212" t="str">
        <f t="shared" si="133"/>
        <v/>
      </c>
      <c r="BJ73" s="356">
        <f t="shared" si="75"/>
        <v>0</v>
      </c>
      <c r="BK73" s="356">
        <f t="shared" si="76"/>
        <v>0</v>
      </c>
      <c r="BL73" s="356">
        <f t="shared" si="77"/>
        <v>0</v>
      </c>
      <c r="BM73" s="356">
        <f t="shared" si="78"/>
        <v>1</v>
      </c>
      <c r="BN73" s="356">
        <f t="shared" si="79"/>
        <v>1</v>
      </c>
      <c r="BO73" s="356">
        <f t="shared" si="80"/>
        <v>0</v>
      </c>
      <c r="BP73" s="356">
        <f t="shared" si="81"/>
        <v>0</v>
      </c>
      <c r="BQ73" s="356">
        <f t="shared" si="82"/>
        <v>0</v>
      </c>
      <c r="BR73" s="356">
        <f t="shared" si="83"/>
        <v>0</v>
      </c>
      <c r="BS73" s="356">
        <f t="shared" si="84"/>
        <v>1</v>
      </c>
      <c r="BT73" s="356">
        <f t="shared" si="85"/>
        <v>1</v>
      </c>
      <c r="BU73" s="356">
        <f t="shared" si="86"/>
        <v>1</v>
      </c>
      <c r="BV73" s="356">
        <f t="shared" si="87"/>
        <v>1</v>
      </c>
      <c r="BW73" s="356">
        <f t="shared" si="88"/>
        <v>0</v>
      </c>
      <c r="BX73" s="356">
        <f t="shared" si="89"/>
        <v>0</v>
      </c>
      <c r="BY73" s="356">
        <f t="shared" si="90"/>
        <v>0</v>
      </c>
      <c r="BZ73" s="356">
        <f t="shared" si="91"/>
        <v>0</v>
      </c>
      <c r="CA73" s="356">
        <f t="shared" si="92"/>
        <v>0</v>
      </c>
      <c r="CB73" s="356">
        <f t="shared" si="93"/>
        <v>0</v>
      </c>
      <c r="CC73" s="356">
        <f t="shared" si="94"/>
        <v>0</v>
      </c>
      <c r="CD73" s="356">
        <f t="shared" si="95"/>
        <v>0</v>
      </c>
      <c r="CE73" s="356">
        <f t="shared" si="96"/>
        <v>0</v>
      </c>
      <c r="CF73" s="356">
        <f t="shared" si="97"/>
        <v>0</v>
      </c>
      <c r="CG73" s="356">
        <f t="shared" si="98"/>
        <v>0</v>
      </c>
      <c r="CH73" s="356">
        <f t="shared" si="99"/>
        <v>0</v>
      </c>
      <c r="CI73" s="356">
        <f t="shared" si="100"/>
        <v>0</v>
      </c>
      <c r="CJ73" s="356">
        <f t="shared" si="101"/>
        <v>0</v>
      </c>
      <c r="CK73" s="356">
        <f t="shared" si="102"/>
        <v>1</v>
      </c>
      <c r="CL73" s="356">
        <f t="shared" si="103"/>
        <v>1</v>
      </c>
      <c r="CM73" s="356">
        <f t="shared" si="104"/>
        <v>1</v>
      </c>
      <c r="CN73" s="356">
        <f t="shared" si="105"/>
        <v>1</v>
      </c>
      <c r="CO73" s="356">
        <f t="shared" si="106"/>
        <v>1</v>
      </c>
      <c r="CP73" s="356">
        <f t="shared" si="107"/>
        <v>1</v>
      </c>
      <c r="CQ73" s="356">
        <f t="shared" si="108"/>
        <v>1</v>
      </c>
      <c r="CR73" s="356">
        <f t="shared" si="109"/>
        <v>1</v>
      </c>
      <c r="CS73" s="356">
        <f t="shared" si="110"/>
        <v>1</v>
      </c>
      <c r="CT73" s="356">
        <f t="shared" si="111"/>
        <v>1</v>
      </c>
      <c r="CU73" s="356">
        <f t="shared" si="112"/>
        <v>1</v>
      </c>
      <c r="CV73" s="356">
        <f t="shared" si="113"/>
        <v>1</v>
      </c>
      <c r="CW73" s="356">
        <f t="shared" si="114"/>
        <v>0</v>
      </c>
      <c r="CX73" s="356">
        <f t="shared" si="115"/>
        <v>1</v>
      </c>
      <c r="CY73" s="356">
        <f t="shared" si="116"/>
        <v>1</v>
      </c>
      <c r="CZ73" s="356">
        <f t="shared" si="117"/>
        <v>1</v>
      </c>
      <c r="DA73" s="356">
        <f t="shared" si="118"/>
        <v>0</v>
      </c>
      <c r="DB73" s="356">
        <f t="shared" si="119"/>
        <v>0</v>
      </c>
      <c r="DC73" s="356">
        <f t="shared" si="120"/>
        <v>1</v>
      </c>
      <c r="DD73" s="356">
        <f t="shared" si="121"/>
        <v>1</v>
      </c>
      <c r="DE73" s="356">
        <f t="shared" si="122"/>
        <v>1</v>
      </c>
      <c r="DF73" s="356">
        <f t="shared" si="123"/>
        <v>1</v>
      </c>
      <c r="DG73" s="356">
        <f t="shared" si="124"/>
        <v>1</v>
      </c>
      <c r="DR73" s="357" t="b">
        <f t="shared" si="125"/>
        <v>0</v>
      </c>
      <c r="DS73" s="357" t="b">
        <f t="shared" si="126"/>
        <v>0</v>
      </c>
      <c r="DT73" s="357" t="b">
        <f t="shared" si="127"/>
        <v>0</v>
      </c>
      <c r="DU73" s="357"/>
      <c r="DV73" s="357"/>
      <c r="DW73" s="357"/>
      <c r="DX73" s="212">
        <f t="shared" si="69"/>
        <v>0</v>
      </c>
      <c r="DY73" s="357" t="b">
        <f t="shared" si="128"/>
        <v>0</v>
      </c>
      <c r="DZ73" s="357" t="b">
        <f t="shared" si="129"/>
        <v>0</v>
      </c>
      <c r="EA73" s="357" t="b">
        <f t="shared" si="130"/>
        <v>0</v>
      </c>
      <c r="EB73" s="357"/>
      <c r="EC73" s="357"/>
      <c r="ED73" s="357"/>
      <c r="EE73" s="212">
        <f t="shared" si="70"/>
        <v>0</v>
      </c>
      <c r="EF73" s="357" t="str">
        <f t="shared" si="131"/>
        <v/>
      </c>
      <c r="EG73" s="357" t="str">
        <f t="shared" si="132"/>
        <v/>
      </c>
    </row>
    <row r="74" spans="2:137" ht="15" hidden="1" customHeight="1" x14ac:dyDescent="0.25">
      <c r="B74" s="9" t="str">
        <f t="shared" si="66"/>
        <v/>
      </c>
      <c r="C74" s="9"/>
      <c r="D74" s="9"/>
      <c r="E74" s="9"/>
      <c r="F74" s="444"/>
      <c r="G74" s="8"/>
      <c r="H74" s="8"/>
      <c r="I74" s="8"/>
      <c r="J74" s="8"/>
      <c r="K74" s="385"/>
      <c r="L74" s="8"/>
      <c r="M74" s="8"/>
      <c r="N74" s="8"/>
      <c r="O74" s="8"/>
      <c r="P74" s="8"/>
      <c r="Q74" s="8"/>
      <c r="R74" s="8"/>
      <c r="S74" s="385" t="str">
        <f t="shared" si="67"/>
        <v/>
      </c>
      <c r="T74" s="8"/>
      <c r="U74" s="8"/>
      <c r="V74" s="8"/>
      <c r="W74" s="8"/>
      <c r="X74" s="8"/>
      <c r="Y74" s="8"/>
      <c r="Z74" s="8"/>
      <c r="AA74" s="8"/>
      <c r="AB74" s="8"/>
      <c r="AC74" s="8"/>
      <c r="AD74" s="8"/>
      <c r="AE74" s="8"/>
      <c r="AF74" s="435"/>
      <c r="AG74" s="8"/>
      <c r="AH74" s="8"/>
      <c r="AI74" s="8"/>
      <c r="AJ74" s="8"/>
      <c r="AK74" s="8"/>
      <c r="AL74" s="8"/>
      <c r="AM74" s="8"/>
      <c r="AN74" s="8"/>
      <c r="AO74" s="8"/>
      <c r="AP74" s="437"/>
      <c r="AQ74" s="8"/>
      <c r="AR74" s="8"/>
      <c r="AS74" s="8"/>
      <c r="AT74" s="8"/>
      <c r="AU74" s="9" t="str">
        <f t="shared" si="72"/>
        <v/>
      </c>
      <c r="AV74" s="8"/>
      <c r="AW74" s="9" t="str">
        <f t="shared" si="73"/>
        <v/>
      </c>
      <c r="AX74" s="8"/>
      <c r="AY74" s="8"/>
      <c r="AZ74" s="8"/>
      <c r="BA74" s="8"/>
      <c r="BB74" s="9"/>
      <c r="BC74" s="9"/>
      <c r="BD74" s="9"/>
      <c r="BE74" s="244" t="str" cm="1">
        <f t="array" ref="BE74">IF($F74="","",IF(BA74=1,1,IF(BG74&lt;&gt;1,$BH$1,IF(SUMPRODUCT(--(G74:AZ74&gt;=$G$5:$AZ$5)*($G$5:$AZ$5&lt;&gt;"")*($G$4:$AZ$4=1))=COUNTIF($G$4:$AZ$4,1),1,0))))</f>
        <v/>
      </c>
      <c r="BF74" s="351"/>
      <c r="BG74" s="196">
        <f t="shared" si="74"/>
        <v>0</v>
      </c>
      <c r="BH74" s="196" t="str">
        <f t="shared" si="133"/>
        <v/>
      </c>
      <c r="BI74" s="196" t="str">
        <f t="shared" si="133"/>
        <v/>
      </c>
      <c r="BJ74" s="195">
        <f t="shared" si="75"/>
        <v>0</v>
      </c>
      <c r="BK74" s="195">
        <f t="shared" si="76"/>
        <v>0</v>
      </c>
      <c r="BL74" s="195">
        <f t="shared" si="77"/>
        <v>0</v>
      </c>
      <c r="BM74" s="195">
        <f t="shared" si="78"/>
        <v>1</v>
      </c>
      <c r="BN74" s="195">
        <f t="shared" si="79"/>
        <v>1</v>
      </c>
      <c r="BO74" s="195">
        <f t="shared" si="80"/>
        <v>0</v>
      </c>
      <c r="BP74" s="195">
        <f t="shared" si="81"/>
        <v>0</v>
      </c>
      <c r="BQ74" s="195">
        <f t="shared" si="82"/>
        <v>0</v>
      </c>
      <c r="BR74" s="195">
        <f t="shared" si="83"/>
        <v>0</v>
      </c>
      <c r="BS74" s="195">
        <f t="shared" si="84"/>
        <v>1</v>
      </c>
      <c r="BT74" s="195">
        <f t="shared" si="85"/>
        <v>1</v>
      </c>
      <c r="BU74" s="195">
        <f t="shared" si="86"/>
        <v>1</v>
      </c>
      <c r="BV74" s="195">
        <f t="shared" si="87"/>
        <v>1</v>
      </c>
      <c r="BW74" s="195">
        <f t="shared" si="88"/>
        <v>0</v>
      </c>
      <c r="BX74" s="195">
        <f t="shared" si="89"/>
        <v>0</v>
      </c>
      <c r="BY74" s="195">
        <f t="shared" si="90"/>
        <v>0</v>
      </c>
      <c r="BZ74" s="195">
        <f t="shared" si="91"/>
        <v>0</v>
      </c>
      <c r="CA74" s="195">
        <f t="shared" si="92"/>
        <v>0</v>
      </c>
      <c r="CB74" s="195">
        <f t="shared" si="93"/>
        <v>0</v>
      </c>
      <c r="CC74" s="195">
        <f t="shared" si="94"/>
        <v>0</v>
      </c>
      <c r="CD74" s="195">
        <f t="shared" si="95"/>
        <v>0</v>
      </c>
      <c r="CE74" s="195">
        <f t="shared" si="96"/>
        <v>0</v>
      </c>
      <c r="CF74" s="195">
        <f t="shared" si="97"/>
        <v>0</v>
      </c>
      <c r="CG74" s="195">
        <f t="shared" si="98"/>
        <v>0</v>
      </c>
      <c r="CH74" s="195">
        <f t="shared" si="99"/>
        <v>0</v>
      </c>
      <c r="CI74" s="195">
        <f t="shared" si="100"/>
        <v>0</v>
      </c>
      <c r="CJ74" s="195">
        <f t="shared" si="101"/>
        <v>0</v>
      </c>
      <c r="CK74" s="195">
        <f t="shared" si="102"/>
        <v>1</v>
      </c>
      <c r="CL74" s="195">
        <f t="shared" si="103"/>
        <v>1</v>
      </c>
      <c r="CM74" s="195">
        <f t="shared" si="104"/>
        <v>1</v>
      </c>
      <c r="CN74" s="195">
        <f t="shared" si="105"/>
        <v>1</v>
      </c>
      <c r="CO74" s="195">
        <f t="shared" si="106"/>
        <v>1</v>
      </c>
      <c r="CP74" s="195">
        <f t="shared" si="107"/>
        <v>1</v>
      </c>
      <c r="CQ74" s="195">
        <f t="shared" si="108"/>
        <v>1</v>
      </c>
      <c r="CR74" s="195">
        <f t="shared" si="109"/>
        <v>1</v>
      </c>
      <c r="CS74" s="195">
        <f t="shared" si="110"/>
        <v>1</v>
      </c>
      <c r="CT74" s="195">
        <f t="shared" si="111"/>
        <v>1</v>
      </c>
      <c r="CU74" s="195">
        <f t="shared" si="112"/>
        <v>1</v>
      </c>
      <c r="CV74" s="195">
        <f t="shared" si="113"/>
        <v>1</v>
      </c>
      <c r="CW74" s="195">
        <f t="shared" si="114"/>
        <v>0</v>
      </c>
      <c r="CX74" s="195">
        <f t="shared" si="115"/>
        <v>1</v>
      </c>
      <c r="CY74" s="195">
        <f t="shared" si="116"/>
        <v>1</v>
      </c>
      <c r="CZ74" s="195">
        <f t="shared" si="117"/>
        <v>1</v>
      </c>
      <c r="DA74" s="195">
        <f t="shared" si="118"/>
        <v>0</v>
      </c>
      <c r="DB74" s="195">
        <f t="shared" si="119"/>
        <v>0</v>
      </c>
      <c r="DC74" s="195">
        <f t="shared" si="120"/>
        <v>1</v>
      </c>
      <c r="DD74" s="195">
        <f t="shared" si="121"/>
        <v>1</v>
      </c>
      <c r="DE74" s="195">
        <f t="shared" si="122"/>
        <v>1</v>
      </c>
      <c r="DF74" s="195">
        <f t="shared" si="123"/>
        <v>1</v>
      </c>
      <c r="DG74" s="195">
        <f t="shared" si="124"/>
        <v>1</v>
      </c>
      <c r="DR74" s="329" t="b">
        <f t="shared" si="125"/>
        <v>0</v>
      </c>
      <c r="DS74" s="329" t="b">
        <f t="shared" si="126"/>
        <v>0</v>
      </c>
      <c r="DT74" s="329" t="b">
        <f t="shared" si="127"/>
        <v>0</v>
      </c>
      <c r="DU74" s="329"/>
      <c r="DV74" s="329"/>
      <c r="DW74" s="329"/>
      <c r="DX74" s="196">
        <f t="shared" si="69"/>
        <v>0</v>
      </c>
      <c r="DY74" s="329" t="b">
        <f t="shared" si="128"/>
        <v>0</v>
      </c>
      <c r="DZ74" s="329" t="b">
        <f t="shared" si="129"/>
        <v>0</v>
      </c>
      <c r="EA74" s="329" t="b">
        <f t="shared" si="130"/>
        <v>0</v>
      </c>
      <c r="EB74" s="329"/>
      <c r="EC74" s="329"/>
      <c r="ED74" s="329"/>
      <c r="EE74" s="196">
        <f t="shared" si="70"/>
        <v>0</v>
      </c>
      <c r="EF74" s="329" t="str">
        <f t="shared" si="131"/>
        <v/>
      </c>
      <c r="EG74" s="329" t="str">
        <f t="shared" si="132"/>
        <v/>
      </c>
    </row>
    <row r="75" spans="2:137" s="362" customFormat="1" ht="15" hidden="1" customHeight="1" x14ac:dyDescent="0.25">
      <c r="B75" s="359" t="str">
        <f t="shared" si="66"/>
        <v/>
      </c>
      <c r="C75" s="359"/>
      <c r="D75" s="359"/>
      <c r="E75" s="359"/>
      <c r="F75" s="444"/>
      <c r="G75" s="358"/>
      <c r="H75" s="358"/>
      <c r="I75" s="358"/>
      <c r="J75" s="358"/>
      <c r="K75" s="385" t="str">
        <f t="shared" si="71"/>
        <v/>
      </c>
      <c r="L75" s="358"/>
      <c r="M75" s="358"/>
      <c r="N75" s="358"/>
      <c r="O75" s="358"/>
      <c r="P75" s="358"/>
      <c r="Q75" s="358"/>
      <c r="R75" s="358"/>
      <c r="S75" s="385" t="str">
        <f t="shared" si="67"/>
        <v/>
      </c>
      <c r="T75" s="358"/>
      <c r="U75" s="358"/>
      <c r="V75" s="358"/>
      <c r="W75" s="358"/>
      <c r="X75" s="358"/>
      <c r="Y75" s="358"/>
      <c r="Z75" s="358"/>
      <c r="AA75" s="358"/>
      <c r="AB75" s="358"/>
      <c r="AC75" s="358"/>
      <c r="AD75" s="358"/>
      <c r="AE75" s="358"/>
      <c r="AF75" s="436"/>
      <c r="AG75" s="358"/>
      <c r="AH75" s="8"/>
      <c r="AI75" s="8"/>
      <c r="AJ75" s="8"/>
      <c r="AK75" s="8"/>
      <c r="AL75" s="8"/>
      <c r="AM75" s="8"/>
      <c r="AN75" s="8"/>
      <c r="AO75" s="8"/>
      <c r="AP75" s="437"/>
      <c r="AQ75" s="8"/>
      <c r="AR75" s="8"/>
      <c r="AS75" s="8"/>
      <c r="AT75" s="8"/>
      <c r="AU75" s="9" t="str">
        <f t="shared" si="72"/>
        <v/>
      </c>
      <c r="AV75" s="358"/>
      <c r="AW75" s="9" t="str">
        <f t="shared" si="73"/>
        <v/>
      </c>
      <c r="AX75" s="358"/>
      <c r="AY75" s="358"/>
      <c r="AZ75" s="8"/>
      <c r="BA75" s="8"/>
      <c r="BB75" s="359"/>
      <c r="BC75" s="359"/>
      <c r="BD75" s="359"/>
      <c r="BE75" s="244" t="str" cm="1">
        <f t="array" ref="BE75">IF($F75="","",IF(BA75=1,1,IF(BG75&lt;&gt;1,$BH$1,IF(SUMPRODUCT(--(G75:AZ75&gt;=$G$5:$AZ$5)*($G$5:$AZ$5&lt;&gt;"")*($G$4:$AZ$4=1))=COUNTIF($G$4:$AZ$4,1),1,0))))</f>
        <v/>
      </c>
      <c r="BF75" s="351"/>
      <c r="BG75" s="362">
        <f t="shared" si="74"/>
        <v>0</v>
      </c>
      <c r="BH75" s="362" t="str">
        <f t="shared" si="133"/>
        <v/>
      </c>
      <c r="BI75" s="362" t="str">
        <f t="shared" si="133"/>
        <v/>
      </c>
      <c r="BJ75" s="224">
        <f t="shared" si="75"/>
        <v>0</v>
      </c>
      <c r="BK75" s="224">
        <f t="shared" si="76"/>
        <v>0</v>
      </c>
      <c r="BL75" s="224">
        <f t="shared" si="77"/>
        <v>0</v>
      </c>
      <c r="BM75" s="224">
        <f t="shared" si="78"/>
        <v>1</v>
      </c>
      <c r="BN75" s="224">
        <f t="shared" si="79"/>
        <v>1</v>
      </c>
      <c r="BO75" s="224">
        <f t="shared" si="80"/>
        <v>0</v>
      </c>
      <c r="BP75" s="224">
        <f t="shared" si="81"/>
        <v>0</v>
      </c>
      <c r="BQ75" s="224">
        <f t="shared" si="82"/>
        <v>0</v>
      </c>
      <c r="BR75" s="224">
        <f t="shared" si="83"/>
        <v>0</v>
      </c>
      <c r="BS75" s="224">
        <f t="shared" si="84"/>
        <v>1</v>
      </c>
      <c r="BT75" s="224">
        <f t="shared" si="85"/>
        <v>1</v>
      </c>
      <c r="BU75" s="224">
        <f t="shared" si="86"/>
        <v>1</v>
      </c>
      <c r="BV75" s="224">
        <f t="shared" si="87"/>
        <v>1</v>
      </c>
      <c r="BW75" s="224">
        <f t="shared" si="88"/>
        <v>0</v>
      </c>
      <c r="BX75" s="224">
        <f t="shared" si="89"/>
        <v>0</v>
      </c>
      <c r="BY75" s="224">
        <f t="shared" si="90"/>
        <v>0</v>
      </c>
      <c r="BZ75" s="224">
        <f t="shared" si="91"/>
        <v>0</v>
      </c>
      <c r="CA75" s="224">
        <f t="shared" si="92"/>
        <v>0</v>
      </c>
      <c r="CB75" s="224">
        <f t="shared" si="93"/>
        <v>0</v>
      </c>
      <c r="CC75" s="224">
        <f t="shared" si="94"/>
        <v>0</v>
      </c>
      <c r="CD75" s="224">
        <f t="shared" si="95"/>
        <v>0</v>
      </c>
      <c r="CE75" s="224">
        <f t="shared" si="96"/>
        <v>0</v>
      </c>
      <c r="CF75" s="224">
        <f t="shared" si="97"/>
        <v>0</v>
      </c>
      <c r="CG75" s="224">
        <f t="shared" si="98"/>
        <v>0</v>
      </c>
      <c r="CH75" s="224">
        <f t="shared" si="99"/>
        <v>0</v>
      </c>
      <c r="CI75" s="224">
        <f t="shared" si="100"/>
        <v>0</v>
      </c>
      <c r="CJ75" s="224">
        <f t="shared" si="101"/>
        <v>0</v>
      </c>
      <c r="CK75" s="224">
        <f t="shared" si="102"/>
        <v>1</v>
      </c>
      <c r="CL75" s="224">
        <f t="shared" si="103"/>
        <v>1</v>
      </c>
      <c r="CM75" s="224">
        <f t="shared" si="104"/>
        <v>1</v>
      </c>
      <c r="CN75" s="224">
        <f t="shared" si="105"/>
        <v>1</v>
      </c>
      <c r="CO75" s="224">
        <f t="shared" si="106"/>
        <v>1</v>
      </c>
      <c r="CP75" s="224">
        <f t="shared" si="107"/>
        <v>1</v>
      </c>
      <c r="CQ75" s="224">
        <f t="shared" si="108"/>
        <v>1</v>
      </c>
      <c r="CR75" s="224">
        <f t="shared" si="109"/>
        <v>1</v>
      </c>
      <c r="CS75" s="224">
        <f t="shared" si="110"/>
        <v>1</v>
      </c>
      <c r="CT75" s="224">
        <f t="shared" si="111"/>
        <v>1</v>
      </c>
      <c r="CU75" s="224">
        <f t="shared" si="112"/>
        <v>1</v>
      </c>
      <c r="CV75" s="224">
        <f t="shared" si="113"/>
        <v>1</v>
      </c>
      <c r="CW75" s="224">
        <f t="shared" si="114"/>
        <v>0</v>
      </c>
      <c r="CX75" s="224">
        <f t="shared" si="115"/>
        <v>1</v>
      </c>
      <c r="CY75" s="224">
        <f t="shared" si="116"/>
        <v>1</v>
      </c>
      <c r="CZ75" s="224">
        <f t="shared" si="117"/>
        <v>1</v>
      </c>
      <c r="DA75" s="224">
        <f t="shared" si="118"/>
        <v>0</v>
      </c>
      <c r="DB75" s="224">
        <f t="shared" si="119"/>
        <v>0</v>
      </c>
      <c r="DC75" s="224">
        <f t="shared" si="120"/>
        <v>1</v>
      </c>
      <c r="DD75" s="224">
        <f t="shared" si="121"/>
        <v>1</v>
      </c>
      <c r="DE75" s="224">
        <f t="shared" si="122"/>
        <v>1</v>
      </c>
      <c r="DF75" s="224">
        <f t="shared" si="123"/>
        <v>1</v>
      </c>
      <c r="DG75" s="224">
        <f t="shared" si="124"/>
        <v>1</v>
      </c>
      <c r="DR75" s="363" t="b">
        <f t="shared" si="125"/>
        <v>0</v>
      </c>
      <c r="DS75" s="363" t="b">
        <f t="shared" si="126"/>
        <v>0</v>
      </c>
      <c r="DT75" s="363" t="b">
        <f t="shared" si="127"/>
        <v>0</v>
      </c>
      <c r="DU75" s="363"/>
      <c r="DV75" s="363"/>
      <c r="DW75" s="363"/>
      <c r="DX75" s="362">
        <f t="shared" si="69"/>
        <v>0</v>
      </c>
      <c r="DY75" s="363" t="b">
        <f t="shared" si="128"/>
        <v>0</v>
      </c>
      <c r="DZ75" s="363" t="b">
        <f t="shared" si="129"/>
        <v>0</v>
      </c>
      <c r="EA75" s="363" t="b">
        <f t="shared" si="130"/>
        <v>0</v>
      </c>
      <c r="EB75" s="363"/>
      <c r="EC75" s="363"/>
      <c r="ED75" s="363"/>
      <c r="EE75" s="362">
        <f t="shared" si="70"/>
        <v>0</v>
      </c>
      <c r="EF75" s="363" t="str">
        <f t="shared" si="131"/>
        <v/>
      </c>
      <c r="EG75" s="363" t="str">
        <f t="shared" si="132"/>
        <v/>
      </c>
    </row>
    <row r="76" spans="2:137" ht="32.25" customHeight="1" x14ac:dyDescent="0.25">
      <c r="B76" s="386">
        <f t="shared" si="66"/>
        <v>46</v>
      </c>
      <c r="C76" s="9"/>
      <c r="D76" s="9"/>
      <c r="E76" s="9"/>
      <c r="F76" s="444" t="s">
        <v>352</v>
      </c>
      <c r="G76" s="8">
        <v>1</v>
      </c>
      <c r="H76" s="8">
        <v>1</v>
      </c>
      <c r="I76" s="8">
        <v>1</v>
      </c>
      <c r="J76" s="8">
        <v>0</v>
      </c>
      <c r="K76" s="385">
        <v>1</v>
      </c>
      <c r="L76" s="8">
        <v>1</v>
      </c>
      <c r="M76" s="8">
        <v>1</v>
      </c>
      <c r="N76" s="8">
        <v>1</v>
      </c>
      <c r="O76" s="8">
        <v>0</v>
      </c>
      <c r="P76" s="8">
        <v>0</v>
      </c>
      <c r="Q76" s="8">
        <v>0</v>
      </c>
      <c r="R76" s="8">
        <v>0</v>
      </c>
      <c r="S76" s="385">
        <f t="shared" si="67"/>
        <v>1</v>
      </c>
      <c r="T76" s="8">
        <v>1</v>
      </c>
      <c r="U76" s="8">
        <v>1</v>
      </c>
      <c r="V76" s="8">
        <v>1</v>
      </c>
      <c r="W76" s="8">
        <v>1</v>
      </c>
      <c r="X76" s="8">
        <v>1</v>
      </c>
      <c r="Y76" s="8">
        <v>1</v>
      </c>
      <c r="Z76" s="8">
        <v>1</v>
      </c>
      <c r="AA76" s="8">
        <v>1</v>
      </c>
      <c r="AB76" s="8">
        <v>1</v>
      </c>
      <c r="AC76" s="8">
        <v>1</v>
      </c>
      <c r="AD76" s="8">
        <v>1</v>
      </c>
      <c r="AE76" s="8">
        <v>1</v>
      </c>
      <c r="AF76" s="355">
        <v>1</v>
      </c>
      <c r="AG76" s="8">
        <v>0</v>
      </c>
      <c r="AH76" s="8"/>
      <c r="AI76" s="8"/>
      <c r="AJ76" s="8"/>
      <c r="AK76" s="8"/>
      <c r="AL76" s="8"/>
      <c r="AM76" s="8"/>
      <c r="AN76" s="8"/>
      <c r="AO76" s="8"/>
      <c r="AP76" s="437"/>
      <c r="AQ76" s="8"/>
      <c r="AR76" s="8"/>
      <c r="AS76" s="8"/>
      <c r="AT76" s="8">
        <v>230000</v>
      </c>
      <c r="AU76" s="9">
        <f t="shared" si="72"/>
        <v>0</v>
      </c>
      <c r="AV76" s="8">
        <v>0</v>
      </c>
      <c r="AW76" s="9">
        <f t="shared" si="73"/>
        <v>1</v>
      </c>
      <c r="AX76" s="8">
        <v>1</v>
      </c>
      <c r="AY76" s="8">
        <v>1</v>
      </c>
      <c r="AZ76" s="8">
        <v>1</v>
      </c>
      <c r="BA76" s="8">
        <v>0</v>
      </c>
      <c r="BB76" s="9"/>
      <c r="BC76" s="9"/>
      <c r="BD76" s="9"/>
      <c r="BE76" s="244" cm="1">
        <f t="array" ref="BE76">IF($F76="","",IF(BA76=1,1,IF(BG76&lt;&gt;1,$BH$1,IF(SUMPRODUCT(--(G76:AZ76&gt;=$G$5:$AZ$5)*($G$5:$AZ$5&lt;&gt;"")*($G$4:$AZ$4=1))=COUNTIF($G$4:$AZ$4,1),1,0))))</f>
        <v>1</v>
      </c>
      <c r="BF76" s="351" t="s">
        <v>793</v>
      </c>
      <c r="BG76" s="196">
        <f t="shared" si="74"/>
        <v>1</v>
      </c>
      <c r="BH76" s="196">
        <f t="shared" si="133"/>
        <v>0</v>
      </c>
      <c r="BI76" s="196">
        <f t="shared" si="133"/>
        <v>1</v>
      </c>
      <c r="BJ76" s="195">
        <f t="shared" si="75"/>
        <v>1</v>
      </c>
      <c r="BK76" s="195">
        <f t="shared" si="76"/>
        <v>1</v>
      </c>
      <c r="BL76" s="195">
        <f t="shared" si="77"/>
        <v>1</v>
      </c>
      <c r="BM76" s="195">
        <f t="shared" si="78"/>
        <v>1</v>
      </c>
      <c r="BN76" s="195">
        <f t="shared" si="79"/>
        <v>1</v>
      </c>
      <c r="BO76" s="195">
        <f t="shared" si="80"/>
        <v>1</v>
      </c>
      <c r="BP76" s="195">
        <f t="shared" si="81"/>
        <v>1</v>
      </c>
      <c r="BQ76" s="195">
        <f t="shared" si="82"/>
        <v>1</v>
      </c>
      <c r="BR76" s="195">
        <f t="shared" si="83"/>
        <v>1</v>
      </c>
      <c r="BS76" s="195">
        <f t="shared" si="84"/>
        <v>1</v>
      </c>
      <c r="BT76" s="195">
        <f t="shared" si="85"/>
        <v>1</v>
      </c>
      <c r="BU76" s="195">
        <f t="shared" si="86"/>
        <v>1</v>
      </c>
      <c r="BV76" s="195">
        <f t="shared" si="87"/>
        <v>1</v>
      </c>
      <c r="BW76" s="195">
        <f t="shared" si="88"/>
        <v>1</v>
      </c>
      <c r="BX76" s="195">
        <f t="shared" si="89"/>
        <v>1</v>
      </c>
      <c r="BY76" s="195">
        <f t="shared" si="90"/>
        <v>1</v>
      </c>
      <c r="BZ76" s="195">
        <f t="shared" si="91"/>
        <v>1</v>
      </c>
      <c r="CA76" s="195">
        <f t="shared" si="92"/>
        <v>1</v>
      </c>
      <c r="CB76" s="195">
        <f t="shared" si="93"/>
        <v>1</v>
      </c>
      <c r="CC76" s="195">
        <f t="shared" si="94"/>
        <v>1</v>
      </c>
      <c r="CD76" s="195">
        <f t="shared" si="95"/>
        <v>1</v>
      </c>
      <c r="CE76" s="195">
        <f t="shared" si="96"/>
        <v>1</v>
      </c>
      <c r="CF76" s="195">
        <f t="shared" si="97"/>
        <v>1</v>
      </c>
      <c r="CG76" s="195">
        <f t="shared" si="98"/>
        <v>1</v>
      </c>
      <c r="CH76" s="195">
        <f t="shared" si="99"/>
        <v>1</v>
      </c>
      <c r="CI76" s="195">
        <f t="shared" si="100"/>
        <v>1</v>
      </c>
      <c r="CJ76" s="195">
        <f t="shared" si="101"/>
        <v>1</v>
      </c>
      <c r="CK76" s="195">
        <f t="shared" si="102"/>
        <v>1</v>
      </c>
      <c r="CL76" s="195">
        <f t="shared" si="103"/>
        <v>1</v>
      </c>
      <c r="CM76" s="195">
        <f t="shared" si="104"/>
        <v>1</v>
      </c>
      <c r="CN76" s="195">
        <f t="shared" si="105"/>
        <v>1</v>
      </c>
      <c r="CO76" s="195">
        <f t="shared" si="106"/>
        <v>1</v>
      </c>
      <c r="CP76" s="195">
        <f t="shared" si="107"/>
        <v>1</v>
      </c>
      <c r="CQ76" s="195">
        <f t="shared" si="108"/>
        <v>1</v>
      </c>
      <c r="CR76" s="195">
        <f t="shared" si="109"/>
        <v>1</v>
      </c>
      <c r="CS76" s="195">
        <f t="shared" si="110"/>
        <v>1</v>
      </c>
      <c r="CT76" s="195">
        <f t="shared" si="111"/>
        <v>1</v>
      </c>
      <c r="CU76" s="195">
        <f t="shared" si="112"/>
        <v>1</v>
      </c>
      <c r="CV76" s="195">
        <f t="shared" si="113"/>
        <v>1</v>
      </c>
      <c r="CW76" s="195">
        <f t="shared" si="114"/>
        <v>1</v>
      </c>
      <c r="CX76" s="195">
        <f t="shared" si="115"/>
        <v>1</v>
      </c>
      <c r="CY76" s="195">
        <f t="shared" si="116"/>
        <v>1</v>
      </c>
      <c r="CZ76" s="195">
        <f t="shared" si="117"/>
        <v>1</v>
      </c>
      <c r="DA76" s="195">
        <f t="shared" si="118"/>
        <v>1</v>
      </c>
      <c r="DB76" s="195">
        <f t="shared" si="119"/>
        <v>1</v>
      </c>
      <c r="DC76" s="195">
        <f t="shared" si="120"/>
        <v>1</v>
      </c>
      <c r="DD76" s="195">
        <f t="shared" si="121"/>
        <v>1</v>
      </c>
      <c r="DE76" s="195">
        <f t="shared" si="122"/>
        <v>1</v>
      </c>
      <c r="DF76" s="195">
        <f t="shared" si="123"/>
        <v>1</v>
      </c>
      <c r="DG76" s="195">
        <f t="shared" si="124"/>
        <v>1</v>
      </c>
      <c r="DR76" s="329" t="b">
        <f t="shared" si="125"/>
        <v>0</v>
      </c>
      <c r="DS76" s="329" t="b">
        <f t="shared" si="126"/>
        <v>0</v>
      </c>
      <c r="DT76" s="329" t="b">
        <f t="shared" si="127"/>
        <v>0</v>
      </c>
      <c r="DU76" s="329"/>
      <c r="DV76" s="329"/>
      <c r="DW76" s="329"/>
      <c r="DX76" s="196">
        <f t="shared" si="69"/>
        <v>0</v>
      </c>
      <c r="DY76" s="329" t="b">
        <f t="shared" si="128"/>
        <v>0</v>
      </c>
      <c r="DZ76" s="329" t="b">
        <f t="shared" si="129"/>
        <v>0</v>
      </c>
      <c r="EA76" s="329" t="b">
        <f t="shared" si="130"/>
        <v>0</v>
      </c>
      <c r="EB76" s="329"/>
      <c r="EC76" s="329"/>
      <c r="ED76" s="329"/>
      <c r="EE76" s="196">
        <f t="shared" si="70"/>
        <v>0</v>
      </c>
      <c r="EF76" s="329">
        <f t="shared" si="131"/>
        <v>0</v>
      </c>
      <c r="EG76" s="329">
        <f t="shared" si="132"/>
        <v>0</v>
      </c>
    </row>
    <row r="77" spans="2:137" ht="16.5" hidden="1" customHeight="1" x14ac:dyDescent="0.25">
      <c r="B77" s="9" t="str">
        <f t="shared" si="66"/>
        <v/>
      </c>
      <c r="C77" s="9"/>
      <c r="D77" s="9"/>
      <c r="E77" s="9"/>
      <c r="F77" s="444"/>
      <c r="G77" s="8"/>
      <c r="H77" s="8"/>
      <c r="I77" s="8"/>
      <c r="J77" s="8"/>
      <c r="K77" s="385" t="str">
        <f t="shared" si="71"/>
        <v/>
      </c>
      <c r="L77" s="8"/>
      <c r="M77" s="8"/>
      <c r="N77" s="8"/>
      <c r="O77" s="8"/>
      <c r="P77" s="8"/>
      <c r="Q77" s="8"/>
      <c r="R77" s="8"/>
      <c r="S77" s="385" t="str">
        <f t="shared" si="67"/>
        <v/>
      </c>
      <c r="T77" s="8"/>
      <c r="U77" s="8"/>
      <c r="V77" s="8"/>
      <c r="W77" s="8"/>
      <c r="X77" s="8"/>
      <c r="Y77" s="8"/>
      <c r="Z77" s="8"/>
      <c r="AA77" s="8"/>
      <c r="AB77" s="8"/>
      <c r="AC77" s="8"/>
      <c r="AD77" s="8"/>
      <c r="AE77" s="8"/>
      <c r="AF77" s="435"/>
      <c r="AG77" s="8"/>
      <c r="AH77" s="8"/>
      <c r="AI77" s="8"/>
      <c r="AJ77" s="8"/>
      <c r="AK77" s="8"/>
      <c r="AL77" s="8"/>
      <c r="AM77" s="8"/>
      <c r="AN77" s="8"/>
      <c r="AO77" s="8"/>
      <c r="AP77" s="437"/>
      <c r="AQ77" s="8"/>
      <c r="AR77" s="8"/>
      <c r="AS77" s="8"/>
      <c r="AT77" s="8"/>
      <c r="AU77" s="9" t="str">
        <f t="shared" si="72"/>
        <v/>
      </c>
      <c r="AV77" s="8"/>
      <c r="AW77" s="9" t="str">
        <f t="shared" si="73"/>
        <v/>
      </c>
      <c r="AX77" s="8"/>
      <c r="AY77" s="8"/>
      <c r="AZ77" s="8"/>
      <c r="BA77" s="8"/>
      <c r="BB77" s="9"/>
      <c r="BC77" s="9"/>
      <c r="BD77" s="9"/>
      <c r="BE77" s="244" t="str" cm="1">
        <f t="array" ref="BE77">IF($F77="","",IF(BA77=1,1,IF(BG77&lt;&gt;1,$BH$1,IF(SUMPRODUCT(--(G77:AZ77&gt;=$G$5:$AZ$5)*($G$5:$AZ$5&lt;&gt;"")*($G$4:$AZ$4=1))=COUNTIF($G$4:$AZ$4,1),1,0))))</f>
        <v/>
      </c>
      <c r="BF77" s="351"/>
      <c r="BG77" s="196">
        <f t="shared" si="74"/>
        <v>0</v>
      </c>
      <c r="BH77" s="196" t="str">
        <f t="shared" si="133"/>
        <v/>
      </c>
      <c r="BI77" s="196" t="str">
        <f t="shared" si="133"/>
        <v/>
      </c>
      <c r="BJ77" s="195">
        <f t="shared" si="75"/>
        <v>0</v>
      </c>
      <c r="BK77" s="195">
        <f t="shared" si="76"/>
        <v>0</v>
      </c>
      <c r="BL77" s="195">
        <f t="shared" si="77"/>
        <v>0</v>
      </c>
      <c r="BM77" s="195">
        <f t="shared" si="78"/>
        <v>1</v>
      </c>
      <c r="BN77" s="195">
        <f t="shared" si="79"/>
        <v>1</v>
      </c>
      <c r="BO77" s="195">
        <f t="shared" si="80"/>
        <v>0</v>
      </c>
      <c r="BP77" s="195">
        <f t="shared" si="81"/>
        <v>0</v>
      </c>
      <c r="BQ77" s="195">
        <f t="shared" si="82"/>
        <v>0</v>
      </c>
      <c r="BR77" s="195">
        <f t="shared" si="83"/>
        <v>0</v>
      </c>
      <c r="BS77" s="195">
        <f t="shared" si="84"/>
        <v>1</v>
      </c>
      <c r="BT77" s="195">
        <f t="shared" si="85"/>
        <v>1</v>
      </c>
      <c r="BU77" s="195">
        <f t="shared" si="86"/>
        <v>1</v>
      </c>
      <c r="BV77" s="195">
        <f t="shared" si="87"/>
        <v>1</v>
      </c>
      <c r="BW77" s="195">
        <f t="shared" si="88"/>
        <v>0</v>
      </c>
      <c r="BX77" s="195">
        <f t="shared" si="89"/>
        <v>0</v>
      </c>
      <c r="BY77" s="195">
        <f t="shared" si="90"/>
        <v>0</v>
      </c>
      <c r="BZ77" s="195">
        <f t="shared" si="91"/>
        <v>0</v>
      </c>
      <c r="CA77" s="195">
        <f t="shared" si="92"/>
        <v>0</v>
      </c>
      <c r="CB77" s="195">
        <f t="shared" si="93"/>
        <v>0</v>
      </c>
      <c r="CC77" s="195">
        <f t="shared" si="94"/>
        <v>0</v>
      </c>
      <c r="CD77" s="195">
        <f t="shared" si="95"/>
        <v>0</v>
      </c>
      <c r="CE77" s="195">
        <f t="shared" si="96"/>
        <v>0</v>
      </c>
      <c r="CF77" s="195">
        <f t="shared" si="97"/>
        <v>0</v>
      </c>
      <c r="CG77" s="195">
        <f t="shared" si="98"/>
        <v>0</v>
      </c>
      <c r="CH77" s="195">
        <f t="shared" si="99"/>
        <v>0</v>
      </c>
      <c r="CI77" s="195">
        <f t="shared" si="100"/>
        <v>0</v>
      </c>
      <c r="CJ77" s="195">
        <f t="shared" si="101"/>
        <v>0</v>
      </c>
      <c r="CK77" s="195">
        <f t="shared" si="102"/>
        <v>1</v>
      </c>
      <c r="CL77" s="195">
        <f t="shared" si="103"/>
        <v>1</v>
      </c>
      <c r="CM77" s="195">
        <f t="shared" si="104"/>
        <v>1</v>
      </c>
      <c r="CN77" s="195">
        <f t="shared" si="105"/>
        <v>1</v>
      </c>
      <c r="CO77" s="195">
        <f t="shared" si="106"/>
        <v>1</v>
      </c>
      <c r="CP77" s="195">
        <f t="shared" si="107"/>
        <v>1</v>
      </c>
      <c r="CQ77" s="195">
        <f t="shared" si="108"/>
        <v>1</v>
      </c>
      <c r="CR77" s="195">
        <f t="shared" si="109"/>
        <v>1</v>
      </c>
      <c r="CS77" s="195">
        <f t="shared" si="110"/>
        <v>1</v>
      </c>
      <c r="CT77" s="195">
        <f t="shared" si="111"/>
        <v>1</v>
      </c>
      <c r="CU77" s="195">
        <f t="shared" si="112"/>
        <v>1</v>
      </c>
      <c r="CV77" s="195">
        <f t="shared" si="113"/>
        <v>1</v>
      </c>
      <c r="CW77" s="195">
        <f t="shared" si="114"/>
        <v>0</v>
      </c>
      <c r="CX77" s="195">
        <f t="shared" si="115"/>
        <v>1</v>
      </c>
      <c r="CY77" s="195">
        <f t="shared" si="116"/>
        <v>1</v>
      </c>
      <c r="CZ77" s="195">
        <f t="shared" si="117"/>
        <v>1</v>
      </c>
      <c r="DA77" s="195">
        <f t="shared" si="118"/>
        <v>0</v>
      </c>
      <c r="DB77" s="195">
        <f t="shared" si="119"/>
        <v>0</v>
      </c>
      <c r="DC77" s="195">
        <f t="shared" si="120"/>
        <v>1</v>
      </c>
      <c r="DD77" s="195">
        <f t="shared" si="121"/>
        <v>1</v>
      </c>
      <c r="DE77" s="195">
        <f t="shared" si="122"/>
        <v>1</v>
      </c>
      <c r="DF77" s="195">
        <f t="shared" si="123"/>
        <v>1</v>
      </c>
      <c r="DG77" s="195">
        <f t="shared" si="124"/>
        <v>1</v>
      </c>
      <c r="DR77" s="329" t="b">
        <f t="shared" si="125"/>
        <v>0</v>
      </c>
      <c r="DS77" s="329" t="b">
        <f t="shared" si="126"/>
        <v>0</v>
      </c>
      <c r="DT77" s="329" t="b">
        <f t="shared" si="127"/>
        <v>0</v>
      </c>
      <c r="DU77" s="329"/>
      <c r="DV77" s="329"/>
      <c r="DW77" s="329"/>
      <c r="DX77" s="196">
        <f t="shared" si="69"/>
        <v>0</v>
      </c>
      <c r="DY77" s="329" t="b">
        <f t="shared" si="128"/>
        <v>0</v>
      </c>
      <c r="DZ77" s="329" t="b">
        <f t="shared" si="129"/>
        <v>0</v>
      </c>
      <c r="EA77" s="329" t="b">
        <f t="shared" si="130"/>
        <v>0</v>
      </c>
      <c r="EB77" s="329"/>
      <c r="EC77" s="329"/>
      <c r="ED77" s="329"/>
      <c r="EE77" s="196">
        <f t="shared" si="70"/>
        <v>0</v>
      </c>
      <c r="EF77" s="329" t="str">
        <f t="shared" si="131"/>
        <v/>
      </c>
      <c r="EG77" s="329" t="str">
        <f t="shared" si="132"/>
        <v/>
      </c>
    </row>
    <row r="78" spans="2:137" s="212" customFormat="1" ht="16.5" hidden="1" customHeight="1" x14ac:dyDescent="0.25">
      <c r="B78" s="9" t="str">
        <f t="shared" si="66"/>
        <v/>
      </c>
      <c r="C78" s="352"/>
      <c r="D78" s="352"/>
      <c r="E78" s="352"/>
      <c r="F78" s="444"/>
      <c r="G78" s="355"/>
      <c r="H78" s="355"/>
      <c r="I78" s="355"/>
      <c r="J78" s="355"/>
      <c r="K78" s="385"/>
      <c r="L78" s="355"/>
      <c r="M78" s="355"/>
      <c r="N78" s="355"/>
      <c r="O78" s="355"/>
      <c r="P78" s="355"/>
      <c r="Q78" s="355"/>
      <c r="R78" s="355"/>
      <c r="S78" s="385"/>
      <c r="T78" s="355"/>
      <c r="U78" s="355"/>
      <c r="V78" s="355"/>
      <c r="W78" s="355"/>
      <c r="X78" s="355"/>
      <c r="Y78" s="355"/>
      <c r="Z78" s="355"/>
      <c r="AA78" s="355"/>
      <c r="AB78" s="355"/>
      <c r="AC78" s="355"/>
      <c r="AD78" s="355"/>
      <c r="AE78" s="355"/>
      <c r="AF78" s="435"/>
      <c r="AG78" s="355"/>
      <c r="AH78" s="8"/>
      <c r="AI78" s="8"/>
      <c r="AJ78" s="8"/>
      <c r="AK78" s="8"/>
      <c r="AL78" s="8"/>
      <c r="AM78" s="8"/>
      <c r="AN78" s="8"/>
      <c r="AO78" s="8"/>
      <c r="AP78" s="437"/>
      <c r="AQ78" s="8"/>
      <c r="AR78" s="8"/>
      <c r="AS78" s="8"/>
      <c r="AT78" s="8"/>
      <c r="AU78" s="9" t="str">
        <f t="shared" si="72"/>
        <v/>
      </c>
      <c r="AV78" s="355"/>
      <c r="AW78" s="9" t="str">
        <f t="shared" si="73"/>
        <v/>
      </c>
      <c r="AX78" s="355"/>
      <c r="AY78" s="355"/>
      <c r="AZ78" s="8"/>
      <c r="BA78" s="8"/>
      <c r="BB78" s="9"/>
      <c r="BC78" s="9"/>
      <c r="BD78" s="9"/>
      <c r="BE78" s="244" t="str" cm="1">
        <f t="array" ref="BE78">IF($F78="","",IF(BA78=1,1,IF(BG78&lt;&gt;1,$BH$1,IF(SUMPRODUCT(--(G78:AZ78&gt;=$G$5:$AZ$5)*($G$5:$AZ$5&lt;&gt;"")*($G$4:$AZ$4=1))=COUNTIF($G$4:$AZ$4,1),1,0))))</f>
        <v/>
      </c>
      <c r="BF78" s="351"/>
      <c r="BG78" s="212">
        <f t="shared" si="74"/>
        <v>0</v>
      </c>
      <c r="BH78" s="212" t="str">
        <f t="shared" si="133"/>
        <v/>
      </c>
      <c r="BI78" s="212" t="str">
        <f t="shared" si="133"/>
        <v/>
      </c>
      <c r="BJ78" s="356">
        <f t="shared" si="75"/>
        <v>0</v>
      </c>
      <c r="BK78" s="356">
        <f t="shared" si="76"/>
        <v>0</v>
      </c>
      <c r="BL78" s="356">
        <f t="shared" si="77"/>
        <v>0</v>
      </c>
      <c r="BM78" s="356">
        <f t="shared" si="78"/>
        <v>1</v>
      </c>
      <c r="BN78" s="356">
        <f t="shared" si="79"/>
        <v>1</v>
      </c>
      <c r="BO78" s="356">
        <f t="shared" si="80"/>
        <v>0</v>
      </c>
      <c r="BP78" s="356">
        <f t="shared" si="81"/>
        <v>0</v>
      </c>
      <c r="BQ78" s="356">
        <f t="shared" si="82"/>
        <v>0</v>
      </c>
      <c r="BR78" s="356">
        <f t="shared" si="83"/>
        <v>0</v>
      </c>
      <c r="BS78" s="356">
        <f t="shared" si="84"/>
        <v>1</v>
      </c>
      <c r="BT78" s="356">
        <f t="shared" si="85"/>
        <v>1</v>
      </c>
      <c r="BU78" s="356">
        <f t="shared" si="86"/>
        <v>1</v>
      </c>
      <c r="BV78" s="356">
        <f t="shared" si="87"/>
        <v>1</v>
      </c>
      <c r="BW78" s="356">
        <f t="shared" si="88"/>
        <v>0</v>
      </c>
      <c r="BX78" s="356">
        <f t="shared" si="89"/>
        <v>0</v>
      </c>
      <c r="BY78" s="356">
        <f t="shared" si="90"/>
        <v>0</v>
      </c>
      <c r="BZ78" s="356">
        <f t="shared" si="91"/>
        <v>0</v>
      </c>
      <c r="CA78" s="356">
        <f t="shared" si="92"/>
        <v>0</v>
      </c>
      <c r="CB78" s="356">
        <f t="shared" si="93"/>
        <v>0</v>
      </c>
      <c r="CC78" s="356">
        <f t="shared" si="94"/>
        <v>0</v>
      </c>
      <c r="CD78" s="356">
        <f t="shared" si="95"/>
        <v>0</v>
      </c>
      <c r="CE78" s="356">
        <f t="shared" si="96"/>
        <v>0</v>
      </c>
      <c r="CF78" s="356">
        <f t="shared" si="97"/>
        <v>0</v>
      </c>
      <c r="CG78" s="356">
        <f t="shared" si="98"/>
        <v>0</v>
      </c>
      <c r="CH78" s="356">
        <f t="shared" si="99"/>
        <v>0</v>
      </c>
      <c r="CI78" s="356">
        <f t="shared" si="100"/>
        <v>0</v>
      </c>
      <c r="CJ78" s="356">
        <f t="shared" si="101"/>
        <v>0</v>
      </c>
      <c r="CK78" s="356">
        <f t="shared" si="102"/>
        <v>1</v>
      </c>
      <c r="CL78" s="356">
        <f t="shared" si="103"/>
        <v>1</v>
      </c>
      <c r="CM78" s="356">
        <f t="shared" si="104"/>
        <v>1</v>
      </c>
      <c r="CN78" s="356">
        <f t="shared" si="105"/>
        <v>1</v>
      </c>
      <c r="CO78" s="356">
        <f t="shared" si="106"/>
        <v>1</v>
      </c>
      <c r="CP78" s="356">
        <f t="shared" si="107"/>
        <v>1</v>
      </c>
      <c r="CQ78" s="356">
        <f t="shared" si="108"/>
        <v>1</v>
      </c>
      <c r="CR78" s="356">
        <f t="shared" si="109"/>
        <v>1</v>
      </c>
      <c r="CS78" s="356">
        <f t="shared" si="110"/>
        <v>1</v>
      </c>
      <c r="CT78" s="356">
        <f t="shared" si="111"/>
        <v>1</v>
      </c>
      <c r="CU78" s="356">
        <f t="shared" si="112"/>
        <v>1</v>
      </c>
      <c r="CV78" s="356">
        <f t="shared" si="113"/>
        <v>1</v>
      </c>
      <c r="CW78" s="356">
        <f t="shared" si="114"/>
        <v>0</v>
      </c>
      <c r="CX78" s="356">
        <f t="shared" si="115"/>
        <v>1</v>
      </c>
      <c r="CY78" s="356">
        <f t="shared" si="116"/>
        <v>1</v>
      </c>
      <c r="CZ78" s="356">
        <f t="shared" si="117"/>
        <v>1</v>
      </c>
      <c r="DA78" s="356">
        <f t="shared" si="118"/>
        <v>0</v>
      </c>
      <c r="DB78" s="356">
        <f t="shared" si="119"/>
        <v>0</v>
      </c>
      <c r="DC78" s="356">
        <f t="shared" si="120"/>
        <v>1</v>
      </c>
      <c r="DD78" s="356">
        <f t="shared" si="121"/>
        <v>1</v>
      </c>
      <c r="DE78" s="356">
        <f t="shared" si="122"/>
        <v>1</v>
      </c>
      <c r="DF78" s="356">
        <f t="shared" si="123"/>
        <v>1</v>
      </c>
      <c r="DG78" s="356">
        <f t="shared" si="124"/>
        <v>1</v>
      </c>
      <c r="DR78" s="357" t="b">
        <f t="shared" si="125"/>
        <v>0</v>
      </c>
      <c r="DS78" s="357" t="b">
        <f t="shared" si="126"/>
        <v>0</v>
      </c>
      <c r="DT78" s="357" t="b">
        <f t="shared" si="127"/>
        <v>0</v>
      </c>
      <c r="DU78" s="357"/>
      <c r="DV78" s="357"/>
      <c r="DW78" s="357"/>
      <c r="DX78" s="212">
        <f t="shared" si="69"/>
        <v>0</v>
      </c>
      <c r="DY78" s="357" t="b">
        <f t="shared" si="128"/>
        <v>0</v>
      </c>
      <c r="DZ78" s="357" t="b">
        <f t="shared" si="129"/>
        <v>0</v>
      </c>
      <c r="EA78" s="357" t="b">
        <f t="shared" si="130"/>
        <v>0</v>
      </c>
      <c r="EB78" s="357"/>
      <c r="EC78" s="357"/>
      <c r="ED78" s="357"/>
      <c r="EE78" s="212">
        <f t="shared" si="70"/>
        <v>0</v>
      </c>
      <c r="EF78" s="357" t="str">
        <f t="shared" si="131"/>
        <v/>
      </c>
      <c r="EG78" s="357" t="str">
        <f t="shared" si="132"/>
        <v/>
      </c>
    </row>
    <row r="79" spans="2:137" ht="16.5" hidden="1" customHeight="1" x14ac:dyDescent="0.25">
      <c r="B79" s="9" t="str">
        <f t="shared" si="66"/>
        <v/>
      </c>
      <c r="C79" s="9"/>
      <c r="D79" s="9"/>
      <c r="E79" s="9"/>
      <c r="F79" s="444"/>
      <c r="G79" s="8"/>
      <c r="H79" s="8"/>
      <c r="I79" s="8"/>
      <c r="J79" s="8"/>
      <c r="K79" s="385"/>
      <c r="L79" s="8"/>
      <c r="M79" s="8"/>
      <c r="N79" s="8"/>
      <c r="O79" s="8"/>
      <c r="P79" s="8"/>
      <c r="Q79" s="8"/>
      <c r="R79" s="8"/>
      <c r="S79" s="385"/>
      <c r="T79" s="8"/>
      <c r="U79" s="8"/>
      <c r="V79" s="8"/>
      <c r="W79" s="8"/>
      <c r="X79" s="8"/>
      <c r="Y79" s="8"/>
      <c r="Z79" s="8"/>
      <c r="AA79" s="8"/>
      <c r="AB79" s="8"/>
      <c r="AC79" s="8"/>
      <c r="AD79" s="8"/>
      <c r="AE79" s="8"/>
      <c r="AF79" s="435"/>
      <c r="AG79" s="8"/>
      <c r="AH79" s="8"/>
      <c r="AI79" s="8"/>
      <c r="AJ79" s="8"/>
      <c r="AK79" s="8"/>
      <c r="AL79" s="8"/>
      <c r="AM79" s="8"/>
      <c r="AN79" s="8"/>
      <c r="AO79" s="8"/>
      <c r="AP79" s="437"/>
      <c r="AQ79" s="8"/>
      <c r="AR79" s="8"/>
      <c r="AS79" s="8"/>
      <c r="AT79" s="8"/>
      <c r="AU79" s="9" t="str">
        <f t="shared" si="72"/>
        <v/>
      </c>
      <c r="AV79" s="8"/>
      <c r="AW79" s="9" t="str">
        <f t="shared" si="73"/>
        <v/>
      </c>
      <c r="AX79" s="8"/>
      <c r="AY79" s="8"/>
      <c r="AZ79" s="8"/>
      <c r="BA79" s="8"/>
      <c r="BB79" s="9"/>
      <c r="BC79" s="9"/>
      <c r="BD79" s="9"/>
      <c r="BE79" s="244" t="str" cm="1">
        <f t="array" ref="BE79">IF($F79="","",IF(BA79=1,1,IF(BG79&lt;&gt;1,$BH$1,IF(SUMPRODUCT(--(G79:AZ79&gt;=$G$5:$AZ$5)*($G$5:$AZ$5&lt;&gt;"")*($G$4:$AZ$4=1))=COUNTIF($G$4:$AZ$4,1),1,0))))</f>
        <v/>
      </c>
      <c r="BF79" s="351"/>
      <c r="BG79" s="196">
        <f t="shared" si="74"/>
        <v>0</v>
      </c>
      <c r="BH79" s="196" t="str">
        <f t="shared" si="133"/>
        <v/>
      </c>
      <c r="BI79" s="196" t="str">
        <f t="shared" si="133"/>
        <v/>
      </c>
      <c r="BJ79" s="195">
        <f t="shared" si="75"/>
        <v>0</v>
      </c>
      <c r="BK79" s="195">
        <f t="shared" si="76"/>
        <v>0</v>
      </c>
      <c r="BL79" s="195">
        <f t="shared" si="77"/>
        <v>0</v>
      </c>
      <c r="BM79" s="195">
        <f t="shared" si="78"/>
        <v>1</v>
      </c>
      <c r="BN79" s="195">
        <f t="shared" si="79"/>
        <v>1</v>
      </c>
      <c r="BO79" s="195">
        <f t="shared" si="80"/>
        <v>0</v>
      </c>
      <c r="BP79" s="195">
        <f t="shared" si="81"/>
        <v>0</v>
      </c>
      <c r="BQ79" s="195">
        <f t="shared" si="82"/>
        <v>0</v>
      </c>
      <c r="BR79" s="195">
        <f t="shared" si="83"/>
        <v>0</v>
      </c>
      <c r="BS79" s="195">
        <f t="shared" si="84"/>
        <v>1</v>
      </c>
      <c r="BT79" s="195">
        <f t="shared" si="85"/>
        <v>1</v>
      </c>
      <c r="BU79" s="195">
        <f t="shared" si="86"/>
        <v>1</v>
      </c>
      <c r="BV79" s="195">
        <f t="shared" si="87"/>
        <v>1</v>
      </c>
      <c r="BW79" s="195">
        <f t="shared" si="88"/>
        <v>0</v>
      </c>
      <c r="BX79" s="195">
        <f t="shared" si="89"/>
        <v>0</v>
      </c>
      <c r="BY79" s="195">
        <f t="shared" si="90"/>
        <v>0</v>
      </c>
      <c r="BZ79" s="195">
        <f t="shared" si="91"/>
        <v>0</v>
      </c>
      <c r="CA79" s="195">
        <f t="shared" si="92"/>
        <v>0</v>
      </c>
      <c r="CB79" s="195">
        <f t="shared" si="93"/>
        <v>0</v>
      </c>
      <c r="CC79" s="195">
        <f t="shared" si="94"/>
        <v>0</v>
      </c>
      <c r="CD79" s="195">
        <f t="shared" si="95"/>
        <v>0</v>
      </c>
      <c r="CE79" s="195">
        <f t="shared" si="96"/>
        <v>0</v>
      </c>
      <c r="CF79" s="195">
        <f t="shared" si="97"/>
        <v>0</v>
      </c>
      <c r="CG79" s="195">
        <f t="shared" si="98"/>
        <v>0</v>
      </c>
      <c r="CH79" s="195">
        <f t="shared" si="99"/>
        <v>0</v>
      </c>
      <c r="CI79" s="195">
        <f t="shared" si="100"/>
        <v>0</v>
      </c>
      <c r="CJ79" s="195">
        <f t="shared" si="101"/>
        <v>0</v>
      </c>
      <c r="CK79" s="195">
        <f t="shared" si="102"/>
        <v>1</v>
      </c>
      <c r="CL79" s="195">
        <f t="shared" si="103"/>
        <v>1</v>
      </c>
      <c r="CM79" s="195">
        <f t="shared" si="104"/>
        <v>1</v>
      </c>
      <c r="CN79" s="195">
        <f t="shared" si="105"/>
        <v>1</v>
      </c>
      <c r="CO79" s="195">
        <f t="shared" si="106"/>
        <v>1</v>
      </c>
      <c r="CP79" s="195">
        <f t="shared" si="107"/>
        <v>1</v>
      </c>
      <c r="CQ79" s="195">
        <f t="shared" si="108"/>
        <v>1</v>
      </c>
      <c r="CR79" s="195">
        <f t="shared" si="109"/>
        <v>1</v>
      </c>
      <c r="CS79" s="195">
        <f t="shared" si="110"/>
        <v>1</v>
      </c>
      <c r="CT79" s="195">
        <f t="shared" si="111"/>
        <v>1</v>
      </c>
      <c r="CU79" s="195">
        <f t="shared" si="112"/>
        <v>1</v>
      </c>
      <c r="CV79" s="195">
        <f t="shared" si="113"/>
        <v>1</v>
      </c>
      <c r="CW79" s="195">
        <f t="shared" si="114"/>
        <v>0</v>
      </c>
      <c r="CX79" s="195">
        <f t="shared" si="115"/>
        <v>1</v>
      </c>
      <c r="CY79" s="195">
        <f t="shared" si="116"/>
        <v>1</v>
      </c>
      <c r="CZ79" s="195">
        <f t="shared" si="117"/>
        <v>1</v>
      </c>
      <c r="DA79" s="195">
        <f t="shared" si="118"/>
        <v>0</v>
      </c>
      <c r="DB79" s="195">
        <f t="shared" si="119"/>
        <v>0</v>
      </c>
      <c r="DC79" s="195">
        <f t="shared" si="120"/>
        <v>1</v>
      </c>
      <c r="DD79" s="195">
        <f t="shared" si="121"/>
        <v>1</v>
      </c>
      <c r="DE79" s="195">
        <f t="shared" si="122"/>
        <v>1</v>
      </c>
      <c r="DF79" s="195">
        <f t="shared" si="123"/>
        <v>1</v>
      </c>
      <c r="DG79" s="195">
        <f t="shared" si="124"/>
        <v>1</v>
      </c>
      <c r="DR79" s="329" t="b">
        <f t="shared" si="125"/>
        <v>0</v>
      </c>
      <c r="DS79" s="329" t="b">
        <f t="shared" si="126"/>
        <v>0</v>
      </c>
      <c r="DT79" s="329" t="b">
        <f t="shared" si="127"/>
        <v>0</v>
      </c>
      <c r="DU79" s="329"/>
      <c r="DV79" s="329"/>
      <c r="DW79" s="329"/>
      <c r="DX79" s="196">
        <f t="shared" si="69"/>
        <v>0</v>
      </c>
      <c r="DY79" s="329" t="b">
        <f t="shared" si="128"/>
        <v>0</v>
      </c>
      <c r="DZ79" s="329" t="b">
        <f t="shared" si="129"/>
        <v>0</v>
      </c>
      <c r="EA79" s="329" t="b">
        <f t="shared" si="130"/>
        <v>0</v>
      </c>
      <c r="EB79" s="329"/>
      <c r="EC79" s="329"/>
      <c r="ED79" s="329"/>
      <c r="EE79" s="196">
        <f t="shared" si="70"/>
        <v>0</v>
      </c>
      <c r="EF79" s="329" t="str">
        <f t="shared" si="131"/>
        <v/>
      </c>
      <c r="EG79" s="329" t="str">
        <f t="shared" si="132"/>
        <v/>
      </c>
    </row>
    <row r="80" spans="2:137" ht="32.25" customHeight="1" x14ac:dyDescent="0.25">
      <c r="B80" s="386">
        <f t="shared" si="66"/>
        <v>50</v>
      </c>
      <c r="C80" s="9"/>
      <c r="D80" s="9"/>
      <c r="E80" s="9"/>
      <c r="F80" s="444" t="s">
        <v>353</v>
      </c>
      <c r="G80" s="8">
        <v>1</v>
      </c>
      <c r="H80" s="8">
        <v>1</v>
      </c>
      <c r="I80" s="8">
        <v>1</v>
      </c>
      <c r="J80" s="8">
        <v>0</v>
      </c>
      <c r="K80" s="385">
        <v>1</v>
      </c>
      <c r="L80" s="8">
        <v>1</v>
      </c>
      <c r="M80" s="8">
        <v>1</v>
      </c>
      <c r="N80" s="8">
        <v>1</v>
      </c>
      <c r="O80" s="8">
        <v>0</v>
      </c>
      <c r="P80" s="8">
        <v>0</v>
      </c>
      <c r="Q80" s="8">
        <v>0</v>
      </c>
      <c r="R80" s="8">
        <v>0</v>
      </c>
      <c r="S80" s="385">
        <f t="shared" si="67"/>
        <v>1</v>
      </c>
      <c r="T80" s="8">
        <v>1</v>
      </c>
      <c r="U80" s="8">
        <v>1</v>
      </c>
      <c r="V80" s="8">
        <v>1</v>
      </c>
      <c r="W80" s="8">
        <v>1</v>
      </c>
      <c r="X80" s="8">
        <v>1</v>
      </c>
      <c r="Y80" s="8">
        <v>1</v>
      </c>
      <c r="Z80" s="8">
        <v>1</v>
      </c>
      <c r="AA80" s="8">
        <v>1</v>
      </c>
      <c r="AB80" s="8">
        <v>1</v>
      </c>
      <c r="AC80" s="8">
        <v>1</v>
      </c>
      <c r="AD80" s="8">
        <v>1</v>
      </c>
      <c r="AE80" s="8">
        <v>1</v>
      </c>
      <c r="AF80" s="355">
        <v>1</v>
      </c>
      <c r="AG80" s="8">
        <v>0</v>
      </c>
      <c r="AH80" s="8"/>
      <c r="AI80" s="8"/>
      <c r="AJ80" s="8"/>
      <c r="AK80" s="8"/>
      <c r="AL80" s="8"/>
      <c r="AM80" s="8"/>
      <c r="AN80" s="8"/>
      <c r="AO80" s="8"/>
      <c r="AP80" s="437"/>
      <c r="AQ80" s="8"/>
      <c r="AR80" s="8"/>
      <c r="AS80" s="8"/>
      <c r="AT80" s="8">
        <v>400000</v>
      </c>
      <c r="AU80" s="9">
        <f t="shared" si="72"/>
        <v>0</v>
      </c>
      <c r="AV80" s="8">
        <v>0</v>
      </c>
      <c r="AW80" s="9">
        <f t="shared" si="73"/>
        <v>1</v>
      </c>
      <c r="AX80" s="8">
        <v>1</v>
      </c>
      <c r="AY80" s="8">
        <v>1</v>
      </c>
      <c r="AZ80" s="8">
        <v>1</v>
      </c>
      <c r="BA80" s="8">
        <v>0</v>
      </c>
      <c r="BB80" s="9"/>
      <c r="BC80" s="9"/>
      <c r="BD80" s="9"/>
      <c r="BE80" s="244" cm="1">
        <f t="array" ref="BE80">IF($F80="","",IF(BA80=1,1,IF(BG80&lt;&gt;1,$BH$1,IF(SUMPRODUCT(--(G80:AZ80&gt;=$G$5:$AZ$5)*($G$5:$AZ$5&lt;&gt;"")*($G$4:$AZ$4=1))=COUNTIF($G$4:$AZ$4,1),1,0))))</f>
        <v>1</v>
      </c>
      <c r="BF80" s="351" t="s">
        <v>794</v>
      </c>
      <c r="BG80" s="196">
        <f t="shared" si="74"/>
        <v>1</v>
      </c>
      <c r="BH80" s="196">
        <f t="shared" si="133"/>
        <v>0</v>
      </c>
      <c r="BI80" s="196">
        <f t="shared" si="133"/>
        <v>1</v>
      </c>
      <c r="BJ80" s="195">
        <f t="shared" si="75"/>
        <v>1</v>
      </c>
      <c r="BK80" s="195">
        <f t="shared" si="76"/>
        <v>1</v>
      </c>
      <c r="BL80" s="195">
        <f t="shared" si="77"/>
        <v>1</v>
      </c>
      <c r="BM80" s="195">
        <f t="shared" si="78"/>
        <v>1</v>
      </c>
      <c r="BN80" s="195">
        <f t="shared" si="79"/>
        <v>1</v>
      </c>
      <c r="BO80" s="195">
        <f t="shared" si="80"/>
        <v>1</v>
      </c>
      <c r="BP80" s="195">
        <f t="shared" si="81"/>
        <v>1</v>
      </c>
      <c r="BQ80" s="195">
        <f t="shared" si="82"/>
        <v>1</v>
      </c>
      <c r="BR80" s="195">
        <f t="shared" si="83"/>
        <v>1</v>
      </c>
      <c r="BS80" s="195">
        <f t="shared" si="84"/>
        <v>1</v>
      </c>
      <c r="BT80" s="195">
        <f t="shared" si="85"/>
        <v>1</v>
      </c>
      <c r="BU80" s="195">
        <f t="shared" si="86"/>
        <v>1</v>
      </c>
      <c r="BV80" s="195">
        <f t="shared" si="87"/>
        <v>1</v>
      </c>
      <c r="BW80" s="195">
        <f t="shared" si="88"/>
        <v>1</v>
      </c>
      <c r="BX80" s="195">
        <f t="shared" si="89"/>
        <v>1</v>
      </c>
      <c r="BY80" s="195">
        <f t="shared" si="90"/>
        <v>1</v>
      </c>
      <c r="BZ80" s="195">
        <f t="shared" si="91"/>
        <v>1</v>
      </c>
      <c r="CA80" s="195">
        <f t="shared" si="92"/>
        <v>1</v>
      </c>
      <c r="CB80" s="195">
        <f t="shared" si="93"/>
        <v>1</v>
      </c>
      <c r="CC80" s="195">
        <f t="shared" si="94"/>
        <v>1</v>
      </c>
      <c r="CD80" s="195">
        <f t="shared" si="95"/>
        <v>1</v>
      </c>
      <c r="CE80" s="195">
        <f t="shared" si="96"/>
        <v>1</v>
      </c>
      <c r="CF80" s="195">
        <f t="shared" si="97"/>
        <v>1</v>
      </c>
      <c r="CG80" s="195">
        <f t="shared" si="98"/>
        <v>1</v>
      </c>
      <c r="CH80" s="195">
        <f t="shared" si="99"/>
        <v>1</v>
      </c>
      <c r="CI80" s="195">
        <f t="shared" si="100"/>
        <v>1</v>
      </c>
      <c r="CJ80" s="195">
        <f t="shared" si="101"/>
        <v>1</v>
      </c>
      <c r="CK80" s="195">
        <f t="shared" si="102"/>
        <v>1</v>
      </c>
      <c r="CL80" s="195">
        <f t="shared" si="103"/>
        <v>1</v>
      </c>
      <c r="CM80" s="195">
        <f t="shared" si="104"/>
        <v>1</v>
      </c>
      <c r="CN80" s="195">
        <f t="shared" si="105"/>
        <v>1</v>
      </c>
      <c r="CO80" s="195">
        <f t="shared" si="106"/>
        <v>1</v>
      </c>
      <c r="CP80" s="195">
        <f t="shared" si="107"/>
        <v>1</v>
      </c>
      <c r="CQ80" s="195">
        <f t="shared" si="108"/>
        <v>1</v>
      </c>
      <c r="CR80" s="195">
        <f t="shared" si="109"/>
        <v>1</v>
      </c>
      <c r="CS80" s="195">
        <f t="shared" si="110"/>
        <v>1</v>
      </c>
      <c r="CT80" s="195">
        <f t="shared" si="111"/>
        <v>1</v>
      </c>
      <c r="CU80" s="195">
        <f t="shared" si="112"/>
        <v>1</v>
      </c>
      <c r="CV80" s="195">
        <f t="shared" si="113"/>
        <v>1</v>
      </c>
      <c r="CW80" s="195">
        <f t="shared" si="114"/>
        <v>1</v>
      </c>
      <c r="CX80" s="195">
        <f t="shared" si="115"/>
        <v>1</v>
      </c>
      <c r="CY80" s="195">
        <f t="shared" si="116"/>
        <v>1</v>
      </c>
      <c r="CZ80" s="195">
        <f t="shared" si="117"/>
        <v>1</v>
      </c>
      <c r="DA80" s="195">
        <f t="shared" si="118"/>
        <v>1</v>
      </c>
      <c r="DB80" s="195">
        <f t="shared" si="119"/>
        <v>1</v>
      </c>
      <c r="DC80" s="195">
        <f t="shared" si="120"/>
        <v>1</v>
      </c>
      <c r="DD80" s="195">
        <f t="shared" si="121"/>
        <v>1</v>
      </c>
      <c r="DE80" s="195">
        <f t="shared" si="122"/>
        <v>1</v>
      </c>
      <c r="DF80" s="195">
        <f t="shared" si="123"/>
        <v>1</v>
      </c>
      <c r="DG80" s="195">
        <f t="shared" si="124"/>
        <v>1</v>
      </c>
      <c r="DR80" s="329" t="b">
        <f t="shared" si="125"/>
        <v>0</v>
      </c>
      <c r="DS80" s="329" t="b">
        <f t="shared" si="126"/>
        <v>0</v>
      </c>
      <c r="DT80" s="329" t="b">
        <f t="shared" si="127"/>
        <v>0</v>
      </c>
      <c r="DU80" s="329"/>
      <c r="DV80" s="329"/>
      <c r="DW80" s="329"/>
      <c r="DX80" s="196">
        <f t="shared" si="69"/>
        <v>0</v>
      </c>
      <c r="DY80" s="329" t="b">
        <f t="shared" si="128"/>
        <v>0</v>
      </c>
      <c r="DZ80" s="329" t="b">
        <f t="shared" si="129"/>
        <v>0</v>
      </c>
      <c r="EA80" s="329" t="b">
        <f t="shared" si="130"/>
        <v>0</v>
      </c>
      <c r="EB80" s="329"/>
      <c r="EC80" s="329"/>
      <c r="ED80" s="329"/>
      <c r="EE80" s="196">
        <f t="shared" si="70"/>
        <v>0</v>
      </c>
      <c r="EF80" s="329">
        <f t="shared" si="131"/>
        <v>0</v>
      </c>
      <c r="EG80" s="329">
        <f t="shared" si="132"/>
        <v>0</v>
      </c>
    </row>
    <row r="81" spans="2:137" ht="32.25" customHeight="1" x14ac:dyDescent="0.25">
      <c r="B81" s="386">
        <f t="shared" si="66"/>
        <v>51</v>
      </c>
      <c r="C81" s="9"/>
      <c r="D81" s="9"/>
      <c r="E81" s="9"/>
      <c r="F81" s="445" t="s">
        <v>354</v>
      </c>
      <c r="G81" s="8">
        <v>1</v>
      </c>
      <c r="H81" s="8">
        <v>1</v>
      </c>
      <c r="I81" s="8">
        <v>1</v>
      </c>
      <c r="J81" s="8">
        <v>0</v>
      </c>
      <c r="K81" s="385">
        <v>1</v>
      </c>
      <c r="L81" s="8">
        <v>1</v>
      </c>
      <c r="M81" s="8">
        <v>1</v>
      </c>
      <c r="N81" s="8">
        <v>1</v>
      </c>
      <c r="O81" s="8">
        <v>0</v>
      </c>
      <c r="P81" s="8">
        <v>0</v>
      </c>
      <c r="Q81" s="8">
        <v>0</v>
      </c>
      <c r="R81" s="8">
        <v>0</v>
      </c>
      <c r="S81" s="385">
        <f t="shared" si="67"/>
        <v>1</v>
      </c>
      <c r="T81" s="8">
        <v>1</v>
      </c>
      <c r="U81" s="8">
        <v>1</v>
      </c>
      <c r="V81" s="8">
        <v>1</v>
      </c>
      <c r="W81" s="8">
        <v>1</v>
      </c>
      <c r="X81" s="8">
        <v>1</v>
      </c>
      <c r="Y81" s="8">
        <v>1</v>
      </c>
      <c r="Z81" s="8">
        <v>1</v>
      </c>
      <c r="AA81" s="8">
        <v>1</v>
      </c>
      <c r="AB81" s="8">
        <v>1</v>
      </c>
      <c r="AC81" s="8">
        <v>1</v>
      </c>
      <c r="AD81" s="8">
        <v>1</v>
      </c>
      <c r="AE81" s="8">
        <v>1</v>
      </c>
      <c r="AF81" s="355">
        <v>1</v>
      </c>
      <c r="AG81" s="8">
        <v>0</v>
      </c>
      <c r="AH81" s="8"/>
      <c r="AI81" s="8"/>
      <c r="AJ81" s="8"/>
      <c r="AK81" s="8"/>
      <c r="AL81" s="8"/>
      <c r="AM81" s="8"/>
      <c r="AN81" s="8"/>
      <c r="AO81" s="8"/>
      <c r="AP81" s="437"/>
      <c r="AQ81" s="8"/>
      <c r="AR81" s="8"/>
      <c r="AS81" s="8"/>
      <c r="AT81" s="8">
        <v>150000</v>
      </c>
      <c r="AU81" s="9">
        <f t="shared" si="72"/>
        <v>0</v>
      </c>
      <c r="AV81" s="8">
        <v>0</v>
      </c>
      <c r="AW81" s="9">
        <f t="shared" si="73"/>
        <v>1</v>
      </c>
      <c r="AX81" s="8">
        <v>1</v>
      </c>
      <c r="AY81" s="8">
        <v>1</v>
      </c>
      <c r="AZ81" s="8">
        <v>1</v>
      </c>
      <c r="BA81" s="8">
        <v>0</v>
      </c>
      <c r="BB81" s="9"/>
      <c r="BC81" s="9"/>
      <c r="BD81" s="9"/>
      <c r="BE81" s="244" cm="1">
        <f t="array" ref="BE81">IF($F81="","",IF(BA81=1,1,IF(BG81&lt;&gt;1,$BH$1,IF(SUMPRODUCT(--(G81:AZ81&gt;=$G$5:$AZ$5)*($G$5:$AZ$5&lt;&gt;"")*($G$4:$AZ$4=1))=COUNTIF($G$4:$AZ$4,1),1,0))))</f>
        <v>1</v>
      </c>
      <c r="BF81" s="351" t="s">
        <v>795</v>
      </c>
      <c r="BG81" s="196">
        <f t="shared" si="74"/>
        <v>1</v>
      </c>
      <c r="BH81" s="196">
        <f t="shared" si="133"/>
        <v>0</v>
      </c>
      <c r="BI81" s="196">
        <f t="shared" si="133"/>
        <v>1</v>
      </c>
      <c r="BJ81" s="195">
        <f t="shared" si="75"/>
        <v>1</v>
      </c>
      <c r="BK81" s="195">
        <f t="shared" si="76"/>
        <v>1</v>
      </c>
      <c r="BL81" s="195">
        <f t="shared" si="77"/>
        <v>1</v>
      </c>
      <c r="BM81" s="195">
        <f t="shared" si="78"/>
        <v>1</v>
      </c>
      <c r="BN81" s="195">
        <f t="shared" si="79"/>
        <v>1</v>
      </c>
      <c r="BO81" s="195">
        <f t="shared" si="80"/>
        <v>1</v>
      </c>
      <c r="BP81" s="195">
        <f t="shared" si="81"/>
        <v>1</v>
      </c>
      <c r="BQ81" s="195">
        <f t="shared" si="82"/>
        <v>1</v>
      </c>
      <c r="BR81" s="195">
        <f t="shared" si="83"/>
        <v>1</v>
      </c>
      <c r="BS81" s="195">
        <f t="shared" si="84"/>
        <v>1</v>
      </c>
      <c r="BT81" s="195">
        <f t="shared" si="85"/>
        <v>1</v>
      </c>
      <c r="BU81" s="195">
        <f t="shared" si="86"/>
        <v>1</v>
      </c>
      <c r="BV81" s="195">
        <f t="shared" si="87"/>
        <v>1</v>
      </c>
      <c r="BW81" s="195">
        <f t="shared" si="88"/>
        <v>1</v>
      </c>
      <c r="BX81" s="195">
        <f t="shared" si="89"/>
        <v>1</v>
      </c>
      <c r="BY81" s="195">
        <f t="shared" si="90"/>
        <v>1</v>
      </c>
      <c r="BZ81" s="195">
        <f t="shared" si="91"/>
        <v>1</v>
      </c>
      <c r="CA81" s="195">
        <f t="shared" si="92"/>
        <v>1</v>
      </c>
      <c r="CB81" s="195">
        <f t="shared" si="93"/>
        <v>1</v>
      </c>
      <c r="CC81" s="195">
        <f t="shared" si="94"/>
        <v>1</v>
      </c>
      <c r="CD81" s="195">
        <f t="shared" si="95"/>
        <v>1</v>
      </c>
      <c r="CE81" s="195">
        <f t="shared" si="96"/>
        <v>1</v>
      </c>
      <c r="CF81" s="195">
        <f t="shared" si="97"/>
        <v>1</v>
      </c>
      <c r="CG81" s="195">
        <f t="shared" si="98"/>
        <v>1</v>
      </c>
      <c r="CH81" s="195">
        <f t="shared" si="99"/>
        <v>1</v>
      </c>
      <c r="CI81" s="195">
        <f t="shared" si="100"/>
        <v>1</v>
      </c>
      <c r="CJ81" s="195">
        <f t="shared" si="101"/>
        <v>1</v>
      </c>
      <c r="CK81" s="195">
        <f t="shared" si="102"/>
        <v>1</v>
      </c>
      <c r="CL81" s="195">
        <f t="shared" si="103"/>
        <v>1</v>
      </c>
      <c r="CM81" s="195">
        <f t="shared" si="104"/>
        <v>1</v>
      </c>
      <c r="CN81" s="195">
        <f t="shared" si="105"/>
        <v>1</v>
      </c>
      <c r="CO81" s="195">
        <f t="shared" si="106"/>
        <v>1</v>
      </c>
      <c r="CP81" s="195">
        <f t="shared" si="107"/>
        <v>1</v>
      </c>
      <c r="CQ81" s="195">
        <f t="shared" si="108"/>
        <v>1</v>
      </c>
      <c r="CR81" s="195">
        <f t="shared" si="109"/>
        <v>1</v>
      </c>
      <c r="CS81" s="195">
        <f t="shared" si="110"/>
        <v>1</v>
      </c>
      <c r="CT81" s="195">
        <f t="shared" si="111"/>
        <v>1</v>
      </c>
      <c r="CU81" s="195">
        <f t="shared" si="112"/>
        <v>1</v>
      </c>
      <c r="CV81" s="195">
        <f t="shared" si="113"/>
        <v>1</v>
      </c>
      <c r="CW81" s="195">
        <f t="shared" si="114"/>
        <v>1</v>
      </c>
      <c r="CX81" s="195">
        <f t="shared" si="115"/>
        <v>1</v>
      </c>
      <c r="CY81" s="195">
        <f t="shared" si="116"/>
        <v>1</v>
      </c>
      <c r="CZ81" s="195">
        <f t="shared" si="117"/>
        <v>1</v>
      </c>
      <c r="DA81" s="195">
        <f t="shared" si="118"/>
        <v>1</v>
      </c>
      <c r="DB81" s="195">
        <f t="shared" si="119"/>
        <v>1</v>
      </c>
      <c r="DC81" s="195">
        <f t="shared" si="120"/>
        <v>1</v>
      </c>
      <c r="DD81" s="195">
        <f t="shared" si="121"/>
        <v>1</v>
      </c>
      <c r="DE81" s="195">
        <f t="shared" si="122"/>
        <v>1</v>
      </c>
      <c r="DF81" s="195">
        <f t="shared" si="123"/>
        <v>1</v>
      </c>
      <c r="DG81" s="195">
        <f t="shared" si="124"/>
        <v>1</v>
      </c>
      <c r="DR81" s="329" t="b">
        <f t="shared" si="125"/>
        <v>0</v>
      </c>
      <c r="DS81" s="329" t="b">
        <f t="shared" si="126"/>
        <v>0</v>
      </c>
      <c r="DT81" s="329" t="b">
        <f t="shared" si="127"/>
        <v>0</v>
      </c>
      <c r="DU81" s="329"/>
      <c r="DV81" s="329"/>
      <c r="DW81" s="329"/>
      <c r="DX81" s="196">
        <f t="shared" si="69"/>
        <v>0</v>
      </c>
      <c r="DY81" s="329" t="b">
        <f t="shared" si="128"/>
        <v>0</v>
      </c>
      <c r="DZ81" s="329" t="b">
        <f t="shared" si="129"/>
        <v>0</v>
      </c>
      <c r="EA81" s="329" t="b">
        <f t="shared" si="130"/>
        <v>0</v>
      </c>
      <c r="EB81" s="329"/>
      <c r="EC81" s="329"/>
      <c r="ED81" s="329"/>
      <c r="EE81" s="196">
        <f t="shared" si="70"/>
        <v>0</v>
      </c>
      <c r="EF81" s="329">
        <f t="shared" si="131"/>
        <v>0</v>
      </c>
      <c r="EG81" s="329">
        <f t="shared" si="132"/>
        <v>0</v>
      </c>
    </row>
    <row r="82" spans="2:137" ht="13.5" hidden="1" customHeight="1" x14ac:dyDescent="0.25">
      <c r="B82" s="9" t="str">
        <f t="shared" si="66"/>
        <v/>
      </c>
      <c r="C82" s="9"/>
      <c r="D82" s="9"/>
      <c r="E82" s="9"/>
      <c r="F82" s="444"/>
      <c r="G82" s="8"/>
      <c r="H82" s="8"/>
      <c r="I82" s="8"/>
      <c r="J82" s="8"/>
      <c r="K82" s="385"/>
      <c r="L82" s="8"/>
      <c r="M82" s="8"/>
      <c r="N82" s="8"/>
      <c r="O82" s="8"/>
      <c r="P82" s="8"/>
      <c r="Q82" s="8"/>
      <c r="R82" s="8"/>
      <c r="S82" s="385"/>
      <c r="T82" s="8"/>
      <c r="U82" s="8"/>
      <c r="V82" s="8"/>
      <c r="W82" s="8"/>
      <c r="X82" s="8"/>
      <c r="Y82" s="8"/>
      <c r="Z82" s="8"/>
      <c r="AA82" s="8"/>
      <c r="AB82" s="8"/>
      <c r="AC82" s="8"/>
      <c r="AD82" s="8"/>
      <c r="AE82" s="8"/>
      <c r="AF82" s="435"/>
      <c r="AG82" s="8"/>
      <c r="AH82" s="8"/>
      <c r="AI82" s="8"/>
      <c r="AJ82" s="8"/>
      <c r="AK82" s="8"/>
      <c r="AL82" s="8"/>
      <c r="AM82" s="8"/>
      <c r="AN82" s="8"/>
      <c r="AO82" s="8"/>
      <c r="AP82" s="437"/>
      <c r="AQ82" s="8"/>
      <c r="AR82" s="8"/>
      <c r="AS82" s="8"/>
      <c r="AT82" s="8"/>
      <c r="AU82" s="9" t="str">
        <f t="shared" si="72"/>
        <v/>
      </c>
      <c r="AV82" s="8"/>
      <c r="AW82" s="9" t="str">
        <f t="shared" si="73"/>
        <v/>
      </c>
      <c r="AX82" s="8"/>
      <c r="AY82" s="8"/>
      <c r="AZ82" s="8"/>
      <c r="BA82" s="8"/>
      <c r="BB82" s="9"/>
      <c r="BC82" s="9"/>
      <c r="BD82" s="9"/>
      <c r="BE82" s="244" t="str" cm="1">
        <f t="array" ref="BE82">IF($F82="","",IF(BA82=1,1,IF(BG82&lt;&gt;1,$BH$1,IF(SUMPRODUCT(--(G82:AZ82&gt;=$G$5:$AZ$5)*($G$5:$AZ$5&lt;&gt;"")*($G$4:$AZ$4=1))=COUNTIF($G$4:$AZ$4,1),1,0))))</f>
        <v/>
      </c>
      <c r="BF82" s="351"/>
      <c r="BG82" s="196">
        <f t="shared" si="74"/>
        <v>0</v>
      </c>
      <c r="BH82" s="196" t="str">
        <f t="shared" si="133"/>
        <v/>
      </c>
      <c r="BI82" s="196" t="str">
        <f t="shared" si="133"/>
        <v/>
      </c>
      <c r="BJ82" s="195">
        <f t="shared" si="75"/>
        <v>0</v>
      </c>
      <c r="BK82" s="195">
        <f t="shared" si="76"/>
        <v>0</v>
      </c>
      <c r="BL82" s="195">
        <f t="shared" si="77"/>
        <v>0</v>
      </c>
      <c r="BM82" s="195">
        <f t="shared" si="78"/>
        <v>1</v>
      </c>
      <c r="BN82" s="195">
        <f t="shared" si="79"/>
        <v>1</v>
      </c>
      <c r="BO82" s="195">
        <f t="shared" si="80"/>
        <v>0</v>
      </c>
      <c r="BP82" s="195">
        <f t="shared" si="81"/>
        <v>0</v>
      </c>
      <c r="BQ82" s="195">
        <f t="shared" si="82"/>
        <v>0</v>
      </c>
      <c r="BR82" s="195">
        <f t="shared" si="83"/>
        <v>0</v>
      </c>
      <c r="BS82" s="195">
        <f t="shared" si="84"/>
        <v>1</v>
      </c>
      <c r="BT82" s="195">
        <f t="shared" si="85"/>
        <v>1</v>
      </c>
      <c r="BU82" s="195">
        <f t="shared" si="86"/>
        <v>1</v>
      </c>
      <c r="BV82" s="195">
        <f t="shared" si="87"/>
        <v>1</v>
      </c>
      <c r="BW82" s="195">
        <f t="shared" si="88"/>
        <v>0</v>
      </c>
      <c r="BX82" s="195">
        <f t="shared" si="89"/>
        <v>0</v>
      </c>
      <c r="BY82" s="195">
        <f t="shared" si="90"/>
        <v>0</v>
      </c>
      <c r="BZ82" s="195">
        <f t="shared" si="91"/>
        <v>0</v>
      </c>
      <c r="CA82" s="195">
        <f t="shared" si="92"/>
        <v>0</v>
      </c>
      <c r="CB82" s="195">
        <f t="shared" si="93"/>
        <v>0</v>
      </c>
      <c r="CC82" s="195">
        <f t="shared" si="94"/>
        <v>0</v>
      </c>
      <c r="CD82" s="195">
        <f t="shared" si="95"/>
        <v>0</v>
      </c>
      <c r="CE82" s="195">
        <f t="shared" si="96"/>
        <v>0</v>
      </c>
      <c r="CF82" s="195">
        <f t="shared" si="97"/>
        <v>0</v>
      </c>
      <c r="CG82" s="195">
        <f t="shared" si="98"/>
        <v>0</v>
      </c>
      <c r="CH82" s="195">
        <f t="shared" si="99"/>
        <v>0</v>
      </c>
      <c r="CI82" s="195">
        <f t="shared" si="100"/>
        <v>0</v>
      </c>
      <c r="CJ82" s="195">
        <f t="shared" si="101"/>
        <v>0</v>
      </c>
      <c r="CK82" s="195">
        <f t="shared" si="102"/>
        <v>1</v>
      </c>
      <c r="CL82" s="195">
        <f t="shared" si="103"/>
        <v>1</v>
      </c>
      <c r="CM82" s="195">
        <f t="shared" si="104"/>
        <v>1</v>
      </c>
      <c r="CN82" s="195">
        <f t="shared" si="105"/>
        <v>1</v>
      </c>
      <c r="CO82" s="195">
        <f t="shared" si="106"/>
        <v>1</v>
      </c>
      <c r="CP82" s="195">
        <f t="shared" si="107"/>
        <v>1</v>
      </c>
      <c r="CQ82" s="195">
        <f t="shared" si="108"/>
        <v>1</v>
      </c>
      <c r="CR82" s="195">
        <f t="shared" si="109"/>
        <v>1</v>
      </c>
      <c r="CS82" s="195">
        <f t="shared" si="110"/>
        <v>1</v>
      </c>
      <c r="CT82" s="195">
        <f t="shared" si="111"/>
        <v>1</v>
      </c>
      <c r="CU82" s="195">
        <f t="shared" si="112"/>
        <v>1</v>
      </c>
      <c r="CV82" s="195">
        <f t="shared" si="113"/>
        <v>1</v>
      </c>
      <c r="CW82" s="195">
        <f t="shared" si="114"/>
        <v>0</v>
      </c>
      <c r="CX82" s="195">
        <f t="shared" si="115"/>
        <v>1</v>
      </c>
      <c r="CY82" s="195">
        <f t="shared" si="116"/>
        <v>1</v>
      </c>
      <c r="CZ82" s="195">
        <f t="shared" si="117"/>
        <v>1</v>
      </c>
      <c r="DA82" s="195">
        <f t="shared" si="118"/>
        <v>0</v>
      </c>
      <c r="DB82" s="195">
        <f t="shared" si="119"/>
        <v>0</v>
      </c>
      <c r="DC82" s="195">
        <f t="shared" si="120"/>
        <v>1</v>
      </c>
      <c r="DD82" s="195">
        <f t="shared" si="121"/>
        <v>1</v>
      </c>
      <c r="DE82" s="195">
        <f t="shared" si="122"/>
        <v>1</v>
      </c>
      <c r="DF82" s="195">
        <f t="shared" si="123"/>
        <v>1</v>
      </c>
      <c r="DG82" s="195">
        <f t="shared" si="124"/>
        <v>1</v>
      </c>
      <c r="DR82" s="329" t="b">
        <f t="shared" si="125"/>
        <v>0</v>
      </c>
      <c r="DS82" s="329" t="b">
        <f t="shared" si="126"/>
        <v>0</v>
      </c>
      <c r="DT82" s="329" t="b">
        <f t="shared" si="127"/>
        <v>0</v>
      </c>
      <c r="DU82" s="329"/>
      <c r="DV82" s="329"/>
      <c r="DW82" s="329"/>
      <c r="DX82" s="196">
        <f t="shared" si="69"/>
        <v>0</v>
      </c>
      <c r="DY82" s="329" t="b">
        <f t="shared" si="128"/>
        <v>0</v>
      </c>
      <c r="DZ82" s="329" t="b">
        <f t="shared" si="129"/>
        <v>0</v>
      </c>
      <c r="EA82" s="329" t="b">
        <f t="shared" si="130"/>
        <v>0</v>
      </c>
      <c r="EB82" s="329"/>
      <c r="EC82" s="329"/>
      <c r="ED82" s="329"/>
      <c r="EE82" s="196">
        <f t="shared" si="70"/>
        <v>0</v>
      </c>
      <c r="EF82" s="329" t="str">
        <f t="shared" si="131"/>
        <v/>
      </c>
      <c r="EG82" s="329" t="str">
        <f t="shared" si="132"/>
        <v/>
      </c>
    </row>
    <row r="83" spans="2:137" ht="32.25" customHeight="1" x14ac:dyDescent="0.25">
      <c r="B83" s="446">
        <f t="shared" si="66"/>
        <v>53</v>
      </c>
      <c r="C83" s="9"/>
      <c r="D83" s="9"/>
      <c r="E83" s="9"/>
      <c r="F83" s="444" t="s">
        <v>783</v>
      </c>
      <c r="G83" s="8">
        <v>1</v>
      </c>
      <c r="H83" s="8">
        <v>1</v>
      </c>
      <c r="I83" s="8">
        <v>1</v>
      </c>
      <c r="J83" s="8">
        <v>0</v>
      </c>
      <c r="K83" s="385">
        <v>1</v>
      </c>
      <c r="L83" s="8">
        <v>1</v>
      </c>
      <c r="M83" s="8">
        <v>1</v>
      </c>
      <c r="N83" s="8">
        <v>1</v>
      </c>
      <c r="O83" s="8">
        <v>0</v>
      </c>
      <c r="P83" s="8">
        <v>0</v>
      </c>
      <c r="Q83" s="8">
        <v>0</v>
      </c>
      <c r="R83" s="8">
        <v>0</v>
      </c>
      <c r="S83" s="385">
        <f t="shared" si="67"/>
        <v>1</v>
      </c>
      <c r="T83" s="8">
        <v>1</v>
      </c>
      <c r="U83" s="8">
        <v>1</v>
      </c>
      <c r="V83" s="8">
        <v>1</v>
      </c>
      <c r="W83" s="8">
        <v>1</v>
      </c>
      <c r="X83" s="8">
        <v>1</v>
      </c>
      <c r="Y83" s="8">
        <v>1</v>
      </c>
      <c r="Z83" s="8">
        <v>1</v>
      </c>
      <c r="AA83" s="8">
        <v>1</v>
      </c>
      <c r="AB83" s="8">
        <v>1</v>
      </c>
      <c r="AC83" s="8">
        <v>1</v>
      </c>
      <c r="AD83" s="8">
        <v>1</v>
      </c>
      <c r="AE83" s="8">
        <v>1</v>
      </c>
      <c r="AF83" s="355">
        <v>1</v>
      </c>
      <c r="AG83" s="8">
        <v>0</v>
      </c>
      <c r="AH83" s="8"/>
      <c r="AI83" s="8"/>
      <c r="AJ83" s="8"/>
      <c r="AK83" s="8"/>
      <c r="AL83" s="8"/>
      <c r="AM83" s="8"/>
      <c r="AN83" s="8"/>
      <c r="AO83" s="8"/>
      <c r="AP83" s="437"/>
      <c r="AQ83" s="8"/>
      <c r="AR83" s="8"/>
      <c r="AS83" s="8"/>
      <c r="AT83" s="8">
        <v>206638</v>
      </c>
      <c r="AU83" s="9">
        <f t="shared" si="72"/>
        <v>0</v>
      </c>
      <c r="AV83" s="8">
        <v>0</v>
      </c>
      <c r="AW83" s="9">
        <f t="shared" si="73"/>
        <v>1</v>
      </c>
      <c r="AX83" s="8">
        <v>1</v>
      </c>
      <c r="AY83" s="8">
        <v>1</v>
      </c>
      <c r="AZ83" s="8">
        <v>1</v>
      </c>
      <c r="BA83" s="8">
        <v>0</v>
      </c>
      <c r="BB83" s="9"/>
      <c r="BC83" s="9"/>
      <c r="BD83" s="9"/>
      <c r="BE83" s="244" cm="1">
        <f t="array" ref="BE83">IF($F83="","",IF(BA83=1,1,IF(BG83&lt;&gt;1,$BH$1,IF(SUMPRODUCT(--(G83:AZ83&gt;=$G$5:$AZ$5)*($G$5:$AZ$5&lt;&gt;"")*($G$4:$AZ$4=1))=COUNTIF($G$4:$AZ$4,1),1,0))))</f>
        <v>1</v>
      </c>
      <c r="BF83" s="351" t="s">
        <v>796</v>
      </c>
      <c r="BG83" s="196">
        <f t="shared" si="74"/>
        <v>1</v>
      </c>
      <c r="BH83" s="196">
        <f t="shared" si="133"/>
        <v>0</v>
      </c>
      <c r="BI83" s="196">
        <f t="shared" si="133"/>
        <v>1</v>
      </c>
      <c r="BJ83" s="195">
        <f t="shared" si="75"/>
        <v>1</v>
      </c>
      <c r="BK83" s="195">
        <f t="shared" si="76"/>
        <v>1</v>
      </c>
      <c r="BL83" s="195">
        <f t="shared" si="77"/>
        <v>1</v>
      </c>
      <c r="BM83" s="195">
        <f t="shared" si="78"/>
        <v>1</v>
      </c>
      <c r="BN83" s="195">
        <f t="shared" si="79"/>
        <v>1</v>
      </c>
      <c r="BO83" s="195">
        <f t="shared" si="80"/>
        <v>1</v>
      </c>
      <c r="BP83" s="195">
        <f t="shared" si="81"/>
        <v>1</v>
      </c>
      <c r="BQ83" s="195">
        <f t="shared" si="82"/>
        <v>1</v>
      </c>
      <c r="BR83" s="195">
        <f t="shared" si="83"/>
        <v>1</v>
      </c>
      <c r="BS83" s="195">
        <f t="shared" si="84"/>
        <v>1</v>
      </c>
      <c r="BT83" s="195">
        <f t="shared" si="85"/>
        <v>1</v>
      </c>
      <c r="BU83" s="195">
        <f t="shared" si="86"/>
        <v>1</v>
      </c>
      <c r="BV83" s="195">
        <f t="shared" si="87"/>
        <v>1</v>
      </c>
      <c r="BW83" s="195">
        <f t="shared" si="88"/>
        <v>1</v>
      </c>
      <c r="BX83" s="195">
        <f t="shared" si="89"/>
        <v>1</v>
      </c>
      <c r="BY83" s="195">
        <f t="shared" si="90"/>
        <v>1</v>
      </c>
      <c r="BZ83" s="195">
        <f t="shared" si="91"/>
        <v>1</v>
      </c>
      <c r="CA83" s="195">
        <f t="shared" si="92"/>
        <v>1</v>
      </c>
      <c r="CB83" s="195">
        <f t="shared" si="93"/>
        <v>1</v>
      </c>
      <c r="CC83" s="195">
        <f t="shared" si="94"/>
        <v>1</v>
      </c>
      <c r="CD83" s="195">
        <f t="shared" si="95"/>
        <v>1</v>
      </c>
      <c r="CE83" s="195">
        <f t="shared" si="96"/>
        <v>1</v>
      </c>
      <c r="CF83" s="195">
        <f t="shared" si="97"/>
        <v>1</v>
      </c>
      <c r="CG83" s="195">
        <f t="shared" si="98"/>
        <v>1</v>
      </c>
      <c r="CH83" s="195">
        <f t="shared" si="99"/>
        <v>1</v>
      </c>
      <c r="CI83" s="195">
        <f t="shared" si="100"/>
        <v>1</v>
      </c>
      <c r="CJ83" s="195">
        <f t="shared" si="101"/>
        <v>1</v>
      </c>
      <c r="CK83" s="195">
        <f t="shared" si="102"/>
        <v>1</v>
      </c>
      <c r="CL83" s="195">
        <f t="shared" si="103"/>
        <v>1</v>
      </c>
      <c r="CM83" s="195">
        <f t="shared" si="104"/>
        <v>1</v>
      </c>
      <c r="CN83" s="195">
        <f t="shared" si="105"/>
        <v>1</v>
      </c>
      <c r="CO83" s="195">
        <f t="shared" si="106"/>
        <v>1</v>
      </c>
      <c r="CP83" s="195">
        <f t="shared" si="107"/>
        <v>1</v>
      </c>
      <c r="CQ83" s="195">
        <f t="shared" si="108"/>
        <v>1</v>
      </c>
      <c r="CR83" s="195">
        <f t="shared" si="109"/>
        <v>1</v>
      </c>
      <c r="CS83" s="195">
        <f t="shared" si="110"/>
        <v>1</v>
      </c>
      <c r="CT83" s="195">
        <f t="shared" si="111"/>
        <v>1</v>
      </c>
      <c r="CU83" s="195">
        <f t="shared" si="112"/>
        <v>1</v>
      </c>
      <c r="CV83" s="195">
        <f t="shared" si="113"/>
        <v>1</v>
      </c>
      <c r="CW83" s="195">
        <f t="shared" si="114"/>
        <v>1</v>
      </c>
      <c r="CX83" s="195">
        <f t="shared" si="115"/>
        <v>1</v>
      </c>
      <c r="CY83" s="195">
        <f t="shared" si="116"/>
        <v>1</v>
      </c>
      <c r="CZ83" s="195">
        <f t="shared" si="117"/>
        <v>1</v>
      </c>
      <c r="DA83" s="195">
        <f t="shared" si="118"/>
        <v>1</v>
      </c>
      <c r="DB83" s="195">
        <f t="shared" si="119"/>
        <v>1</v>
      </c>
      <c r="DC83" s="195">
        <f t="shared" si="120"/>
        <v>1</v>
      </c>
      <c r="DD83" s="195">
        <f t="shared" si="121"/>
        <v>1</v>
      </c>
      <c r="DE83" s="195">
        <f t="shared" si="122"/>
        <v>1</v>
      </c>
      <c r="DF83" s="195">
        <f t="shared" si="123"/>
        <v>1</v>
      </c>
      <c r="DG83" s="195">
        <f t="shared" si="124"/>
        <v>1</v>
      </c>
      <c r="DR83" s="329" t="b">
        <f t="shared" si="125"/>
        <v>0</v>
      </c>
      <c r="DS83" s="329" t="b">
        <f t="shared" si="126"/>
        <v>0</v>
      </c>
      <c r="DT83" s="329" t="b">
        <f t="shared" si="127"/>
        <v>0</v>
      </c>
      <c r="DU83" s="329"/>
      <c r="DV83" s="329"/>
      <c r="DW83" s="329"/>
      <c r="DX83" s="196">
        <f t="shared" si="69"/>
        <v>0</v>
      </c>
      <c r="DY83" s="329" t="b">
        <f t="shared" si="128"/>
        <v>0</v>
      </c>
      <c r="DZ83" s="329" t="b">
        <f t="shared" si="129"/>
        <v>0</v>
      </c>
      <c r="EA83" s="329" t="b">
        <f t="shared" si="130"/>
        <v>0</v>
      </c>
      <c r="EB83" s="329"/>
      <c r="EC83" s="329"/>
      <c r="ED83" s="329"/>
      <c r="EE83" s="196">
        <f t="shared" si="70"/>
        <v>0</v>
      </c>
      <c r="EF83" s="329">
        <f t="shared" si="131"/>
        <v>0</v>
      </c>
      <c r="EG83" s="329">
        <f t="shared" si="132"/>
        <v>0</v>
      </c>
    </row>
    <row r="84" spans="2:137" ht="9.9499999999999993" hidden="1" customHeight="1" x14ac:dyDescent="0.25">
      <c r="B84" s="389" t="str">
        <f t="shared" si="66"/>
        <v/>
      </c>
      <c r="C84" s="9"/>
      <c r="D84" s="9"/>
      <c r="E84" s="9"/>
      <c r="F84" s="444"/>
      <c r="G84" s="8"/>
      <c r="H84" s="8"/>
      <c r="I84" s="8"/>
      <c r="J84" s="8"/>
      <c r="K84" s="385"/>
      <c r="L84" s="8"/>
      <c r="M84" s="8"/>
      <c r="N84" s="8"/>
      <c r="O84" s="8"/>
      <c r="P84" s="8"/>
      <c r="Q84" s="8"/>
      <c r="R84" s="8"/>
      <c r="S84" s="385" t="str">
        <f t="shared" si="67"/>
        <v/>
      </c>
      <c r="T84" s="8"/>
      <c r="U84" s="8"/>
      <c r="V84" s="8"/>
      <c r="W84" s="8"/>
      <c r="X84" s="8"/>
      <c r="Y84" s="8"/>
      <c r="Z84" s="8"/>
      <c r="AA84" s="8"/>
      <c r="AB84" s="8"/>
      <c r="AC84" s="8"/>
      <c r="AD84" s="8"/>
      <c r="AE84" s="8"/>
      <c r="AF84" s="355"/>
      <c r="AG84" s="8"/>
      <c r="AH84" s="8"/>
      <c r="AI84" s="8"/>
      <c r="AJ84" s="8"/>
      <c r="AK84" s="8"/>
      <c r="AL84" s="8"/>
      <c r="AM84" s="8"/>
      <c r="AN84" s="8"/>
      <c r="AO84" s="8"/>
      <c r="AP84" s="437"/>
      <c r="AQ84" s="8"/>
      <c r="AR84" s="8"/>
      <c r="AS84" s="8"/>
      <c r="AT84" s="8"/>
      <c r="AU84" s="9" t="str">
        <f t="shared" si="72"/>
        <v/>
      </c>
      <c r="AV84" s="8"/>
      <c r="AW84" s="9" t="str">
        <f t="shared" si="73"/>
        <v/>
      </c>
      <c r="AX84" s="8"/>
      <c r="AY84" s="8"/>
      <c r="AZ84" s="8"/>
      <c r="BA84" s="8"/>
      <c r="BB84" s="9"/>
      <c r="BC84" s="9"/>
      <c r="BD84" s="9"/>
      <c r="BE84" s="244" t="str" cm="1">
        <f t="array" ref="BE84">IF($F84="","",IF(BA84=1,1,IF(BG84&lt;&gt;1,$BH$1,IF(SUMPRODUCT(--(G84:AZ84&gt;=$G$5:$AZ$5)*($G$5:$AZ$5&lt;&gt;"")*($G$4:$AZ$4=1))=COUNTIF($G$4:$AZ$4,1),1,0))))</f>
        <v/>
      </c>
      <c r="BF84" s="347"/>
      <c r="BG84" s="196">
        <f t="shared" si="74"/>
        <v>0</v>
      </c>
      <c r="BH84" s="196" t="str">
        <f t="shared" si="133"/>
        <v/>
      </c>
      <c r="BI84" s="196" t="str">
        <f t="shared" si="133"/>
        <v/>
      </c>
      <c r="BJ84" s="195">
        <f t="shared" si="75"/>
        <v>0</v>
      </c>
      <c r="BK84" s="195">
        <f t="shared" si="76"/>
        <v>0</v>
      </c>
      <c r="BL84" s="195">
        <f t="shared" si="77"/>
        <v>0</v>
      </c>
      <c r="BM84" s="195">
        <f t="shared" si="78"/>
        <v>1</v>
      </c>
      <c r="BN84" s="195">
        <f t="shared" si="79"/>
        <v>1</v>
      </c>
      <c r="BO84" s="195">
        <f t="shared" si="80"/>
        <v>0</v>
      </c>
      <c r="BP84" s="195">
        <f t="shared" si="81"/>
        <v>0</v>
      </c>
      <c r="BQ84" s="195">
        <f t="shared" si="82"/>
        <v>0</v>
      </c>
      <c r="BR84" s="195">
        <f t="shared" si="83"/>
        <v>0</v>
      </c>
      <c r="BS84" s="195">
        <f t="shared" si="84"/>
        <v>1</v>
      </c>
      <c r="BT84" s="195">
        <f t="shared" si="85"/>
        <v>1</v>
      </c>
      <c r="BU84" s="195">
        <f t="shared" si="86"/>
        <v>1</v>
      </c>
      <c r="BV84" s="195">
        <f t="shared" si="87"/>
        <v>1</v>
      </c>
      <c r="BW84" s="195">
        <f t="shared" si="88"/>
        <v>0</v>
      </c>
      <c r="BX84" s="195">
        <f t="shared" si="89"/>
        <v>0</v>
      </c>
      <c r="BY84" s="195">
        <f t="shared" si="90"/>
        <v>0</v>
      </c>
      <c r="BZ84" s="195">
        <f t="shared" si="91"/>
        <v>0</v>
      </c>
      <c r="CA84" s="195">
        <f t="shared" si="92"/>
        <v>0</v>
      </c>
      <c r="CB84" s="195">
        <f t="shared" si="93"/>
        <v>0</v>
      </c>
      <c r="CC84" s="195">
        <f t="shared" si="94"/>
        <v>0</v>
      </c>
      <c r="CD84" s="195">
        <f t="shared" si="95"/>
        <v>0</v>
      </c>
      <c r="CE84" s="195">
        <f t="shared" si="96"/>
        <v>0</v>
      </c>
      <c r="CF84" s="195">
        <f t="shared" si="97"/>
        <v>0</v>
      </c>
      <c r="CG84" s="195">
        <f t="shared" si="98"/>
        <v>0</v>
      </c>
      <c r="CH84" s="195">
        <f t="shared" si="99"/>
        <v>0</v>
      </c>
      <c r="CI84" s="195">
        <f t="shared" si="100"/>
        <v>0</v>
      </c>
      <c r="CJ84" s="195">
        <f t="shared" si="101"/>
        <v>0</v>
      </c>
      <c r="CK84" s="195">
        <f t="shared" si="102"/>
        <v>1</v>
      </c>
      <c r="CL84" s="195">
        <f t="shared" si="103"/>
        <v>1</v>
      </c>
      <c r="CM84" s="195">
        <f t="shared" si="104"/>
        <v>1</v>
      </c>
      <c r="CN84" s="195">
        <f t="shared" si="105"/>
        <v>1</v>
      </c>
      <c r="CO84" s="195">
        <f t="shared" si="106"/>
        <v>1</v>
      </c>
      <c r="CP84" s="195">
        <f t="shared" si="107"/>
        <v>1</v>
      </c>
      <c r="CQ84" s="195">
        <f t="shared" si="108"/>
        <v>1</v>
      </c>
      <c r="CR84" s="195">
        <f t="shared" si="109"/>
        <v>1</v>
      </c>
      <c r="CS84" s="195">
        <f t="shared" si="110"/>
        <v>1</v>
      </c>
      <c r="CT84" s="195">
        <f t="shared" si="111"/>
        <v>1</v>
      </c>
      <c r="CU84" s="195">
        <f t="shared" si="112"/>
        <v>1</v>
      </c>
      <c r="CV84" s="195">
        <f t="shared" si="113"/>
        <v>1</v>
      </c>
      <c r="CW84" s="195">
        <f t="shared" si="114"/>
        <v>0</v>
      </c>
      <c r="CX84" s="195">
        <f t="shared" si="115"/>
        <v>1</v>
      </c>
      <c r="CY84" s="195">
        <f t="shared" si="116"/>
        <v>1</v>
      </c>
      <c r="CZ84" s="195">
        <f t="shared" si="117"/>
        <v>1</v>
      </c>
      <c r="DA84" s="195">
        <f t="shared" si="118"/>
        <v>0</v>
      </c>
      <c r="DB84" s="195">
        <f t="shared" si="119"/>
        <v>0</v>
      </c>
      <c r="DC84" s="195">
        <f t="shared" si="120"/>
        <v>1</v>
      </c>
      <c r="DD84" s="195">
        <f t="shared" si="121"/>
        <v>1</v>
      </c>
      <c r="DE84" s="195">
        <f t="shared" si="122"/>
        <v>1</v>
      </c>
      <c r="DF84" s="195">
        <f t="shared" si="123"/>
        <v>1</v>
      </c>
      <c r="DG84" s="195">
        <f t="shared" si="124"/>
        <v>1</v>
      </c>
      <c r="DR84" s="329" t="b">
        <f t="shared" si="125"/>
        <v>0</v>
      </c>
      <c r="DS84" s="329" t="b">
        <f t="shared" si="126"/>
        <v>0</v>
      </c>
      <c r="DT84" s="329" t="b">
        <f t="shared" si="127"/>
        <v>0</v>
      </c>
      <c r="DU84" s="329"/>
      <c r="DV84" s="329"/>
      <c r="DW84" s="329"/>
      <c r="DX84" s="196">
        <f t="shared" si="69"/>
        <v>0</v>
      </c>
      <c r="DY84" s="329" t="b">
        <f t="shared" si="128"/>
        <v>0</v>
      </c>
      <c r="DZ84" s="329" t="b">
        <f t="shared" si="129"/>
        <v>0</v>
      </c>
      <c r="EA84" s="329" t="b">
        <f t="shared" si="130"/>
        <v>0</v>
      </c>
      <c r="EB84" s="329"/>
      <c r="EC84" s="329"/>
      <c r="ED84" s="329"/>
      <c r="EE84" s="196">
        <f t="shared" si="70"/>
        <v>0</v>
      </c>
      <c r="EF84" s="329" t="str">
        <f t="shared" si="131"/>
        <v/>
      </c>
      <c r="EG84" s="329" t="str">
        <f t="shared" si="132"/>
        <v/>
      </c>
    </row>
    <row r="85" spans="2:137" ht="9.9499999999999993" hidden="1" customHeight="1" x14ac:dyDescent="0.25">
      <c r="B85" s="389" t="str">
        <f t="shared" si="66"/>
        <v/>
      </c>
      <c r="C85" s="9"/>
      <c r="D85" s="9"/>
      <c r="E85" s="9"/>
      <c r="F85" s="444"/>
      <c r="G85" s="8"/>
      <c r="H85" s="8"/>
      <c r="I85" s="8"/>
      <c r="J85" s="8"/>
      <c r="K85" s="385"/>
      <c r="L85" s="8"/>
      <c r="M85" s="8"/>
      <c r="N85" s="8"/>
      <c r="O85" s="8"/>
      <c r="P85" s="8"/>
      <c r="Q85" s="8"/>
      <c r="R85" s="8"/>
      <c r="S85" s="385" t="str">
        <f t="shared" si="67"/>
        <v/>
      </c>
      <c r="T85" s="8"/>
      <c r="U85" s="8"/>
      <c r="V85" s="8"/>
      <c r="W85" s="8"/>
      <c r="X85" s="8"/>
      <c r="Y85" s="8"/>
      <c r="Z85" s="8"/>
      <c r="AA85" s="8"/>
      <c r="AB85" s="8"/>
      <c r="AC85" s="8"/>
      <c r="AD85" s="8"/>
      <c r="AE85" s="8"/>
      <c r="AF85" s="355"/>
      <c r="AG85" s="8"/>
      <c r="AH85" s="8"/>
      <c r="AI85" s="8"/>
      <c r="AJ85" s="8"/>
      <c r="AK85" s="8"/>
      <c r="AL85" s="8"/>
      <c r="AM85" s="8"/>
      <c r="AN85" s="8"/>
      <c r="AO85" s="8"/>
      <c r="AP85" s="437"/>
      <c r="AQ85" s="8"/>
      <c r="AR85" s="8"/>
      <c r="AS85" s="8"/>
      <c r="AT85" s="8"/>
      <c r="AU85" s="9" t="str">
        <f t="shared" si="72"/>
        <v/>
      </c>
      <c r="AV85" s="8"/>
      <c r="AW85" s="9" t="str">
        <f t="shared" si="73"/>
        <v/>
      </c>
      <c r="AX85" s="8"/>
      <c r="AY85" s="8"/>
      <c r="AZ85" s="8"/>
      <c r="BA85" s="8"/>
      <c r="BB85" s="9"/>
      <c r="BC85" s="9"/>
      <c r="BD85" s="9"/>
      <c r="BE85" s="244" t="str" cm="1">
        <f t="array" ref="BE85">IF($F85="","",IF(BA85=1,1,IF(BG85&lt;&gt;1,$BH$1,IF(SUMPRODUCT(--(G85:AZ85&gt;=$G$5:$AZ$5)*($G$5:$AZ$5&lt;&gt;"")*($G$4:$AZ$4=1))=COUNTIF($G$4:$AZ$4,1),1,0))))</f>
        <v/>
      </c>
      <c r="BF85" s="347"/>
      <c r="BG85" s="196">
        <f t="shared" si="74"/>
        <v>0</v>
      </c>
      <c r="BH85" s="196" t="str">
        <f t="shared" si="133"/>
        <v/>
      </c>
      <c r="BI85" s="196" t="str">
        <f t="shared" si="133"/>
        <v/>
      </c>
      <c r="BJ85" s="195">
        <f t="shared" si="75"/>
        <v>0</v>
      </c>
      <c r="BK85" s="195">
        <f t="shared" si="76"/>
        <v>0</v>
      </c>
      <c r="BL85" s="195">
        <f t="shared" si="77"/>
        <v>0</v>
      </c>
      <c r="BM85" s="195">
        <f t="shared" si="78"/>
        <v>1</v>
      </c>
      <c r="BN85" s="195">
        <f t="shared" si="79"/>
        <v>1</v>
      </c>
      <c r="BO85" s="195">
        <f t="shared" si="80"/>
        <v>0</v>
      </c>
      <c r="BP85" s="195">
        <f t="shared" si="81"/>
        <v>0</v>
      </c>
      <c r="BQ85" s="195">
        <f t="shared" si="82"/>
        <v>0</v>
      </c>
      <c r="BR85" s="195">
        <f t="shared" si="83"/>
        <v>0</v>
      </c>
      <c r="BS85" s="195">
        <f t="shared" si="84"/>
        <v>1</v>
      </c>
      <c r="BT85" s="195">
        <f t="shared" si="85"/>
        <v>1</v>
      </c>
      <c r="BU85" s="195">
        <f t="shared" si="86"/>
        <v>1</v>
      </c>
      <c r="BV85" s="195">
        <f t="shared" si="87"/>
        <v>1</v>
      </c>
      <c r="BW85" s="195">
        <f t="shared" si="88"/>
        <v>0</v>
      </c>
      <c r="BX85" s="195">
        <f t="shared" si="89"/>
        <v>0</v>
      </c>
      <c r="BY85" s="195">
        <f t="shared" si="90"/>
        <v>0</v>
      </c>
      <c r="BZ85" s="195">
        <f t="shared" si="91"/>
        <v>0</v>
      </c>
      <c r="CA85" s="195">
        <f t="shared" si="92"/>
        <v>0</v>
      </c>
      <c r="CB85" s="195">
        <f t="shared" si="93"/>
        <v>0</v>
      </c>
      <c r="CC85" s="195">
        <f t="shared" si="94"/>
        <v>0</v>
      </c>
      <c r="CD85" s="195">
        <f t="shared" si="95"/>
        <v>0</v>
      </c>
      <c r="CE85" s="195">
        <f t="shared" si="96"/>
        <v>0</v>
      </c>
      <c r="CF85" s="195">
        <f t="shared" si="97"/>
        <v>0</v>
      </c>
      <c r="CG85" s="195">
        <f t="shared" si="98"/>
        <v>0</v>
      </c>
      <c r="CH85" s="195">
        <f t="shared" si="99"/>
        <v>0</v>
      </c>
      <c r="CI85" s="195">
        <f t="shared" si="100"/>
        <v>0</v>
      </c>
      <c r="CJ85" s="195">
        <f t="shared" si="101"/>
        <v>0</v>
      </c>
      <c r="CK85" s="195">
        <f t="shared" si="102"/>
        <v>1</v>
      </c>
      <c r="CL85" s="195">
        <f t="shared" si="103"/>
        <v>1</v>
      </c>
      <c r="CM85" s="195">
        <f t="shared" si="104"/>
        <v>1</v>
      </c>
      <c r="CN85" s="195">
        <f t="shared" si="105"/>
        <v>1</v>
      </c>
      <c r="CO85" s="195">
        <f t="shared" si="106"/>
        <v>1</v>
      </c>
      <c r="CP85" s="195">
        <f t="shared" si="107"/>
        <v>1</v>
      </c>
      <c r="CQ85" s="195">
        <f t="shared" si="108"/>
        <v>1</v>
      </c>
      <c r="CR85" s="195">
        <f t="shared" si="109"/>
        <v>1</v>
      </c>
      <c r="CS85" s="195">
        <f t="shared" si="110"/>
        <v>1</v>
      </c>
      <c r="CT85" s="195">
        <f t="shared" si="111"/>
        <v>1</v>
      </c>
      <c r="CU85" s="195">
        <f t="shared" si="112"/>
        <v>1</v>
      </c>
      <c r="CV85" s="195">
        <f t="shared" si="113"/>
        <v>1</v>
      </c>
      <c r="CW85" s="195">
        <f t="shared" si="114"/>
        <v>0</v>
      </c>
      <c r="CX85" s="195">
        <f t="shared" si="115"/>
        <v>1</v>
      </c>
      <c r="CY85" s="195">
        <f t="shared" si="116"/>
        <v>1</v>
      </c>
      <c r="CZ85" s="195">
        <f t="shared" si="117"/>
        <v>1</v>
      </c>
      <c r="DA85" s="195">
        <f t="shared" si="118"/>
        <v>0</v>
      </c>
      <c r="DB85" s="195">
        <f t="shared" si="119"/>
        <v>0</v>
      </c>
      <c r="DC85" s="195">
        <f t="shared" si="120"/>
        <v>1</v>
      </c>
      <c r="DD85" s="195">
        <f t="shared" si="121"/>
        <v>1</v>
      </c>
      <c r="DE85" s="195">
        <f t="shared" si="122"/>
        <v>1</v>
      </c>
      <c r="DF85" s="195">
        <f t="shared" si="123"/>
        <v>1</v>
      </c>
      <c r="DG85" s="195">
        <f t="shared" si="124"/>
        <v>1</v>
      </c>
      <c r="DR85" s="329" t="b">
        <f t="shared" si="125"/>
        <v>0</v>
      </c>
      <c r="DS85" s="329" t="b">
        <f t="shared" si="126"/>
        <v>0</v>
      </c>
      <c r="DT85" s="329" t="b">
        <f t="shared" si="127"/>
        <v>0</v>
      </c>
      <c r="DU85" s="329"/>
      <c r="DV85" s="329"/>
      <c r="DW85" s="329"/>
      <c r="DX85" s="196">
        <f t="shared" si="69"/>
        <v>0</v>
      </c>
      <c r="DY85" s="329" t="b">
        <f t="shared" si="128"/>
        <v>0</v>
      </c>
      <c r="DZ85" s="329" t="b">
        <f t="shared" si="129"/>
        <v>0</v>
      </c>
      <c r="EA85" s="329" t="b">
        <f t="shared" si="130"/>
        <v>0</v>
      </c>
      <c r="EB85" s="329"/>
      <c r="EC85" s="329"/>
      <c r="ED85" s="329"/>
      <c r="EE85" s="196">
        <f t="shared" si="70"/>
        <v>0</v>
      </c>
      <c r="EF85" s="329" t="str">
        <f t="shared" si="131"/>
        <v/>
      </c>
      <c r="EG85" s="329" t="str">
        <f t="shared" si="132"/>
        <v/>
      </c>
    </row>
    <row r="86" spans="2:137" ht="9.9499999999999993" hidden="1" customHeight="1" x14ac:dyDescent="0.25">
      <c r="B86" s="389" t="str">
        <f t="shared" si="66"/>
        <v/>
      </c>
      <c r="C86" s="9"/>
      <c r="D86" s="9"/>
      <c r="E86" s="9"/>
      <c r="F86" s="444"/>
      <c r="G86" s="8"/>
      <c r="H86" s="8"/>
      <c r="I86" s="8"/>
      <c r="J86" s="8"/>
      <c r="K86" s="385"/>
      <c r="L86" s="8"/>
      <c r="M86" s="8"/>
      <c r="N86" s="8"/>
      <c r="O86" s="8"/>
      <c r="P86" s="8"/>
      <c r="Q86" s="8"/>
      <c r="R86" s="8"/>
      <c r="S86" s="385" t="str">
        <f t="shared" si="67"/>
        <v/>
      </c>
      <c r="T86" s="8"/>
      <c r="U86" s="8"/>
      <c r="V86" s="8"/>
      <c r="W86" s="8"/>
      <c r="X86" s="8"/>
      <c r="Y86" s="8"/>
      <c r="Z86" s="8"/>
      <c r="AA86" s="8"/>
      <c r="AB86" s="8"/>
      <c r="AC86" s="8"/>
      <c r="AD86" s="8"/>
      <c r="AE86" s="8"/>
      <c r="AF86" s="355"/>
      <c r="AG86" s="8"/>
      <c r="AH86" s="8"/>
      <c r="AI86" s="8"/>
      <c r="AJ86" s="8"/>
      <c r="AK86" s="8"/>
      <c r="AL86" s="8"/>
      <c r="AM86" s="8"/>
      <c r="AN86" s="8"/>
      <c r="AO86" s="8"/>
      <c r="AP86" s="437"/>
      <c r="AQ86" s="8"/>
      <c r="AR86" s="8"/>
      <c r="AS86" s="8"/>
      <c r="AT86" s="8"/>
      <c r="AU86" s="9" t="str">
        <f t="shared" si="72"/>
        <v/>
      </c>
      <c r="AV86" s="8"/>
      <c r="AW86" s="9" t="str">
        <f t="shared" si="73"/>
        <v/>
      </c>
      <c r="AX86" s="8"/>
      <c r="AY86" s="8"/>
      <c r="AZ86" s="8"/>
      <c r="BA86" s="8"/>
      <c r="BB86" s="9"/>
      <c r="BC86" s="9"/>
      <c r="BD86" s="9"/>
      <c r="BE86" s="244" t="str" cm="1">
        <f t="array" ref="BE86">IF($F86="","",IF(BA86=1,1,IF(BG86&lt;&gt;1,$BH$1,IF(SUMPRODUCT(--(G86:AZ86&gt;=$G$5:$AZ$5)*($G$5:$AZ$5&lt;&gt;"")*($G$4:$AZ$4=1))=COUNTIF($G$4:$AZ$4,1),1,0))))</f>
        <v/>
      </c>
      <c r="BF86" s="347"/>
      <c r="BG86" s="196">
        <f t="shared" si="74"/>
        <v>0</v>
      </c>
      <c r="BH86" s="196" t="str">
        <f t="shared" si="133"/>
        <v/>
      </c>
      <c r="BI86" s="196" t="str">
        <f t="shared" si="133"/>
        <v/>
      </c>
      <c r="BJ86" s="195">
        <f t="shared" si="75"/>
        <v>0</v>
      </c>
      <c r="BK86" s="195">
        <f t="shared" si="76"/>
        <v>0</v>
      </c>
      <c r="BL86" s="195">
        <f t="shared" si="77"/>
        <v>0</v>
      </c>
      <c r="BM86" s="195">
        <f t="shared" si="78"/>
        <v>1</v>
      </c>
      <c r="BN86" s="195">
        <f t="shared" si="79"/>
        <v>1</v>
      </c>
      <c r="BO86" s="195">
        <f t="shared" si="80"/>
        <v>0</v>
      </c>
      <c r="BP86" s="195">
        <f t="shared" si="81"/>
        <v>0</v>
      </c>
      <c r="BQ86" s="195">
        <f t="shared" si="82"/>
        <v>0</v>
      </c>
      <c r="BR86" s="195">
        <f t="shared" si="83"/>
        <v>0</v>
      </c>
      <c r="BS86" s="195">
        <f t="shared" si="84"/>
        <v>1</v>
      </c>
      <c r="BT86" s="195">
        <f t="shared" si="85"/>
        <v>1</v>
      </c>
      <c r="BU86" s="195">
        <f t="shared" si="86"/>
        <v>1</v>
      </c>
      <c r="BV86" s="195">
        <f t="shared" si="87"/>
        <v>1</v>
      </c>
      <c r="BW86" s="195">
        <f t="shared" si="88"/>
        <v>0</v>
      </c>
      <c r="BX86" s="195">
        <f t="shared" si="89"/>
        <v>0</v>
      </c>
      <c r="BY86" s="195">
        <f t="shared" si="90"/>
        <v>0</v>
      </c>
      <c r="BZ86" s="195">
        <f t="shared" si="91"/>
        <v>0</v>
      </c>
      <c r="CA86" s="195">
        <f t="shared" si="92"/>
        <v>0</v>
      </c>
      <c r="CB86" s="195">
        <f t="shared" si="93"/>
        <v>0</v>
      </c>
      <c r="CC86" s="195">
        <f t="shared" si="94"/>
        <v>0</v>
      </c>
      <c r="CD86" s="195">
        <f t="shared" si="95"/>
        <v>0</v>
      </c>
      <c r="CE86" s="195">
        <f t="shared" si="96"/>
        <v>0</v>
      </c>
      <c r="CF86" s="195">
        <f t="shared" si="97"/>
        <v>0</v>
      </c>
      <c r="CG86" s="195">
        <f t="shared" si="98"/>
        <v>0</v>
      </c>
      <c r="CH86" s="195">
        <f t="shared" si="99"/>
        <v>0</v>
      </c>
      <c r="CI86" s="195">
        <f t="shared" si="100"/>
        <v>0</v>
      </c>
      <c r="CJ86" s="195">
        <f t="shared" si="101"/>
        <v>0</v>
      </c>
      <c r="CK86" s="195">
        <f t="shared" si="102"/>
        <v>1</v>
      </c>
      <c r="CL86" s="195">
        <f t="shared" si="103"/>
        <v>1</v>
      </c>
      <c r="CM86" s="195">
        <f t="shared" si="104"/>
        <v>1</v>
      </c>
      <c r="CN86" s="195">
        <f t="shared" si="105"/>
        <v>1</v>
      </c>
      <c r="CO86" s="195">
        <f t="shared" si="106"/>
        <v>1</v>
      </c>
      <c r="CP86" s="195">
        <f t="shared" si="107"/>
        <v>1</v>
      </c>
      <c r="CQ86" s="195">
        <f t="shared" si="108"/>
        <v>1</v>
      </c>
      <c r="CR86" s="195">
        <f t="shared" si="109"/>
        <v>1</v>
      </c>
      <c r="CS86" s="195">
        <f t="shared" si="110"/>
        <v>1</v>
      </c>
      <c r="CT86" s="195">
        <f t="shared" si="111"/>
        <v>1</v>
      </c>
      <c r="CU86" s="195">
        <f t="shared" si="112"/>
        <v>1</v>
      </c>
      <c r="CV86" s="195">
        <f t="shared" si="113"/>
        <v>1</v>
      </c>
      <c r="CW86" s="195">
        <f t="shared" si="114"/>
        <v>0</v>
      </c>
      <c r="CX86" s="195">
        <f t="shared" si="115"/>
        <v>1</v>
      </c>
      <c r="CY86" s="195">
        <f t="shared" si="116"/>
        <v>1</v>
      </c>
      <c r="CZ86" s="195">
        <f t="shared" si="117"/>
        <v>1</v>
      </c>
      <c r="DA86" s="195">
        <f t="shared" si="118"/>
        <v>0</v>
      </c>
      <c r="DB86" s="195">
        <f t="shared" si="119"/>
        <v>0</v>
      </c>
      <c r="DC86" s="195">
        <f t="shared" si="120"/>
        <v>1</v>
      </c>
      <c r="DD86" s="195">
        <f t="shared" si="121"/>
        <v>1</v>
      </c>
      <c r="DE86" s="195">
        <f t="shared" si="122"/>
        <v>1</v>
      </c>
      <c r="DF86" s="195">
        <f t="shared" si="123"/>
        <v>1</v>
      </c>
      <c r="DG86" s="195">
        <f t="shared" si="124"/>
        <v>1</v>
      </c>
      <c r="DR86" s="329" t="b">
        <f t="shared" si="125"/>
        <v>0</v>
      </c>
      <c r="DS86" s="329" t="b">
        <f t="shared" si="126"/>
        <v>0</v>
      </c>
      <c r="DT86" s="329" t="b">
        <f t="shared" si="127"/>
        <v>0</v>
      </c>
      <c r="DU86" s="329"/>
      <c r="DV86" s="329"/>
      <c r="DW86" s="329"/>
      <c r="DX86" s="196">
        <f t="shared" si="69"/>
        <v>0</v>
      </c>
      <c r="DY86" s="329" t="b">
        <f t="shared" si="128"/>
        <v>0</v>
      </c>
      <c r="DZ86" s="329" t="b">
        <f t="shared" si="129"/>
        <v>0</v>
      </c>
      <c r="EA86" s="329" t="b">
        <f t="shared" si="130"/>
        <v>0</v>
      </c>
      <c r="EB86" s="329"/>
      <c r="EC86" s="329"/>
      <c r="ED86" s="329"/>
      <c r="EE86" s="196">
        <f t="shared" si="70"/>
        <v>0</v>
      </c>
      <c r="EF86" s="329" t="str">
        <f t="shared" si="131"/>
        <v/>
      </c>
      <c r="EG86" s="329" t="str">
        <f t="shared" si="132"/>
        <v/>
      </c>
    </row>
    <row r="87" spans="2:137" ht="9.9499999999999993" hidden="1" customHeight="1" x14ac:dyDescent="0.25">
      <c r="B87" s="389" t="str">
        <f t="shared" si="66"/>
        <v/>
      </c>
      <c r="C87" s="9"/>
      <c r="D87" s="9"/>
      <c r="E87" s="9"/>
      <c r="F87" s="444"/>
      <c r="G87" s="8"/>
      <c r="H87" s="8"/>
      <c r="I87" s="8"/>
      <c r="J87" s="8"/>
      <c r="K87" s="385"/>
      <c r="L87" s="8"/>
      <c r="M87" s="8"/>
      <c r="N87" s="8"/>
      <c r="O87" s="8"/>
      <c r="P87" s="8"/>
      <c r="Q87" s="8"/>
      <c r="R87" s="8"/>
      <c r="S87" s="385" t="str">
        <f t="shared" si="67"/>
        <v/>
      </c>
      <c r="T87" s="8"/>
      <c r="U87" s="8"/>
      <c r="V87" s="8"/>
      <c r="W87" s="8"/>
      <c r="X87" s="8"/>
      <c r="Y87" s="8"/>
      <c r="Z87" s="8"/>
      <c r="AA87" s="8"/>
      <c r="AB87" s="8"/>
      <c r="AC87" s="8"/>
      <c r="AD87" s="8"/>
      <c r="AE87" s="8"/>
      <c r="AF87" s="355"/>
      <c r="AG87" s="8"/>
      <c r="AH87" s="8"/>
      <c r="AI87" s="8"/>
      <c r="AJ87" s="8"/>
      <c r="AK87" s="8"/>
      <c r="AL87" s="8"/>
      <c r="AM87" s="8"/>
      <c r="AN87" s="8"/>
      <c r="AO87" s="8"/>
      <c r="AP87" s="437"/>
      <c r="AQ87" s="8"/>
      <c r="AR87" s="8"/>
      <c r="AS87" s="8"/>
      <c r="AT87" s="8"/>
      <c r="AU87" s="9" t="str">
        <f t="shared" si="72"/>
        <v/>
      </c>
      <c r="AV87" s="8"/>
      <c r="AW87" s="9" t="str">
        <f t="shared" si="73"/>
        <v/>
      </c>
      <c r="AX87" s="8"/>
      <c r="AY87" s="8"/>
      <c r="AZ87" s="8"/>
      <c r="BA87" s="8"/>
      <c r="BB87" s="9"/>
      <c r="BC87" s="9"/>
      <c r="BD87" s="9"/>
      <c r="BE87" s="244" t="str" cm="1">
        <f t="array" ref="BE87">IF($F87="","",IF(BA87=1,1,IF(BG87&lt;&gt;1,$BH$1,IF(SUMPRODUCT(--(G87:AZ87&gt;=$G$5:$AZ$5)*($G$5:$AZ$5&lt;&gt;"")*($G$4:$AZ$4=1))=COUNTIF($G$4:$AZ$4,1),1,0))))</f>
        <v/>
      </c>
      <c r="BF87" s="347"/>
      <c r="BG87" s="196">
        <f t="shared" si="74"/>
        <v>0</v>
      </c>
      <c r="BH87" s="196" t="str">
        <f t="shared" si="133"/>
        <v/>
      </c>
      <c r="BI87" s="196" t="str">
        <f t="shared" si="133"/>
        <v/>
      </c>
      <c r="BJ87" s="195">
        <f t="shared" si="75"/>
        <v>0</v>
      </c>
      <c r="BK87" s="195">
        <f t="shared" si="76"/>
        <v>0</v>
      </c>
      <c r="BL87" s="195">
        <f t="shared" si="77"/>
        <v>0</v>
      </c>
      <c r="BM87" s="195">
        <f t="shared" si="78"/>
        <v>1</v>
      </c>
      <c r="BN87" s="195">
        <f t="shared" si="79"/>
        <v>1</v>
      </c>
      <c r="BO87" s="195">
        <f t="shared" si="80"/>
        <v>0</v>
      </c>
      <c r="BP87" s="195">
        <f t="shared" si="81"/>
        <v>0</v>
      </c>
      <c r="BQ87" s="195">
        <f t="shared" si="82"/>
        <v>0</v>
      </c>
      <c r="BR87" s="195">
        <f t="shared" si="83"/>
        <v>0</v>
      </c>
      <c r="BS87" s="195">
        <f t="shared" si="84"/>
        <v>1</v>
      </c>
      <c r="BT87" s="195">
        <f t="shared" si="85"/>
        <v>1</v>
      </c>
      <c r="BU87" s="195">
        <f t="shared" si="86"/>
        <v>1</v>
      </c>
      <c r="BV87" s="195">
        <f t="shared" si="87"/>
        <v>1</v>
      </c>
      <c r="BW87" s="195">
        <f t="shared" si="88"/>
        <v>0</v>
      </c>
      <c r="BX87" s="195">
        <f t="shared" si="89"/>
        <v>0</v>
      </c>
      <c r="BY87" s="195">
        <f t="shared" si="90"/>
        <v>0</v>
      </c>
      <c r="BZ87" s="195">
        <f t="shared" si="91"/>
        <v>0</v>
      </c>
      <c r="CA87" s="195">
        <f t="shared" si="92"/>
        <v>0</v>
      </c>
      <c r="CB87" s="195">
        <f t="shared" si="93"/>
        <v>0</v>
      </c>
      <c r="CC87" s="195">
        <f t="shared" si="94"/>
        <v>0</v>
      </c>
      <c r="CD87" s="195">
        <f t="shared" si="95"/>
        <v>0</v>
      </c>
      <c r="CE87" s="195">
        <f t="shared" si="96"/>
        <v>0</v>
      </c>
      <c r="CF87" s="195">
        <f t="shared" si="97"/>
        <v>0</v>
      </c>
      <c r="CG87" s="195">
        <f t="shared" si="98"/>
        <v>0</v>
      </c>
      <c r="CH87" s="195">
        <f t="shared" si="99"/>
        <v>0</v>
      </c>
      <c r="CI87" s="195">
        <f t="shared" si="100"/>
        <v>0</v>
      </c>
      <c r="CJ87" s="195">
        <f t="shared" si="101"/>
        <v>0</v>
      </c>
      <c r="CK87" s="195">
        <f t="shared" si="102"/>
        <v>1</v>
      </c>
      <c r="CL87" s="195">
        <f t="shared" si="103"/>
        <v>1</v>
      </c>
      <c r="CM87" s="195">
        <f t="shared" si="104"/>
        <v>1</v>
      </c>
      <c r="CN87" s="195">
        <f t="shared" si="105"/>
        <v>1</v>
      </c>
      <c r="CO87" s="195">
        <f t="shared" si="106"/>
        <v>1</v>
      </c>
      <c r="CP87" s="195">
        <f t="shared" si="107"/>
        <v>1</v>
      </c>
      <c r="CQ87" s="195">
        <f t="shared" si="108"/>
        <v>1</v>
      </c>
      <c r="CR87" s="195">
        <f t="shared" si="109"/>
        <v>1</v>
      </c>
      <c r="CS87" s="195">
        <f t="shared" si="110"/>
        <v>1</v>
      </c>
      <c r="CT87" s="195">
        <f t="shared" si="111"/>
        <v>1</v>
      </c>
      <c r="CU87" s="195">
        <f t="shared" si="112"/>
        <v>1</v>
      </c>
      <c r="CV87" s="195">
        <f t="shared" si="113"/>
        <v>1</v>
      </c>
      <c r="CW87" s="195">
        <f t="shared" si="114"/>
        <v>0</v>
      </c>
      <c r="CX87" s="195">
        <f t="shared" si="115"/>
        <v>1</v>
      </c>
      <c r="CY87" s="195">
        <f t="shared" si="116"/>
        <v>1</v>
      </c>
      <c r="CZ87" s="195">
        <f t="shared" si="117"/>
        <v>1</v>
      </c>
      <c r="DA87" s="195">
        <f t="shared" si="118"/>
        <v>0</v>
      </c>
      <c r="DB87" s="195">
        <f t="shared" si="119"/>
        <v>0</v>
      </c>
      <c r="DC87" s="195">
        <f t="shared" si="120"/>
        <v>1</v>
      </c>
      <c r="DD87" s="195">
        <f t="shared" si="121"/>
        <v>1</v>
      </c>
      <c r="DE87" s="195">
        <f t="shared" si="122"/>
        <v>1</v>
      </c>
      <c r="DF87" s="195">
        <f t="shared" si="123"/>
        <v>1</v>
      </c>
      <c r="DG87" s="195">
        <f t="shared" si="124"/>
        <v>1</v>
      </c>
      <c r="DR87" s="329" t="b">
        <f t="shared" si="125"/>
        <v>0</v>
      </c>
      <c r="DS87" s="329" t="b">
        <f t="shared" si="126"/>
        <v>0</v>
      </c>
      <c r="DT87" s="329" t="b">
        <f t="shared" si="127"/>
        <v>0</v>
      </c>
      <c r="DU87" s="329"/>
      <c r="DV87" s="329"/>
      <c r="DW87" s="329"/>
      <c r="DX87" s="196">
        <f t="shared" si="69"/>
        <v>0</v>
      </c>
      <c r="DY87" s="329" t="b">
        <f t="shared" si="128"/>
        <v>0</v>
      </c>
      <c r="DZ87" s="329" t="b">
        <f t="shared" si="129"/>
        <v>0</v>
      </c>
      <c r="EA87" s="329" t="b">
        <f t="shared" si="130"/>
        <v>0</v>
      </c>
      <c r="EB87" s="329"/>
      <c r="EC87" s="329"/>
      <c r="ED87" s="329"/>
      <c r="EE87" s="196">
        <f t="shared" si="70"/>
        <v>0</v>
      </c>
      <c r="EF87" s="329" t="str">
        <f t="shared" si="131"/>
        <v/>
      </c>
      <c r="EG87" s="329" t="str">
        <f t="shared" si="132"/>
        <v/>
      </c>
    </row>
    <row r="88" spans="2:137" ht="9.9499999999999993" hidden="1" customHeight="1" x14ac:dyDescent="0.25">
      <c r="B88" s="389" t="str">
        <f>IF(F88="","",ROW()-30)</f>
        <v/>
      </c>
      <c r="C88" s="9"/>
      <c r="D88" s="9"/>
      <c r="E88" s="9"/>
      <c r="F88" s="444"/>
      <c r="G88" s="8"/>
      <c r="H88" s="8"/>
      <c r="I88" s="8"/>
      <c r="J88" s="8"/>
      <c r="K88" s="385"/>
      <c r="L88" s="8"/>
      <c r="M88" s="8"/>
      <c r="N88" s="8"/>
      <c r="O88" s="8"/>
      <c r="P88" s="8"/>
      <c r="Q88" s="8"/>
      <c r="R88" s="8"/>
      <c r="S88" s="385" t="str">
        <f t="shared" si="67"/>
        <v/>
      </c>
      <c r="T88" s="8"/>
      <c r="U88" s="8"/>
      <c r="V88" s="8"/>
      <c r="W88" s="8"/>
      <c r="X88" s="8"/>
      <c r="Y88" s="8"/>
      <c r="Z88" s="8"/>
      <c r="AA88" s="8"/>
      <c r="AB88" s="8"/>
      <c r="AC88" s="8"/>
      <c r="AD88" s="8"/>
      <c r="AE88" s="8"/>
      <c r="AF88" s="355"/>
      <c r="AG88" s="8"/>
      <c r="AH88" s="8"/>
      <c r="AI88" s="8"/>
      <c r="AJ88" s="8"/>
      <c r="AK88" s="8"/>
      <c r="AL88" s="8"/>
      <c r="AM88" s="8"/>
      <c r="AN88" s="8"/>
      <c r="AO88" s="8"/>
      <c r="AP88" s="437"/>
      <c r="AQ88" s="8"/>
      <c r="AR88" s="8"/>
      <c r="AS88" s="8"/>
      <c r="AT88" s="8"/>
      <c r="AU88" s="9" t="str">
        <f t="shared" si="72"/>
        <v/>
      </c>
      <c r="AV88" s="8"/>
      <c r="AW88" s="9" t="str">
        <f t="shared" si="73"/>
        <v/>
      </c>
      <c r="AX88" s="8"/>
      <c r="AY88" s="8"/>
      <c r="AZ88" s="8"/>
      <c r="BA88" s="8"/>
      <c r="BB88" s="9"/>
      <c r="BC88" s="9"/>
      <c r="BD88" s="9"/>
      <c r="BE88" s="244" t="str" cm="1">
        <f t="array" ref="BE88">IF($F88="","",IF(BA88=1,1,IF(BG88&lt;&gt;1,$BH$1,IF(SUMPRODUCT(--(G88:AZ88&gt;=$G$5:$AZ$5)*($G$5:$AZ$5&lt;&gt;"")*($G$4:$AZ$4=1))=COUNTIF($G$4:$AZ$4,1),1,0))))</f>
        <v/>
      </c>
      <c r="BF88" s="245"/>
      <c r="BG88" s="196">
        <f t="shared" si="74"/>
        <v>0</v>
      </c>
      <c r="BH88" s="196" t="str">
        <f t="shared" ref="BH88:BI90" si="134">IF($F88="","",BH$30)</f>
        <v/>
      </c>
      <c r="BI88" s="196" t="str">
        <f t="shared" si="134"/>
        <v/>
      </c>
      <c r="BJ88" s="195">
        <f t="shared" si="75"/>
        <v>0</v>
      </c>
      <c r="BK88" s="195">
        <f t="shared" si="76"/>
        <v>0</v>
      </c>
      <c r="BL88" s="195">
        <f t="shared" si="77"/>
        <v>0</v>
      </c>
      <c r="BM88" s="195">
        <f t="shared" si="78"/>
        <v>1</v>
      </c>
      <c r="BN88" s="195">
        <f t="shared" si="79"/>
        <v>1</v>
      </c>
      <c r="BO88" s="195">
        <f t="shared" si="80"/>
        <v>0</v>
      </c>
      <c r="BP88" s="195">
        <f t="shared" si="81"/>
        <v>0</v>
      </c>
      <c r="BQ88" s="195">
        <f t="shared" si="82"/>
        <v>0</v>
      </c>
      <c r="BR88" s="195">
        <f t="shared" si="83"/>
        <v>0</v>
      </c>
      <c r="BS88" s="195">
        <f t="shared" si="84"/>
        <v>1</v>
      </c>
      <c r="BT88" s="195">
        <f t="shared" si="85"/>
        <v>1</v>
      </c>
      <c r="BU88" s="195">
        <f t="shared" si="86"/>
        <v>1</v>
      </c>
      <c r="BV88" s="195">
        <f t="shared" si="87"/>
        <v>1</v>
      </c>
      <c r="BW88" s="195">
        <f t="shared" si="88"/>
        <v>0</v>
      </c>
      <c r="BX88" s="195">
        <f t="shared" si="89"/>
        <v>0</v>
      </c>
      <c r="BY88" s="195">
        <f t="shared" si="90"/>
        <v>0</v>
      </c>
      <c r="BZ88" s="195">
        <f t="shared" si="91"/>
        <v>0</v>
      </c>
      <c r="CA88" s="195">
        <f t="shared" si="92"/>
        <v>0</v>
      </c>
      <c r="CB88" s="195">
        <f t="shared" si="93"/>
        <v>0</v>
      </c>
      <c r="CC88" s="195">
        <f t="shared" si="94"/>
        <v>0</v>
      </c>
      <c r="CD88" s="195">
        <f t="shared" si="95"/>
        <v>0</v>
      </c>
      <c r="CE88" s="195">
        <f t="shared" si="96"/>
        <v>0</v>
      </c>
      <c r="CF88" s="195">
        <f t="shared" si="97"/>
        <v>0</v>
      </c>
      <c r="CG88" s="195">
        <f t="shared" si="98"/>
        <v>0</v>
      </c>
      <c r="CH88" s="195">
        <f t="shared" si="99"/>
        <v>0</v>
      </c>
      <c r="CI88" s="195">
        <f t="shared" si="100"/>
        <v>0</v>
      </c>
      <c r="CJ88" s="195">
        <f t="shared" si="101"/>
        <v>0</v>
      </c>
      <c r="CK88" s="195">
        <f t="shared" si="102"/>
        <v>1</v>
      </c>
      <c r="CL88" s="195">
        <f t="shared" si="103"/>
        <v>1</v>
      </c>
      <c r="CM88" s="195">
        <f t="shared" si="104"/>
        <v>1</v>
      </c>
      <c r="CN88" s="195">
        <f t="shared" si="105"/>
        <v>1</v>
      </c>
      <c r="CO88" s="195">
        <f t="shared" si="106"/>
        <v>1</v>
      </c>
      <c r="CP88" s="195">
        <f t="shared" si="107"/>
        <v>1</v>
      </c>
      <c r="CQ88" s="195">
        <f t="shared" si="108"/>
        <v>1</v>
      </c>
      <c r="CR88" s="195">
        <f t="shared" si="109"/>
        <v>1</v>
      </c>
      <c r="CS88" s="195">
        <f t="shared" si="110"/>
        <v>1</v>
      </c>
      <c r="CT88" s="195">
        <f t="shared" si="111"/>
        <v>1</v>
      </c>
      <c r="CU88" s="195">
        <f t="shared" si="112"/>
        <v>1</v>
      </c>
      <c r="CV88" s="195">
        <f t="shared" si="113"/>
        <v>1</v>
      </c>
      <c r="CW88" s="195">
        <f t="shared" si="114"/>
        <v>0</v>
      </c>
      <c r="CX88" s="195">
        <f t="shared" si="115"/>
        <v>1</v>
      </c>
      <c r="CY88" s="195">
        <f t="shared" si="116"/>
        <v>1</v>
      </c>
      <c r="CZ88" s="195">
        <f t="shared" si="117"/>
        <v>1</v>
      </c>
      <c r="DA88" s="195">
        <f t="shared" si="118"/>
        <v>0</v>
      </c>
      <c r="DB88" s="195">
        <f t="shared" si="119"/>
        <v>0</v>
      </c>
      <c r="DC88" s="195">
        <f t="shared" si="120"/>
        <v>1</v>
      </c>
      <c r="DD88" s="195">
        <f t="shared" si="121"/>
        <v>1</v>
      </c>
      <c r="DE88" s="195">
        <f t="shared" si="122"/>
        <v>1</v>
      </c>
      <c r="DF88" s="195">
        <f t="shared" si="123"/>
        <v>1</v>
      </c>
      <c r="DG88" s="195">
        <f t="shared" si="124"/>
        <v>1</v>
      </c>
      <c r="DR88" s="329" t="b">
        <f t="shared" si="125"/>
        <v>0</v>
      </c>
      <c r="DS88" s="329" t="b">
        <f t="shared" si="126"/>
        <v>0</v>
      </c>
      <c r="DT88" s="329" t="b">
        <f t="shared" si="127"/>
        <v>0</v>
      </c>
      <c r="DU88" s="329"/>
      <c r="DV88" s="329"/>
      <c r="DW88" s="329"/>
      <c r="DX88" s="196">
        <f t="shared" si="69"/>
        <v>0</v>
      </c>
      <c r="DY88" s="329" t="b">
        <f t="shared" si="128"/>
        <v>0</v>
      </c>
      <c r="DZ88" s="329" t="b">
        <f t="shared" si="129"/>
        <v>0</v>
      </c>
      <c r="EA88" s="329" t="b">
        <f t="shared" si="130"/>
        <v>0</v>
      </c>
      <c r="EB88" s="329"/>
      <c r="EC88" s="329"/>
      <c r="ED88" s="329"/>
      <c r="EE88" s="196">
        <f t="shared" si="70"/>
        <v>0</v>
      </c>
      <c r="EF88" s="329" t="str">
        <f t="shared" si="131"/>
        <v/>
      </c>
      <c r="EG88" s="329" t="str">
        <f t="shared" si="132"/>
        <v/>
      </c>
    </row>
    <row r="89" spans="2:137" ht="9.9499999999999993" hidden="1" customHeight="1" x14ac:dyDescent="0.25">
      <c r="B89" s="389" t="str">
        <f>IF(F89="","",ROW()-30)</f>
        <v/>
      </c>
      <c r="C89" s="9"/>
      <c r="D89" s="9"/>
      <c r="E89" s="9"/>
      <c r="F89" s="444"/>
      <c r="G89" s="8"/>
      <c r="H89" s="8"/>
      <c r="I89" s="8"/>
      <c r="J89" s="8"/>
      <c r="K89" s="385"/>
      <c r="L89" s="8"/>
      <c r="M89" s="8"/>
      <c r="N89" s="8"/>
      <c r="O89" s="8"/>
      <c r="P89" s="8"/>
      <c r="Q89" s="8"/>
      <c r="R89" s="8"/>
      <c r="S89" s="385" t="str">
        <f t="shared" si="67"/>
        <v/>
      </c>
      <c r="T89" s="8"/>
      <c r="U89" s="8"/>
      <c r="V89" s="8"/>
      <c r="W89" s="8"/>
      <c r="X89" s="8"/>
      <c r="Y89" s="8"/>
      <c r="Z89" s="8"/>
      <c r="AA89" s="8"/>
      <c r="AB89" s="8"/>
      <c r="AC89" s="8"/>
      <c r="AD89" s="8"/>
      <c r="AE89" s="8"/>
      <c r="AF89" s="355"/>
      <c r="AG89" s="8"/>
      <c r="AH89" s="8"/>
      <c r="AI89" s="8"/>
      <c r="AJ89" s="8"/>
      <c r="AK89" s="8"/>
      <c r="AL89" s="8"/>
      <c r="AM89" s="8"/>
      <c r="AN89" s="8"/>
      <c r="AO89" s="8"/>
      <c r="AP89" s="437"/>
      <c r="AQ89" s="8"/>
      <c r="AR89" s="8"/>
      <c r="AS89" s="8"/>
      <c r="AT89" s="8"/>
      <c r="AU89" s="9" t="str">
        <f t="shared" si="72"/>
        <v/>
      </c>
      <c r="AV89" s="8"/>
      <c r="AW89" s="9" t="str">
        <f t="shared" si="73"/>
        <v/>
      </c>
      <c r="AX89" s="8"/>
      <c r="AY89" s="8"/>
      <c r="AZ89" s="8"/>
      <c r="BA89" s="8"/>
      <c r="BB89" s="9"/>
      <c r="BC89" s="9"/>
      <c r="BD89" s="9"/>
      <c r="BE89" s="244" t="str" cm="1">
        <f t="array" ref="BE89">IF($F89="","",IF(BA89=1,1,IF(BG89&lt;&gt;1,$BH$1,IF(SUMPRODUCT(--(G89:AZ89&gt;=$G$5:$AZ$5)*($G$5:$AZ$5&lt;&gt;"")*($G$4:$AZ$4=1))=COUNTIF($G$4:$AZ$4,1),1,0))))</f>
        <v/>
      </c>
      <c r="BF89" s="347"/>
      <c r="BG89" s="196">
        <f t="shared" si="74"/>
        <v>0</v>
      </c>
      <c r="BH89" s="196" t="str">
        <f t="shared" si="134"/>
        <v/>
      </c>
      <c r="BI89" s="196" t="str">
        <f t="shared" si="134"/>
        <v/>
      </c>
      <c r="BJ89" s="195">
        <f t="shared" si="75"/>
        <v>0</v>
      </c>
      <c r="BK89" s="195">
        <f t="shared" si="76"/>
        <v>0</v>
      </c>
      <c r="BL89" s="195">
        <f t="shared" si="77"/>
        <v>0</v>
      </c>
      <c r="BM89" s="195">
        <f t="shared" si="78"/>
        <v>1</v>
      </c>
      <c r="BN89" s="195">
        <f t="shared" si="79"/>
        <v>1</v>
      </c>
      <c r="BO89" s="195">
        <f t="shared" si="80"/>
        <v>0</v>
      </c>
      <c r="BP89" s="195">
        <f t="shared" si="81"/>
        <v>0</v>
      </c>
      <c r="BQ89" s="195">
        <f t="shared" si="82"/>
        <v>0</v>
      </c>
      <c r="BR89" s="195">
        <f t="shared" si="83"/>
        <v>0</v>
      </c>
      <c r="BS89" s="195">
        <f t="shared" si="84"/>
        <v>1</v>
      </c>
      <c r="BT89" s="195">
        <f t="shared" si="85"/>
        <v>1</v>
      </c>
      <c r="BU89" s="195">
        <f t="shared" si="86"/>
        <v>1</v>
      </c>
      <c r="BV89" s="195">
        <f t="shared" si="87"/>
        <v>1</v>
      </c>
      <c r="BW89" s="195">
        <f t="shared" si="88"/>
        <v>0</v>
      </c>
      <c r="BX89" s="195">
        <f t="shared" si="89"/>
        <v>0</v>
      </c>
      <c r="BY89" s="195">
        <f t="shared" si="90"/>
        <v>0</v>
      </c>
      <c r="BZ89" s="195">
        <f t="shared" si="91"/>
        <v>0</v>
      </c>
      <c r="CA89" s="195">
        <f t="shared" si="92"/>
        <v>0</v>
      </c>
      <c r="CB89" s="195">
        <f t="shared" si="93"/>
        <v>0</v>
      </c>
      <c r="CC89" s="195">
        <f t="shared" si="94"/>
        <v>0</v>
      </c>
      <c r="CD89" s="195">
        <f t="shared" si="95"/>
        <v>0</v>
      </c>
      <c r="CE89" s="195">
        <f t="shared" si="96"/>
        <v>0</v>
      </c>
      <c r="CF89" s="195">
        <f t="shared" si="97"/>
        <v>0</v>
      </c>
      <c r="CG89" s="195">
        <f t="shared" si="98"/>
        <v>0</v>
      </c>
      <c r="CH89" s="195">
        <f t="shared" si="99"/>
        <v>0</v>
      </c>
      <c r="CI89" s="195">
        <f t="shared" si="100"/>
        <v>0</v>
      </c>
      <c r="CJ89" s="195">
        <f t="shared" si="101"/>
        <v>0</v>
      </c>
      <c r="CK89" s="195">
        <f t="shared" si="102"/>
        <v>1</v>
      </c>
      <c r="CL89" s="195">
        <f t="shared" si="103"/>
        <v>1</v>
      </c>
      <c r="CM89" s="195">
        <f t="shared" si="104"/>
        <v>1</v>
      </c>
      <c r="CN89" s="195">
        <f t="shared" si="105"/>
        <v>1</v>
      </c>
      <c r="CO89" s="195">
        <f t="shared" si="106"/>
        <v>1</v>
      </c>
      <c r="CP89" s="195">
        <f t="shared" si="107"/>
        <v>1</v>
      </c>
      <c r="CQ89" s="195">
        <f t="shared" si="108"/>
        <v>1</v>
      </c>
      <c r="CR89" s="195">
        <f t="shared" si="109"/>
        <v>1</v>
      </c>
      <c r="CS89" s="195">
        <f t="shared" si="110"/>
        <v>1</v>
      </c>
      <c r="CT89" s="195">
        <f t="shared" si="111"/>
        <v>1</v>
      </c>
      <c r="CU89" s="195">
        <f t="shared" si="112"/>
        <v>1</v>
      </c>
      <c r="CV89" s="195">
        <f t="shared" si="113"/>
        <v>1</v>
      </c>
      <c r="CW89" s="195">
        <f t="shared" si="114"/>
        <v>0</v>
      </c>
      <c r="CX89" s="195">
        <f t="shared" si="115"/>
        <v>1</v>
      </c>
      <c r="CY89" s="195">
        <f t="shared" si="116"/>
        <v>1</v>
      </c>
      <c r="CZ89" s="195">
        <f t="shared" si="117"/>
        <v>1</v>
      </c>
      <c r="DA89" s="195">
        <f t="shared" si="118"/>
        <v>0</v>
      </c>
      <c r="DB89" s="195">
        <f t="shared" si="119"/>
        <v>0</v>
      </c>
      <c r="DC89" s="195">
        <f t="shared" si="120"/>
        <v>1</v>
      </c>
      <c r="DD89" s="195">
        <f t="shared" si="121"/>
        <v>1</v>
      </c>
      <c r="DE89" s="195">
        <f t="shared" si="122"/>
        <v>1</v>
      </c>
      <c r="DF89" s="195">
        <f t="shared" si="123"/>
        <v>1</v>
      </c>
      <c r="DG89" s="195">
        <f t="shared" si="124"/>
        <v>1</v>
      </c>
      <c r="DR89" s="329" t="b">
        <f t="shared" si="125"/>
        <v>0</v>
      </c>
      <c r="DS89" s="329" t="b">
        <f t="shared" si="126"/>
        <v>0</v>
      </c>
      <c r="DT89" s="329" t="b">
        <f t="shared" si="127"/>
        <v>0</v>
      </c>
      <c r="DU89" s="329"/>
      <c r="DV89" s="329"/>
      <c r="DW89" s="329"/>
      <c r="DX89" s="196">
        <f t="shared" si="69"/>
        <v>0</v>
      </c>
      <c r="DY89" s="329" t="b">
        <f t="shared" si="128"/>
        <v>0</v>
      </c>
      <c r="DZ89" s="329" t="b">
        <f t="shared" si="129"/>
        <v>0</v>
      </c>
      <c r="EA89" s="329" t="b">
        <f t="shared" si="130"/>
        <v>0</v>
      </c>
      <c r="EB89" s="329"/>
      <c r="EC89" s="329"/>
      <c r="ED89" s="329"/>
      <c r="EE89" s="196">
        <f t="shared" si="70"/>
        <v>0</v>
      </c>
      <c r="EF89" s="329" t="str">
        <f t="shared" si="131"/>
        <v/>
      </c>
      <c r="EG89" s="329" t="str">
        <f t="shared" si="132"/>
        <v/>
      </c>
    </row>
    <row r="90" spans="2:137" ht="9.9499999999999993" hidden="1" customHeight="1" x14ac:dyDescent="0.25">
      <c r="B90" s="389" t="str">
        <f>IF(F90="","",ROW()-30)</f>
        <v/>
      </c>
      <c r="C90" s="9"/>
      <c r="D90" s="9"/>
      <c r="E90" s="9"/>
      <c r="F90" s="444"/>
      <c r="G90" s="8"/>
      <c r="H90" s="8"/>
      <c r="I90" s="8"/>
      <c r="J90" s="8"/>
      <c r="K90" s="385"/>
      <c r="L90" s="8"/>
      <c r="M90" s="8"/>
      <c r="N90" s="8"/>
      <c r="O90" s="8"/>
      <c r="P90" s="8"/>
      <c r="Q90" s="8"/>
      <c r="R90" s="8"/>
      <c r="S90" s="385" t="str">
        <f t="shared" si="67"/>
        <v/>
      </c>
      <c r="T90" s="8"/>
      <c r="U90" s="8"/>
      <c r="V90" s="8"/>
      <c r="W90" s="8"/>
      <c r="X90" s="8"/>
      <c r="Y90" s="8"/>
      <c r="Z90" s="8"/>
      <c r="AA90" s="8"/>
      <c r="AB90" s="8"/>
      <c r="AC90" s="8"/>
      <c r="AD90" s="8"/>
      <c r="AE90" s="8"/>
      <c r="AF90" s="355"/>
      <c r="AG90" s="8"/>
      <c r="AH90" s="8"/>
      <c r="AI90" s="8"/>
      <c r="AJ90" s="8"/>
      <c r="AK90" s="8"/>
      <c r="AL90" s="8"/>
      <c r="AM90" s="8"/>
      <c r="AN90" s="8"/>
      <c r="AO90" s="8"/>
      <c r="AP90" s="437"/>
      <c r="AQ90" s="8"/>
      <c r="AR90" s="8"/>
      <c r="AS90" s="8"/>
      <c r="AT90" s="8"/>
      <c r="AU90" s="9" t="str">
        <f t="shared" si="72"/>
        <v/>
      </c>
      <c r="AV90" s="8"/>
      <c r="AW90" s="9" t="str">
        <f t="shared" si="73"/>
        <v/>
      </c>
      <c r="AX90" s="8"/>
      <c r="AY90" s="8"/>
      <c r="AZ90" s="8"/>
      <c r="BA90" s="8"/>
      <c r="BB90" s="9"/>
      <c r="BC90" s="9"/>
      <c r="BD90" s="9"/>
      <c r="BE90" s="244" t="str" cm="1">
        <f t="array" ref="BE90">IF($F90="","",IF(BA90=1,1,IF(BG90&lt;&gt;1,$BH$1,IF(SUMPRODUCT(--(G90:AZ90&gt;=$G$5:$AZ$5)*($G$5:$AZ$5&lt;&gt;"")*($G$4:$AZ$4=1))=COUNTIF($G$4:$AZ$4,1),1,0))))</f>
        <v/>
      </c>
      <c r="BF90" s="347"/>
      <c r="BG90" s="196">
        <f t="shared" si="74"/>
        <v>0</v>
      </c>
      <c r="BH90" s="196" t="str">
        <f t="shared" si="134"/>
        <v/>
      </c>
      <c r="BI90" s="196" t="str">
        <f t="shared" si="134"/>
        <v/>
      </c>
      <c r="BJ90" s="195">
        <f t="shared" si="75"/>
        <v>0</v>
      </c>
      <c r="BK90" s="195">
        <f t="shared" si="76"/>
        <v>0</v>
      </c>
      <c r="BL90" s="195">
        <f t="shared" si="77"/>
        <v>0</v>
      </c>
      <c r="BM90" s="195">
        <f t="shared" si="78"/>
        <v>1</v>
      </c>
      <c r="BN90" s="195">
        <f t="shared" si="79"/>
        <v>1</v>
      </c>
      <c r="BO90" s="195">
        <f t="shared" si="80"/>
        <v>0</v>
      </c>
      <c r="BP90" s="195">
        <f t="shared" si="81"/>
        <v>0</v>
      </c>
      <c r="BQ90" s="195">
        <f t="shared" si="82"/>
        <v>0</v>
      </c>
      <c r="BR90" s="195">
        <f t="shared" si="83"/>
        <v>0</v>
      </c>
      <c r="BS90" s="195">
        <f t="shared" si="84"/>
        <v>1</v>
      </c>
      <c r="BT90" s="195">
        <f t="shared" si="85"/>
        <v>1</v>
      </c>
      <c r="BU90" s="195">
        <f t="shared" si="86"/>
        <v>1</v>
      </c>
      <c r="BV90" s="195">
        <f t="shared" si="87"/>
        <v>1</v>
      </c>
      <c r="BW90" s="195">
        <f t="shared" si="88"/>
        <v>0</v>
      </c>
      <c r="BX90" s="195">
        <f t="shared" si="89"/>
        <v>0</v>
      </c>
      <c r="BY90" s="195">
        <f t="shared" si="90"/>
        <v>0</v>
      </c>
      <c r="BZ90" s="195">
        <f t="shared" si="91"/>
        <v>0</v>
      </c>
      <c r="CA90" s="195">
        <f t="shared" si="92"/>
        <v>0</v>
      </c>
      <c r="CB90" s="195">
        <f t="shared" si="93"/>
        <v>0</v>
      </c>
      <c r="CC90" s="195">
        <f t="shared" si="94"/>
        <v>0</v>
      </c>
      <c r="CD90" s="195">
        <f t="shared" si="95"/>
        <v>0</v>
      </c>
      <c r="CE90" s="195">
        <f t="shared" si="96"/>
        <v>0</v>
      </c>
      <c r="CF90" s="195">
        <f t="shared" si="97"/>
        <v>0</v>
      </c>
      <c r="CG90" s="195">
        <f t="shared" si="98"/>
        <v>0</v>
      </c>
      <c r="CH90" s="195">
        <f t="shared" si="99"/>
        <v>0</v>
      </c>
      <c r="CI90" s="195">
        <f t="shared" si="100"/>
        <v>0</v>
      </c>
      <c r="CJ90" s="195">
        <f t="shared" si="101"/>
        <v>0</v>
      </c>
      <c r="CK90" s="195">
        <f t="shared" si="102"/>
        <v>1</v>
      </c>
      <c r="CL90" s="195">
        <f t="shared" si="103"/>
        <v>1</v>
      </c>
      <c r="CM90" s="195">
        <f t="shared" si="104"/>
        <v>1</v>
      </c>
      <c r="CN90" s="195">
        <f t="shared" si="105"/>
        <v>1</v>
      </c>
      <c r="CO90" s="195">
        <f t="shared" si="106"/>
        <v>1</v>
      </c>
      <c r="CP90" s="195">
        <f t="shared" si="107"/>
        <v>1</v>
      </c>
      <c r="CQ90" s="195">
        <f t="shared" si="108"/>
        <v>1</v>
      </c>
      <c r="CR90" s="195">
        <f t="shared" si="109"/>
        <v>1</v>
      </c>
      <c r="CS90" s="195">
        <f t="shared" si="110"/>
        <v>1</v>
      </c>
      <c r="CT90" s="195">
        <f t="shared" si="111"/>
        <v>1</v>
      </c>
      <c r="CU90" s="195">
        <f t="shared" si="112"/>
        <v>1</v>
      </c>
      <c r="CV90" s="195">
        <f t="shared" si="113"/>
        <v>1</v>
      </c>
      <c r="CW90" s="195">
        <f t="shared" si="114"/>
        <v>0</v>
      </c>
      <c r="CX90" s="195">
        <f t="shared" si="115"/>
        <v>1</v>
      </c>
      <c r="CY90" s="195">
        <f t="shared" si="116"/>
        <v>1</v>
      </c>
      <c r="CZ90" s="195">
        <f t="shared" si="117"/>
        <v>1</v>
      </c>
      <c r="DA90" s="195">
        <f t="shared" si="118"/>
        <v>0</v>
      </c>
      <c r="DB90" s="195">
        <f t="shared" si="119"/>
        <v>0</v>
      </c>
      <c r="DC90" s="195">
        <f t="shared" si="120"/>
        <v>1</v>
      </c>
      <c r="DD90" s="195">
        <f t="shared" si="121"/>
        <v>1</v>
      </c>
      <c r="DE90" s="195">
        <f t="shared" si="122"/>
        <v>1</v>
      </c>
      <c r="DF90" s="195">
        <f t="shared" si="123"/>
        <v>1</v>
      </c>
      <c r="DG90" s="195">
        <f t="shared" si="124"/>
        <v>1</v>
      </c>
      <c r="DR90" s="329" t="b">
        <f t="shared" si="125"/>
        <v>0</v>
      </c>
      <c r="DS90" s="329" t="b">
        <f t="shared" si="126"/>
        <v>0</v>
      </c>
      <c r="DT90" s="329" t="b">
        <f t="shared" si="127"/>
        <v>0</v>
      </c>
      <c r="DU90" s="329"/>
      <c r="DV90" s="329"/>
      <c r="DW90" s="329"/>
      <c r="DX90" s="196">
        <f t="shared" si="69"/>
        <v>0</v>
      </c>
      <c r="DY90" s="329" t="b">
        <f t="shared" si="128"/>
        <v>0</v>
      </c>
      <c r="DZ90" s="329" t="b">
        <f t="shared" si="129"/>
        <v>0</v>
      </c>
      <c r="EA90" s="329" t="b">
        <f t="shared" si="130"/>
        <v>0</v>
      </c>
      <c r="EB90" s="329"/>
      <c r="EC90" s="329"/>
      <c r="ED90" s="329"/>
      <c r="EE90" s="196">
        <f t="shared" si="70"/>
        <v>0</v>
      </c>
      <c r="EF90" s="329" t="str">
        <f t="shared" si="131"/>
        <v/>
      </c>
      <c r="EG90" s="329" t="str">
        <f t="shared" si="132"/>
        <v/>
      </c>
    </row>
    <row r="91" spans="2:137" ht="9.9499999999999993" hidden="1" customHeight="1" x14ac:dyDescent="0.25">
      <c r="B91" s="389" t="str">
        <f t="shared" si="66"/>
        <v/>
      </c>
      <c r="C91" s="9"/>
      <c r="D91" s="9"/>
      <c r="E91" s="9"/>
      <c r="F91" s="444"/>
      <c r="G91" s="8"/>
      <c r="H91" s="8"/>
      <c r="I91" s="8"/>
      <c r="J91" s="8"/>
      <c r="K91" s="385"/>
      <c r="L91" s="8"/>
      <c r="M91" s="8"/>
      <c r="N91" s="8"/>
      <c r="O91" s="8"/>
      <c r="P91" s="8"/>
      <c r="Q91" s="8"/>
      <c r="R91" s="8"/>
      <c r="S91" s="385" t="str">
        <f t="shared" si="67"/>
        <v/>
      </c>
      <c r="T91" s="8"/>
      <c r="U91" s="8"/>
      <c r="V91" s="8"/>
      <c r="W91" s="8"/>
      <c r="X91" s="8"/>
      <c r="Y91" s="8"/>
      <c r="Z91" s="8"/>
      <c r="AA91" s="8"/>
      <c r="AB91" s="8"/>
      <c r="AC91" s="8"/>
      <c r="AD91" s="8"/>
      <c r="AE91" s="8"/>
      <c r="AF91" s="355"/>
      <c r="AG91" s="8"/>
      <c r="AH91" s="8"/>
      <c r="AI91" s="8"/>
      <c r="AJ91" s="8"/>
      <c r="AK91" s="8"/>
      <c r="AL91" s="8"/>
      <c r="AM91" s="8"/>
      <c r="AN91" s="8"/>
      <c r="AO91" s="8"/>
      <c r="AP91" s="437"/>
      <c r="AQ91" s="8"/>
      <c r="AR91" s="8"/>
      <c r="AS91" s="8"/>
      <c r="AT91" s="8"/>
      <c r="AU91" s="9" t="str">
        <f t="shared" si="72"/>
        <v/>
      </c>
      <c r="AV91" s="8"/>
      <c r="AW91" s="9" t="str">
        <f t="shared" si="73"/>
        <v/>
      </c>
      <c r="AX91" s="8"/>
      <c r="AY91" s="8"/>
      <c r="AZ91" s="8"/>
      <c r="BA91" s="8"/>
      <c r="BB91" s="9"/>
      <c r="BC91" s="9"/>
      <c r="BD91" s="9"/>
      <c r="BE91" s="244" t="str" cm="1">
        <f t="array" ref="BE91">IF($F91="","",IF(BA91=1,1,IF(BG91&lt;&gt;1,$BH$1,IF(SUMPRODUCT(--(G91:AZ91&gt;=$G$5:$AZ$5)*($G$5:$AZ$5&lt;&gt;"")*($G$4:$AZ$4=1))=COUNTIF($G$4:$AZ$4,1),1,0))))</f>
        <v/>
      </c>
      <c r="BF91" s="347"/>
      <c r="BG91" s="196">
        <f t="shared" si="74"/>
        <v>0</v>
      </c>
      <c r="BH91" s="196" t="str">
        <f t="shared" si="133"/>
        <v/>
      </c>
      <c r="BI91" s="196" t="str">
        <f t="shared" si="133"/>
        <v/>
      </c>
      <c r="BJ91" s="195">
        <f t="shared" si="75"/>
        <v>0</v>
      </c>
      <c r="BK91" s="195">
        <f t="shared" si="76"/>
        <v>0</v>
      </c>
      <c r="BL91" s="195">
        <f t="shared" si="77"/>
        <v>0</v>
      </c>
      <c r="BM91" s="195">
        <f t="shared" si="78"/>
        <v>1</v>
      </c>
      <c r="BN91" s="195">
        <f t="shared" si="79"/>
        <v>1</v>
      </c>
      <c r="BO91" s="195">
        <f t="shared" si="80"/>
        <v>0</v>
      </c>
      <c r="BP91" s="195">
        <f t="shared" si="81"/>
        <v>0</v>
      </c>
      <c r="BQ91" s="195">
        <f t="shared" si="82"/>
        <v>0</v>
      </c>
      <c r="BR91" s="195">
        <f t="shared" si="83"/>
        <v>0</v>
      </c>
      <c r="BS91" s="195">
        <f t="shared" si="84"/>
        <v>1</v>
      </c>
      <c r="BT91" s="195">
        <f t="shared" si="85"/>
        <v>1</v>
      </c>
      <c r="BU91" s="195">
        <f t="shared" si="86"/>
        <v>1</v>
      </c>
      <c r="BV91" s="195">
        <f t="shared" si="87"/>
        <v>1</v>
      </c>
      <c r="BW91" s="195">
        <f t="shared" si="88"/>
        <v>0</v>
      </c>
      <c r="BX91" s="195">
        <f t="shared" si="89"/>
        <v>0</v>
      </c>
      <c r="BY91" s="195">
        <f t="shared" si="90"/>
        <v>0</v>
      </c>
      <c r="BZ91" s="195">
        <f t="shared" si="91"/>
        <v>0</v>
      </c>
      <c r="CA91" s="195">
        <f t="shared" si="92"/>
        <v>0</v>
      </c>
      <c r="CB91" s="195">
        <f t="shared" si="93"/>
        <v>0</v>
      </c>
      <c r="CC91" s="195">
        <f t="shared" si="94"/>
        <v>0</v>
      </c>
      <c r="CD91" s="195">
        <f t="shared" si="95"/>
        <v>0</v>
      </c>
      <c r="CE91" s="195">
        <f t="shared" si="96"/>
        <v>0</v>
      </c>
      <c r="CF91" s="195">
        <f t="shared" si="97"/>
        <v>0</v>
      </c>
      <c r="CG91" s="195">
        <f t="shared" si="98"/>
        <v>0</v>
      </c>
      <c r="CH91" s="195">
        <f t="shared" si="99"/>
        <v>0</v>
      </c>
      <c r="CI91" s="195">
        <f t="shared" si="100"/>
        <v>0</v>
      </c>
      <c r="CJ91" s="195">
        <f t="shared" si="101"/>
        <v>0</v>
      </c>
      <c r="CK91" s="195">
        <f t="shared" si="102"/>
        <v>1</v>
      </c>
      <c r="CL91" s="195">
        <f t="shared" si="103"/>
        <v>1</v>
      </c>
      <c r="CM91" s="195">
        <f t="shared" si="104"/>
        <v>1</v>
      </c>
      <c r="CN91" s="195">
        <f t="shared" si="105"/>
        <v>1</v>
      </c>
      <c r="CO91" s="195">
        <f t="shared" si="106"/>
        <v>1</v>
      </c>
      <c r="CP91" s="195">
        <f t="shared" si="107"/>
        <v>1</v>
      </c>
      <c r="CQ91" s="195">
        <f t="shared" si="108"/>
        <v>1</v>
      </c>
      <c r="CR91" s="195">
        <f t="shared" si="109"/>
        <v>1</v>
      </c>
      <c r="CS91" s="195">
        <f t="shared" si="110"/>
        <v>1</v>
      </c>
      <c r="CT91" s="195">
        <f t="shared" si="111"/>
        <v>1</v>
      </c>
      <c r="CU91" s="195">
        <f t="shared" si="112"/>
        <v>1</v>
      </c>
      <c r="CV91" s="195">
        <f t="shared" si="113"/>
        <v>1</v>
      </c>
      <c r="CW91" s="195">
        <f t="shared" si="114"/>
        <v>0</v>
      </c>
      <c r="CX91" s="195">
        <f t="shared" si="115"/>
        <v>1</v>
      </c>
      <c r="CY91" s="195">
        <f t="shared" si="116"/>
        <v>1</v>
      </c>
      <c r="CZ91" s="195">
        <f t="shared" si="117"/>
        <v>1</v>
      </c>
      <c r="DA91" s="195">
        <f t="shared" si="118"/>
        <v>0</v>
      </c>
      <c r="DB91" s="195">
        <f t="shared" si="119"/>
        <v>0</v>
      </c>
      <c r="DC91" s="195">
        <f t="shared" si="120"/>
        <v>1</v>
      </c>
      <c r="DD91" s="195">
        <f t="shared" si="121"/>
        <v>1</v>
      </c>
      <c r="DE91" s="195">
        <f t="shared" si="122"/>
        <v>1</v>
      </c>
      <c r="DF91" s="195">
        <f t="shared" si="123"/>
        <v>1</v>
      </c>
      <c r="DG91" s="195">
        <f t="shared" si="124"/>
        <v>1</v>
      </c>
      <c r="DR91" s="329" t="b">
        <f t="shared" si="125"/>
        <v>0</v>
      </c>
      <c r="DS91" s="329" t="b">
        <f t="shared" si="126"/>
        <v>0</v>
      </c>
      <c r="DT91" s="329" t="b">
        <f t="shared" si="127"/>
        <v>0</v>
      </c>
      <c r="DU91" s="329"/>
      <c r="DV91" s="329"/>
      <c r="DW91" s="329"/>
      <c r="DX91" s="196">
        <f t="shared" si="69"/>
        <v>0</v>
      </c>
      <c r="DY91" s="329" t="b">
        <f t="shared" si="128"/>
        <v>0</v>
      </c>
      <c r="DZ91" s="329" t="b">
        <f t="shared" si="129"/>
        <v>0</v>
      </c>
      <c r="EA91" s="329" t="b">
        <f t="shared" si="130"/>
        <v>0</v>
      </c>
      <c r="EB91" s="329"/>
      <c r="EC91" s="329"/>
      <c r="ED91" s="329"/>
      <c r="EE91" s="196">
        <f t="shared" si="70"/>
        <v>0</v>
      </c>
      <c r="EF91" s="329" t="str">
        <f t="shared" si="131"/>
        <v/>
      </c>
      <c r="EG91" s="329" t="str">
        <f t="shared" si="132"/>
        <v/>
      </c>
    </row>
    <row r="92" spans="2:137" ht="9.9499999999999993" hidden="1" customHeight="1" x14ac:dyDescent="0.25">
      <c r="B92" s="389" t="str">
        <f t="shared" si="66"/>
        <v/>
      </c>
      <c r="C92" s="9"/>
      <c r="D92" s="9"/>
      <c r="E92" s="9"/>
      <c r="F92" s="444"/>
      <c r="G92" s="8"/>
      <c r="H92" s="8"/>
      <c r="I92" s="8"/>
      <c r="J92" s="8"/>
      <c r="K92" s="385"/>
      <c r="L92" s="8"/>
      <c r="M92" s="8"/>
      <c r="N92" s="8"/>
      <c r="O92" s="8"/>
      <c r="P92" s="8"/>
      <c r="Q92" s="8"/>
      <c r="R92" s="8"/>
      <c r="S92" s="385" t="str">
        <f t="shared" si="67"/>
        <v/>
      </c>
      <c r="T92" s="8"/>
      <c r="U92" s="8"/>
      <c r="V92" s="8"/>
      <c r="W92" s="8"/>
      <c r="X92" s="8"/>
      <c r="Y92" s="8"/>
      <c r="Z92" s="8"/>
      <c r="AA92" s="8"/>
      <c r="AB92" s="8"/>
      <c r="AC92" s="8"/>
      <c r="AD92" s="8"/>
      <c r="AE92" s="8"/>
      <c r="AF92" s="355"/>
      <c r="AG92" s="8"/>
      <c r="AH92" s="8"/>
      <c r="AI92" s="8"/>
      <c r="AJ92" s="8"/>
      <c r="AK92" s="8"/>
      <c r="AL92" s="8"/>
      <c r="AM92" s="8"/>
      <c r="AN92" s="8"/>
      <c r="AO92" s="8"/>
      <c r="AP92" s="437"/>
      <c r="AQ92" s="8"/>
      <c r="AR92" s="8"/>
      <c r="AS92" s="8"/>
      <c r="AT92" s="8"/>
      <c r="AU92" s="9" t="str">
        <f t="shared" si="72"/>
        <v/>
      </c>
      <c r="AV92" s="8"/>
      <c r="AW92" s="9" t="str">
        <f t="shared" si="73"/>
        <v/>
      </c>
      <c r="AX92" s="8"/>
      <c r="AY92" s="8"/>
      <c r="AZ92" s="8"/>
      <c r="BA92" s="8"/>
      <c r="BB92" s="9"/>
      <c r="BC92" s="9"/>
      <c r="BD92" s="9"/>
      <c r="BE92" s="244" t="str" cm="1">
        <f t="array" ref="BE92">IF($F92="","",IF(BA92=1,1,IF(BG92&lt;&gt;1,$BH$1,IF(SUMPRODUCT(--(G92:AZ92&gt;=$G$5:$AZ$5)*($G$5:$AZ$5&lt;&gt;"")*($G$4:$AZ$4=1))=COUNTIF($G$4:$AZ$4,1),1,0))))</f>
        <v/>
      </c>
      <c r="BF92" s="347"/>
      <c r="BG92" s="196">
        <f t="shared" si="74"/>
        <v>0</v>
      </c>
      <c r="BH92" s="196" t="str">
        <f t="shared" ref="BH92:BI130" si="135">IF($F92="","",BH$30)</f>
        <v/>
      </c>
      <c r="BI92" s="196" t="str">
        <f t="shared" si="135"/>
        <v/>
      </c>
      <c r="BJ92" s="195">
        <f t="shared" si="75"/>
        <v>0</v>
      </c>
      <c r="BK92" s="195">
        <f t="shared" si="76"/>
        <v>0</v>
      </c>
      <c r="BL92" s="195">
        <f t="shared" si="77"/>
        <v>0</v>
      </c>
      <c r="BM92" s="195">
        <f t="shared" si="78"/>
        <v>1</v>
      </c>
      <c r="BN92" s="195">
        <f t="shared" si="79"/>
        <v>1</v>
      </c>
      <c r="BO92" s="195">
        <f t="shared" si="80"/>
        <v>0</v>
      </c>
      <c r="BP92" s="195">
        <f t="shared" si="81"/>
        <v>0</v>
      </c>
      <c r="BQ92" s="195">
        <f t="shared" si="82"/>
        <v>0</v>
      </c>
      <c r="BR92" s="195">
        <f t="shared" si="83"/>
        <v>0</v>
      </c>
      <c r="BS92" s="195">
        <f t="shared" si="84"/>
        <v>1</v>
      </c>
      <c r="BT92" s="195">
        <f t="shared" si="85"/>
        <v>1</v>
      </c>
      <c r="BU92" s="195">
        <f t="shared" si="86"/>
        <v>1</v>
      </c>
      <c r="BV92" s="195">
        <f t="shared" si="87"/>
        <v>1</v>
      </c>
      <c r="BW92" s="195">
        <f t="shared" si="88"/>
        <v>0</v>
      </c>
      <c r="BX92" s="195">
        <f t="shared" si="89"/>
        <v>0</v>
      </c>
      <c r="BY92" s="195">
        <f t="shared" si="90"/>
        <v>0</v>
      </c>
      <c r="BZ92" s="195">
        <f t="shared" si="91"/>
        <v>0</v>
      </c>
      <c r="CA92" s="195">
        <f t="shared" si="92"/>
        <v>0</v>
      </c>
      <c r="CB92" s="195">
        <f t="shared" si="93"/>
        <v>0</v>
      </c>
      <c r="CC92" s="195">
        <f t="shared" si="94"/>
        <v>0</v>
      </c>
      <c r="CD92" s="195">
        <f t="shared" si="95"/>
        <v>0</v>
      </c>
      <c r="CE92" s="195">
        <f t="shared" si="96"/>
        <v>0</v>
      </c>
      <c r="CF92" s="195">
        <f t="shared" si="97"/>
        <v>0</v>
      </c>
      <c r="CG92" s="195">
        <f t="shared" si="98"/>
        <v>0</v>
      </c>
      <c r="CH92" s="195">
        <f t="shared" si="99"/>
        <v>0</v>
      </c>
      <c r="CI92" s="195">
        <f t="shared" si="100"/>
        <v>0</v>
      </c>
      <c r="CJ92" s="195">
        <f t="shared" si="101"/>
        <v>0</v>
      </c>
      <c r="CK92" s="195">
        <f t="shared" si="102"/>
        <v>1</v>
      </c>
      <c r="CL92" s="195">
        <f t="shared" si="103"/>
        <v>1</v>
      </c>
      <c r="CM92" s="195">
        <f t="shared" si="104"/>
        <v>1</v>
      </c>
      <c r="CN92" s="195">
        <f t="shared" si="105"/>
        <v>1</v>
      </c>
      <c r="CO92" s="195">
        <f t="shared" si="106"/>
        <v>1</v>
      </c>
      <c r="CP92" s="195">
        <f t="shared" si="107"/>
        <v>1</v>
      </c>
      <c r="CQ92" s="195">
        <f t="shared" si="108"/>
        <v>1</v>
      </c>
      <c r="CR92" s="195">
        <f t="shared" si="109"/>
        <v>1</v>
      </c>
      <c r="CS92" s="195">
        <f t="shared" si="110"/>
        <v>1</v>
      </c>
      <c r="CT92" s="195">
        <f t="shared" si="111"/>
        <v>1</v>
      </c>
      <c r="CU92" s="195">
        <f t="shared" si="112"/>
        <v>1</v>
      </c>
      <c r="CV92" s="195">
        <f t="shared" si="113"/>
        <v>1</v>
      </c>
      <c r="CW92" s="195">
        <f t="shared" si="114"/>
        <v>0</v>
      </c>
      <c r="CX92" s="195">
        <f t="shared" si="115"/>
        <v>1</v>
      </c>
      <c r="CY92" s="195">
        <f t="shared" si="116"/>
        <v>1</v>
      </c>
      <c r="CZ92" s="195">
        <f t="shared" si="117"/>
        <v>1</v>
      </c>
      <c r="DA92" s="195">
        <f t="shared" si="118"/>
        <v>0</v>
      </c>
      <c r="DB92" s="195">
        <f t="shared" si="119"/>
        <v>0</v>
      </c>
      <c r="DC92" s="195">
        <f t="shared" si="120"/>
        <v>1</v>
      </c>
      <c r="DD92" s="195">
        <f t="shared" si="121"/>
        <v>1</v>
      </c>
      <c r="DE92" s="195">
        <f t="shared" si="122"/>
        <v>1</v>
      </c>
      <c r="DF92" s="195">
        <f t="shared" si="123"/>
        <v>1</v>
      </c>
      <c r="DG92" s="195">
        <f t="shared" si="124"/>
        <v>1</v>
      </c>
      <c r="DR92" s="329" t="b">
        <f t="shared" si="125"/>
        <v>0</v>
      </c>
      <c r="DS92" s="329" t="b">
        <f t="shared" si="126"/>
        <v>0</v>
      </c>
      <c r="DT92" s="329" t="b">
        <f t="shared" si="127"/>
        <v>0</v>
      </c>
      <c r="DU92" s="329"/>
      <c r="DV92" s="329"/>
      <c r="DW92" s="329"/>
      <c r="DX92" s="196">
        <f t="shared" si="69"/>
        <v>0</v>
      </c>
      <c r="DY92" s="329" t="b">
        <f t="shared" si="128"/>
        <v>0</v>
      </c>
      <c r="DZ92" s="329" t="b">
        <f t="shared" si="129"/>
        <v>0</v>
      </c>
      <c r="EA92" s="329" t="b">
        <f t="shared" si="130"/>
        <v>0</v>
      </c>
      <c r="EB92" s="329"/>
      <c r="EC92" s="329"/>
      <c r="ED92" s="329"/>
      <c r="EE92" s="196">
        <f t="shared" si="70"/>
        <v>0</v>
      </c>
      <c r="EF92" s="329" t="str">
        <f t="shared" si="131"/>
        <v/>
      </c>
      <c r="EG92" s="329" t="str">
        <f t="shared" si="132"/>
        <v/>
      </c>
    </row>
    <row r="93" spans="2:137" ht="9.9499999999999993" hidden="1" customHeight="1" x14ac:dyDescent="0.25">
      <c r="B93" s="393" t="str">
        <f>IF(F93="","",ROW()-30)</f>
        <v/>
      </c>
      <c r="C93" s="9"/>
      <c r="D93" s="9"/>
      <c r="E93" s="9"/>
      <c r="F93" s="444"/>
      <c r="G93" s="8"/>
      <c r="H93" s="8"/>
      <c r="I93" s="8"/>
      <c r="J93" s="8"/>
      <c r="K93" s="385" t="str">
        <f t="shared" si="71"/>
        <v/>
      </c>
      <c r="L93" s="8"/>
      <c r="M93" s="8"/>
      <c r="N93" s="8"/>
      <c r="O93" s="8"/>
      <c r="P93" s="8"/>
      <c r="Q93" s="8"/>
      <c r="R93" s="8"/>
      <c r="S93" s="385" t="str">
        <f t="shared" si="67"/>
        <v/>
      </c>
      <c r="T93" s="8"/>
      <c r="U93" s="8"/>
      <c r="V93" s="8"/>
      <c r="W93" s="8"/>
      <c r="X93" s="8"/>
      <c r="Y93" s="8"/>
      <c r="Z93" s="8"/>
      <c r="AA93" s="8"/>
      <c r="AB93" s="8"/>
      <c r="AC93" s="8"/>
      <c r="AD93" s="8"/>
      <c r="AE93" s="8"/>
      <c r="AF93" s="355"/>
      <c r="AG93" s="8"/>
      <c r="AH93" s="8"/>
      <c r="AI93" s="8"/>
      <c r="AJ93" s="8"/>
      <c r="AK93" s="8"/>
      <c r="AL93" s="8"/>
      <c r="AM93" s="8"/>
      <c r="AN93" s="8"/>
      <c r="AO93" s="8"/>
      <c r="AP93" s="437"/>
      <c r="AQ93" s="8"/>
      <c r="AR93" s="8"/>
      <c r="AS93" s="8"/>
      <c r="AT93" s="8"/>
      <c r="AU93" s="9" t="str">
        <f t="shared" si="72"/>
        <v/>
      </c>
      <c r="AV93" s="8"/>
      <c r="AW93" s="9" t="str">
        <f t="shared" si="73"/>
        <v/>
      </c>
      <c r="AX93" s="8"/>
      <c r="AY93" s="8"/>
      <c r="AZ93" s="8"/>
      <c r="BA93" s="8"/>
      <c r="BB93" s="9"/>
      <c r="BC93" s="9"/>
      <c r="BD93" s="9"/>
      <c r="BE93" s="244" t="str" cm="1">
        <f t="array" ref="BE93">IF($F93="","",IF(BA93=1,1,IF(BG93&lt;&gt;1,$BH$1,IF(SUMPRODUCT(--(G93:AZ93&gt;=$G$5:$AZ$5)*($G$5:$AZ$5&lt;&gt;"")*($G$4:$AZ$4=1))=COUNTIF($G$4:$AZ$4,1),1,0))))</f>
        <v/>
      </c>
      <c r="BF93" s="351"/>
      <c r="BG93" s="196">
        <f t="shared" si="74"/>
        <v>0</v>
      </c>
      <c r="BH93" s="196" t="str">
        <f t="shared" ref="BH93:BI97" si="136">IF($F93="","",BH$30)</f>
        <v/>
      </c>
      <c r="BI93" s="196" t="str">
        <f t="shared" si="136"/>
        <v/>
      </c>
      <c r="BJ93" s="195">
        <f t="shared" si="75"/>
        <v>0</v>
      </c>
      <c r="BK93" s="195">
        <f t="shared" si="76"/>
        <v>0</v>
      </c>
      <c r="BL93" s="195">
        <f t="shared" si="77"/>
        <v>0</v>
      </c>
      <c r="BM93" s="195">
        <f t="shared" si="78"/>
        <v>1</v>
      </c>
      <c r="BN93" s="195">
        <f t="shared" si="79"/>
        <v>1</v>
      </c>
      <c r="BO93" s="195">
        <f t="shared" si="80"/>
        <v>0</v>
      </c>
      <c r="BP93" s="195">
        <f t="shared" si="81"/>
        <v>0</v>
      </c>
      <c r="BQ93" s="195">
        <f t="shared" si="82"/>
        <v>0</v>
      </c>
      <c r="BR93" s="195">
        <f t="shared" si="83"/>
        <v>0</v>
      </c>
      <c r="BS93" s="195">
        <f t="shared" si="84"/>
        <v>1</v>
      </c>
      <c r="BT93" s="195">
        <f t="shared" si="85"/>
        <v>1</v>
      </c>
      <c r="BU93" s="195">
        <f t="shared" si="86"/>
        <v>1</v>
      </c>
      <c r="BV93" s="195">
        <f t="shared" si="87"/>
        <v>1</v>
      </c>
      <c r="BW93" s="195">
        <f t="shared" si="88"/>
        <v>0</v>
      </c>
      <c r="BX93" s="195">
        <f t="shared" si="89"/>
        <v>0</v>
      </c>
      <c r="BY93" s="195">
        <f t="shared" si="90"/>
        <v>0</v>
      </c>
      <c r="BZ93" s="195">
        <f t="shared" si="91"/>
        <v>0</v>
      </c>
      <c r="CA93" s="195">
        <f t="shared" si="92"/>
        <v>0</v>
      </c>
      <c r="CB93" s="195">
        <f t="shared" si="93"/>
        <v>0</v>
      </c>
      <c r="CC93" s="195">
        <f t="shared" si="94"/>
        <v>0</v>
      </c>
      <c r="CD93" s="195">
        <f t="shared" si="95"/>
        <v>0</v>
      </c>
      <c r="CE93" s="195">
        <f t="shared" si="96"/>
        <v>0</v>
      </c>
      <c r="CF93" s="195">
        <f t="shared" si="97"/>
        <v>0</v>
      </c>
      <c r="CG93" s="195">
        <f t="shared" si="98"/>
        <v>0</v>
      </c>
      <c r="CH93" s="195">
        <f t="shared" si="99"/>
        <v>0</v>
      </c>
      <c r="CI93" s="195">
        <f t="shared" si="100"/>
        <v>0</v>
      </c>
      <c r="CJ93" s="195">
        <f t="shared" si="101"/>
        <v>0</v>
      </c>
      <c r="CK93" s="195">
        <f t="shared" si="102"/>
        <v>1</v>
      </c>
      <c r="CL93" s="195">
        <f t="shared" si="103"/>
        <v>1</v>
      </c>
      <c r="CM93" s="195">
        <f t="shared" si="104"/>
        <v>1</v>
      </c>
      <c r="CN93" s="195">
        <f t="shared" si="105"/>
        <v>1</v>
      </c>
      <c r="CO93" s="195">
        <f t="shared" si="106"/>
        <v>1</v>
      </c>
      <c r="CP93" s="195">
        <f t="shared" si="107"/>
        <v>1</v>
      </c>
      <c r="CQ93" s="195">
        <f t="shared" si="108"/>
        <v>1</v>
      </c>
      <c r="CR93" s="195">
        <f t="shared" si="109"/>
        <v>1</v>
      </c>
      <c r="CS93" s="195">
        <f t="shared" si="110"/>
        <v>1</v>
      </c>
      <c r="CT93" s="195">
        <f t="shared" si="111"/>
        <v>1</v>
      </c>
      <c r="CU93" s="195">
        <f t="shared" si="112"/>
        <v>1</v>
      </c>
      <c r="CV93" s="195">
        <f t="shared" si="113"/>
        <v>1</v>
      </c>
      <c r="CW93" s="195">
        <f t="shared" si="114"/>
        <v>0</v>
      </c>
      <c r="CX93" s="195">
        <f t="shared" si="115"/>
        <v>1</v>
      </c>
      <c r="CY93" s="195">
        <f t="shared" si="116"/>
        <v>1</v>
      </c>
      <c r="CZ93" s="195">
        <f t="shared" si="117"/>
        <v>1</v>
      </c>
      <c r="DA93" s="195">
        <f t="shared" si="118"/>
        <v>0</v>
      </c>
      <c r="DB93" s="195">
        <f t="shared" si="119"/>
        <v>0</v>
      </c>
      <c r="DC93" s="195">
        <f t="shared" si="120"/>
        <v>1</v>
      </c>
      <c r="DD93" s="195">
        <f t="shared" si="121"/>
        <v>1</v>
      </c>
      <c r="DE93" s="195">
        <f t="shared" si="122"/>
        <v>1</v>
      </c>
      <c r="DF93" s="195">
        <f t="shared" si="123"/>
        <v>1</v>
      </c>
      <c r="DG93" s="195">
        <f t="shared" si="124"/>
        <v>1</v>
      </c>
      <c r="DR93" s="329" t="b">
        <f t="shared" si="125"/>
        <v>0</v>
      </c>
      <c r="DS93" s="329" t="b">
        <f t="shared" si="126"/>
        <v>0</v>
      </c>
      <c r="DT93" s="329" t="b">
        <f t="shared" si="127"/>
        <v>0</v>
      </c>
      <c r="DU93" s="329"/>
      <c r="DV93" s="329"/>
      <c r="DW93" s="329"/>
      <c r="DX93" s="196">
        <f t="shared" si="69"/>
        <v>0</v>
      </c>
      <c r="DY93" s="329" t="b">
        <f t="shared" si="128"/>
        <v>0</v>
      </c>
      <c r="DZ93" s="329" t="b">
        <f t="shared" si="129"/>
        <v>0</v>
      </c>
      <c r="EA93" s="329" t="b">
        <f t="shared" si="130"/>
        <v>0</v>
      </c>
      <c r="EB93" s="329"/>
      <c r="EC93" s="329"/>
      <c r="ED93" s="329"/>
      <c r="EE93" s="196">
        <f t="shared" si="70"/>
        <v>0</v>
      </c>
      <c r="EF93" s="329" t="str">
        <f t="shared" si="131"/>
        <v/>
      </c>
      <c r="EG93" s="329" t="str">
        <f t="shared" si="132"/>
        <v/>
      </c>
    </row>
    <row r="94" spans="2:137" ht="48" customHeight="1" x14ac:dyDescent="0.25">
      <c r="B94" s="447">
        <f>IF(F94="","",ROW()-30)</f>
        <v>64</v>
      </c>
      <c r="C94" s="9"/>
      <c r="D94" s="9"/>
      <c r="E94" s="9"/>
      <c r="F94" s="444" t="s">
        <v>782</v>
      </c>
      <c r="G94" s="8">
        <v>1</v>
      </c>
      <c r="H94" s="8">
        <v>1</v>
      </c>
      <c r="I94" s="8">
        <v>1</v>
      </c>
      <c r="J94" s="8">
        <v>0</v>
      </c>
      <c r="K94" s="385">
        <f t="shared" si="71"/>
        <v>1</v>
      </c>
      <c r="L94" s="8">
        <v>1</v>
      </c>
      <c r="M94" s="8">
        <v>1</v>
      </c>
      <c r="N94" s="8">
        <v>1</v>
      </c>
      <c r="O94" s="8">
        <v>1</v>
      </c>
      <c r="P94" s="8">
        <v>1</v>
      </c>
      <c r="Q94" s="8">
        <v>1</v>
      </c>
      <c r="R94" s="8">
        <v>1</v>
      </c>
      <c r="S94" s="385">
        <f t="shared" si="67"/>
        <v>1</v>
      </c>
      <c r="T94" s="8">
        <v>1</v>
      </c>
      <c r="U94" s="8">
        <v>1</v>
      </c>
      <c r="V94" s="8">
        <v>1</v>
      </c>
      <c r="W94" s="8">
        <v>1</v>
      </c>
      <c r="X94" s="8">
        <v>1</v>
      </c>
      <c r="Y94" s="8">
        <v>1</v>
      </c>
      <c r="Z94" s="8">
        <v>1</v>
      </c>
      <c r="AA94" s="8">
        <v>1</v>
      </c>
      <c r="AB94" s="8">
        <v>1</v>
      </c>
      <c r="AC94" s="8">
        <v>1</v>
      </c>
      <c r="AD94" s="8">
        <v>1</v>
      </c>
      <c r="AE94" s="8">
        <v>1</v>
      </c>
      <c r="AF94" s="355">
        <v>1</v>
      </c>
      <c r="AG94" s="8">
        <v>1</v>
      </c>
      <c r="AH94" s="8">
        <v>1</v>
      </c>
      <c r="AI94" s="8">
        <v>1</v>
      </c>
      <c r="AJ94" s="8">
        <v>1</v>
      </c>
      <c r="AK94" s="8">
        <v>1</v>
      </c>
      <c r="AL94" s="8">
        <v>1</v>
      </c>
      <c r="AM94" s="8">
        <v>1</v>
      </c>
      <c r="AN94" s="8">
        <v>1</v>
      </c>
      <c r="AO94" s="8">
        <v>1</v>
      </c>
      <c r="AP94" s="437">
        <v>1</v>
      </c>
      <c r="AQ94" s="8">
        <v>5</v>
      </c>
      <c r="AR94" s="8">
        <v>50</v>
      </c>
      <c r="AS94" s="8">
        <v>22</v>
      </c>
      <c r="AT94" s="8">
        <v>79500</v>
      </c>
      <c r="AU94" s="9">
        <f t="shared" si="72"/>
        <v>1</v>
      </c>
      <c r="AV94" s="8">
        <v>0</v>
      </c>
      <c r="AW94" s="9">
        <f t="shared" si="73"/>
        <v>1</v>
      </c>
      <c r="AX94" s="8">
        <v>1</v>
      </c>
      <c r="AY94" s="8">
        <v>1</v>
      </c>
      <c r="AZ94" s="8">
        <v>1</v>
      </c>
      <c r="BA94" s="8">
        <v>0</v>
      </c>
      <c r="BB94" s="9"/>
      <c r="BC94" s="9"/>
      <c r="BD94" s="9"/>
      <c r="BE94" s="244" cm="1">
        <f t="array" ref="BE94">IF($F94="","",IF(BA94=1,1,IF(BG94&lt;&gt;1,$BH$1,IF(SUMPRODUCT(--(G94:AZ94&gt;=$G$5:$AZ$5)*($G$5:$AZ$5&lt;&gt;"")*($G$4:$AZ$4=1))=COUNTIF($G$4:$AZ$4,1),1,0))))</f>
        <v>1</v>
      </c>
      <c r="BF94" s="351" t="s">
        <v>797</v>
      </c>
      <c r="BG94" s="196">
        <f t="shared" si="74"/>
        <v>1</v>
      </c>
      <c r="BH94" s="196">
        <f t="shared" si="136"/>
        <v>0</v>
      </c>
      <c r="BI94" s="196">
        <f t="shared" si="136"/>
        <v>1</v>
      </c>
      <c r="BJ94" s="195">
        <f t="shared" si="75"/>
        <v>1</v>
      </c>
      <c r="BK94" s="195">
        <f t="shared" si="76"/>
        <v>1</v>
      </c>
      <c r="BL94" s="195">
        <f t="shared" si="77"/>
        <v>1</v>
      </c>
      <c r="BM94" s="195">
        <f t="shared" si="78"/>
        <v>1</v>
      </c>
      <c r="BN94" s="195">
        <f t="shared" si="79"/>
        <v>1</v>
      </c>
      <c r="BO94" s="195">
        <f t="shared" si="80"/>
        <v>1</v>
      </c>
      <c r="BP94" s="195">
        <f t="shared" si="81"/>
        <v>1</v>
      </c>
      <c r="BQ94" s="195">
        <f t="shared" si="82"/>
        <v>1</v>
      </c>
      <c r="BR94" s="195">
        <f t="shared" si="83"/>
        <v>1</v>
      </c>
      <c r="BS94" s="195">
        <f t="shared" si="84"/>
        <v>1</v>
      </c>
      <c r="BT94" s="195">
        <f t="shared" si="85"/>
        <v>1</v>
      </c>
      <c r="BU94" s="195">
        <f t="shared" si="86"/>
        <v>1</v>
      </c>
      <c r="BV94" s="195">
        <f t="shared" si="87"/>
        <v>1</v>
      </c>
      <c r="BW94" s="195">
        <f t="shared" si="88"/>
        <v>1</v>
      </c>
      <c r="BX94" s="195">
        <f t="shared" si="89"/>
        <v>1</v>
      </c>
      <c r="BY94" s="195">
        <f t="shared" si="90"/>
        <v>1</v>
      </c>
      <c r="BZ94" s="195">
        <f t="shared" si="91"/>
        <v>1</v>
      </c>
      <c r="CA94" s="195">
        <f t="shared" si="92"/>
        <v>1</v>
      </c>
      <c r="CB94" s="195">
        <f t="shared" si="93"/>
        <v>1</v>
      </c>
      <c r="CC94" s="195">
        <f t="shared" si="94"/>
        <v>1</v>
      </c>
      <c r="CD94" s="195">
        <f t="shared" si="95"/>
        <v>1</v>
      </c>
      <c r="CE94" s="195">
        <f t="shared" si="96"/>
        <v>1</v>
      </c>
      <c r="CF94" s="195">
        <f t="shared" si="97"/>
        <v>1</v>
      </c>
      <c r="CG94" s="195">
        <f t="shared" si="98"/>
        <v>1</v>
      </c>
      <c r="CH94" s="195">
        <f t="shared" si="99"/>
        <v>1</v>
      </c>
      <c r="CI94" s="195">
        <f t="shared" si="100"/>
        <v>1</v>
      </c>
      <c r="CJ94" s="195">
        <f t="shared" si="101"/>
        <v>1</v>
      </c>
      <c r="CK94" s="195">
        <f t="shared" si="102"/>
        <v>1</v>
      </c>
      <c r="CL94" s="195">
        <f t="shared" si="103"/>
        <v>1</v>
      </c>
      <c r="CM94" s="195">
        <f t="shared" si="104"/>
        <v>1</v>
      </c>
      <c r="CN94" s="195">
        <f t="shared" si="105"/>
        <v>1</v>
      </c>
      <c r="CO94" s="195">
        <f t="shared" si="106"/>
        <v>1</v>
      </c>
      <c r="CP94" s="195">
        <f t="shared" si="107"/>
        <v>1</v>
      </c>
      <c r="CQ94" s="195">
        <f t="shared" si="108"/>
        <v>1</v>
      </c>
      <c r="CR94" s="195">
        <f t="shared" si="109"/>
        <v>1</v>
      </c>
      <c r="CS94" s="195">
        <f t="shared" si="110"/>
        <v>1</v>
      </c>
      <c r="CT94" s="195">
        <f t="shared" si="111"/>
        <v>1</v>
      </c>
      <c r="CU94" s="195">
        <f t="shared" si="112"/>
        <v>1</v>
      </c>
      <c r="CV94" s="195">
        <f t="shared" si="113"/>
        <v>1</v>
      </c>
      <c r="CW94" s="195">
        <f t="shared" si="114"/>
        <v>1</v>
      </c>
      <c r="CX94" s="195">
        <f t="shared" si="115"/>
        <v>1</v>
      </c>
      <c r="CY94" s="195">
        <f t="shared" si="116"/>
        <v>1</v>
      </c>
      <c r="CZ94" s="195">
        <f t="shared" si="117"/>
        <v>1</v>
      </c>
      <c r="DA94" s="195">
        <f t="shared" si="118"/>
        <v>1</v>
      </c>
      <c r="DB94" s="195">
        <f t="shared" si="119"/>
        <v>1</v>
      </c>
      <c r="DC94" s="195">
        <f t="shared" si="120"/>
        <v>1</v>
      </c>
      <c r="DD94" s="195">
        <f t="shared" si="121"/>
        <v>1</v>
      </c>
      <c r="DE94" s="195">
        <f t="shared" si="122"/>
        <v>1</v>
      </c>
      <c r="DF94" s="195">
        <f t="shared" si="123"/>
        <v>1</v>
      </c>
      <c r="DG94" s="195">
        <f t="shared" si="124"/>
        <v>1</v>
      </c>
      <c r="DR94" s="329" t="b">
        <f t="shared" si="125"/>
        <v>1</v>
      </c>
      <c r="DS94" s="329" t="b">
        <f t="shared" si="126"/>
        <v>1</v>
      </c>
      <c r="DT94" s="329" t="b">
        <f t="shared" si="127"/>
        <v>1</v>
      </c>
      <c r="DU94" s="329"/>
      <c r="DV94" s="329"/>
      <c r="DW94" s="329"/>
      <c r="DX94" s="196">
        <f t="shared" si="69"/>
        <v>3</v>
      </c>
      <c r="DY94" s="329" t="b">
        <f t="shared" si="128"/>
        <v>1</v>
      </c>
      <c r="DZ94" s="329" t="b">
        <f t="shared" si="129"/>
        <v>1</v>
      </c>
      <c r="EA94" s="329" t="b">
        <f t="shared" si="130"/>
        <v>1</v>
      </c>
      <c r="EB94" s="329"/>
      <c r="EC94" s="329"/>
      <c r="ED94" s="329"/>
      <c r="EE94" s="196">
        <f t="shared" si="70"/>
        <v>3</v>
      </c>
      <c r="EF94" s="329">
        <f t="shared" si="131"/>
        <v>1</v>
      </c>
      <c r="EG94" s="329">
        <f t="shared" si="132"/>
        <v>1</v>
      </c>
    </row>
    <row r="95" spans="2:137" ht="32.25" customHeight="1" x14ac:dyDescent="0.25">
      <c r="B95" s="447">
        <f>IF(F95="","",ROW()-30)</f>
        <v>65</v>
      </c>
      <c r="C95" s="9"/>
      <c r="D95" s="9"/>
      <c r="E95" s="9"/>
      <c r="F95" s="444" t="s">
        <v>356</v>
      </c>
      <c r="G95" s="8">
        <v>1</v>
      </c>
      <c r="H95" s="8">
        <v>1</v>
      </c>
      <c r="I95" s="8">
        <v>1</v>
      </c>
      <c r="J95" s="8">
        <v>0</v>
      </c>
      <c r="K95" s="385">
        <f t="shared" si="71"/>
        <v>1</v>
      </c>
      <c r="L95" s="8">
        <v>1</v>
      </c>
      <c r="M95" s="8">
        <v>1</v>
      </c>
      <c r="N95" s="8">
        <v>1</v>
      </c>
      <c r="O95" s="8">
        <v>0</v>
      </c>
      <c r="P95" s="8">
        <v>0</v>
      </c>
      <c r="Q95" s="8">
        <v>0</v>
      </c>
      <c r="R95" s="8">
        <v>0</v>
      </c>
      <c r="S95" s="385">
        <f t="shared" si="67"/>
        <v>1</v>
      </c>
      <c r="T95" s="8">
        <v>1</v>
      </c>
      <c r="U95" s="8">
        <v>1</v>
      </c>
      <c r="V95" s="8">
        <v>1</v>
      </c>
      <c r="W95" s="8">
        <v>1</v>
      </c>
      <c r="X95" s="8">
        <v>1</v>
      </c>
      <c r="Y95" s="8">
        <v>1</v>
      </c>
      <c r="Z95" s="8">
        <v>1</v>
      </c>
      <c r="AA95" s="8">
        <v>1</v>
      </c>
      <c r="AB95" s="8">
        <v>1</v>
      </c>
      <c r="AC95" s="8">
        <v>1</v>
      </c>
      <c r="AD95" s="8">
        <v>1</v>
      </c>
      <c r="AE95" s="8">
        <v>1</v>
      </c>
      <c r="AF95" s="355">
        <v>1</v>
      </c>
      <c r="AG95" s="8">
        <v>0</v>
      </c>
      <c r="AH95" s="8"/>
      <c r="AI95" s="8"/>
      <c r="AJ95" s="8"/>
      <c r="AK95" s="8"/>
      <c r="AL95" s="8"/>
      <c r="AM95" s="8"/>
      <c r="AN95" s="8"/>
      <c r="AO95" s="8"/>
      <c r="AP95" s="437"/>
      <c r="AQ95" s="8"/>
      <c r="AR95" s="8"/>
      <c r="AS95" s="8"/>
      <c r="AT95" s="8">
        <v>250000</v>
      </c>
      <c r="AU95" s="9">
        <f t="shared" ref="AU95:AU130" si="137">IF($F95="","",IF(OR(EF95=1,AND(COUNT(G95:AP95)=SUM(G95:AP95),EG95=1)),1,0))</f>
        <v>0</v>
      </c>
      <c r="AV95" s="8">
        <v>0</v>
      </c>
      <c r="AW95" s="9">
        <f t="shared" ref="AW95:AW126" si="138">IF($F95="","",IF(OR(AG95=0,AND(SUM(AH95:AP95)=COUNTA($AH$29:$AP$29),OR(AND(AV95=0,AU95=1,EG95=1),EF95=1))),1,0))</f>
        <v>1</v>
      </c>
      <c r="AX95" s="8">
        <v>1</v>
      </c>
      <c r="AY95" s="8">
        <v>1</v>
      </c>
      <c r="AZ95" s="8">
        <v>1</v>
      </c>
      <c r="BA95" s="8">
        <v>0</v>
      </c>
      <c r="BB95" s="9"/>
      <c r="BC95" s="9"/>
      <c r="BD95" s="9"/>
      <c r="BE95" s="244" cm="1">
        <f t="array" ref="BE95">IF($F95="","",IF(BA95=1,1,IF(BG95&lt;&gt;1,$BH$1,IF(SUMPRODUCT(--(G95:AZ95&gt;=$G$5:$AZ$5)*($G$5:$AZ$5&lt;&gt;"")*($G$4:$AZ$4=1))=COUNTIF($G$4:$AZ$4,1),1,0))))</f>
        <v>1</v>
      </c>
      <c r="BF95" s="351" t="s">
        <v>798</v>
      </c>
      <c r="BG95" s="196">
        <f t="shared" ref="BG95:BG130" si="139">IF(OR(SUM(BJ95:DG95)&lt;&gt;COUNT(BJ95:DG95),SUMPRODUCT(--(G95:AY95=$BH$1))&lt;&gt;0),0,1)</f>
        <v>1</v>
      </c>
      <c r="BH95" s="196">
        <f t="shared" si="136"/>
        <v>0</v>
      </c>
      <c r="BI95" s="196">
        <f t="shared" si="136"/>
        <v>1</v>
      </c>
      <c r="BJ95" s="195">
        <f t="shared" ref="BJ95:BJ130" si="140">IF(OR(G$30="",G$4=99),1,IF(G95="",0,IFERROR(CHOOSE(BJ$28,IF(ISNA(MATCH(G95,$BH$30:$BI$30,0)),0,1),IF(ISNUMBER(G95),1,0),IF(G95=TRUNC(G95),1,0),IF(AND(G95*1=G95,G95&gt;=0),1,0),IF(AND(G95=TRUNC(G95),G95&gt;=0),1,0),IF(AND(G95*1=G95,G95&gt;0),1,0),IF(AND(G95=TRUNC(G95),G95&gt;0),1,0),1,IF(ISNA(HLOOKUP(G95,$BK$4:$BT$4,1,0)),0,1)),0)))</f>
        <v>1</v>
      </c>
      <c r="BK95" s="195">
        <f t="shared" ref="BK95:BK130" si="141">IF(OR(H$30="",H$4=99),1,IF(H95="",0,IFERROR(CHOOSE(BK$28,IF(ISNA(MATCH(H95,$BH$30:$BI$30,0)),0,1),IF(ISNUMBER(H95),1,0),IF(H95=TRUNC(H95),1,0),IF(AND(H95*1=H95,H95&gt;=0),1,0),IF(AND(H95=TRUNC(H95),H95&gt;=0),1,0),IF(AND(H95*1=H95,H95&gt;0),1,0),IF(AND(H95=TRUNC(H95),H95&gt;0),1,0),1,IF(ISNA(HLOOKUP(H95,$BK$4:$BT$4,1,0)),0,1)),0)))</f>
        <v>1</v>
      </c>
      <c r="BL95" s="195">
        <f t="shared" ref="BL95:BL130" si="142">IF(OR(I$30="",I$4=99),1,IF(I95="",0,IFERROR(CHOOSE(BL$28,IF(ISNA(MATCH(I95,$BH$30:$BI$30,0)),0,1),IF(ISNUMBER(I95),1,0),IF(I95=TRUNC(I95),1,0),IF(AND(I95*1=I95,I95&gt;=0),1,0),IF(AND(I95=TRUNC(I95),I95&gt;=0),1,0),IF(AND(I95*1=I95,I95&gt;0),1,0),IF(AND(I95=TRUNC(I95),I95&gt;0),1,0),1,IF(ISNA(HLOOKUP(I95,$BK$4:$BT$4,1,0)),0,1)),0)))</f>
        <v>1</v>
      </c>
      <c r="BM95" s="195">
        <f t="shared" ref="BM95:BM130" si="143">IF(OR(J$30="",J$4=99),1,IF(J95="",0,IFERROR(CHOOSE(BM$28,IF(ISNA(MATCH(J95,$BH$30:$BI$30,0)),0,1),IF(ISNUMBER(J95),1,0),IF(J95=TRUNC(J95),1,0),IF(AND(J95*1=J95,J95&gt;=0),1,0),IF(AND(J95=TRUNC(J95),J95&gt;=0),1,0),IF(AND(J95*1=J95,J95&gt;0),1,0),IF(AND(J95=TRUNC(J95),J95&gt;0),1,0),1,IF(ISNA(HLOOKUP(J95,$BK$4:$BT$4,1,0)),0,1)),0)))</f>
        <v>1</v>
      </c>
      <c r="BN95" s="195">
        <f t="shared" ref="BN95:BN130" si="144">IF(OR(K$30="",K$4=99),1,IF(K95="",0,IFERROR(CHOOSE(BN$28,IF(ISNA(MATCH(K95,$BH$30:$BI$30,0)),0,1),IF(ISNUMBER(K95),1,0),IF(K95=TRUNC(K95),1,0),IF(AND(K95*1=K95,K95&gt;=0),1,0),IF(AND(K95=TRUNC(K95),K95&gt;=0),1,0),IF(AND(K95*1=K95,K95&gt;0),1,0),IF(AND(K95=TRUNC(K95),K95&gt;0),1,0),1,IF(ISNA(HLOOKUP(K95,$BK$4:$BT$4,1,0)),0,1)),0)))</f>
        <v>1</v>
      </c>
      <c r="BO95" s="195">
        <f t="shared" ref="BO95:BO130" si="145">IF(OR(L$30="",L$4=99),1,IF(L95="",0,IFERROR(CHOOSE(BO$28,IF(ISNA(MATCH(L95,$BH$30:$BI$30,0)),0,1),IF(ISNUMBER(L95),1,0),IF(L95=TRUNC(L95),1,0),IF(AND(L95*1=L95,L95&gt;=0),1,0),IF(AND(L95=TRUNC(L95),L95&gt;=0),1,0),IF(AND(L95*1=L95,L95&gt;0),1,0),IF(AND(L95=TRUNC(L95),L95&gt;0),1,0),1,IF(ISNA(HLOOKUP(L95,$BK$4:$BT$4,1,0)),0,1)),0)))</f>
        <v>1</v>
      </c>
      <c r="BP95" s="195">
        <f t="shared" ref="BP95:BP130" si="146">IF(OR(M$30="",M$4=99),1,IF(M95="",0,IFERROR(CHOOSE(BP$28,IF(ISNA(MATCH(M95,$BH$30:$BI$30,0)),0,1),IF(ISNUMBER(M95),1,0),IF(M95=TRUNC(M95),1,0),IF(AND(M95*1=M95,M95&gt;=0),1,0),IF(AND(M95=TRUNC(M95),M95&gt;=0),1,0),IF(AND(M95*1=M95,M95&gt;0),1,0),IF(AND(M95=TRUNC(M95),M95&gt;0),1,0),1,IF(ISNA(HLOOKUP(M95,$BK$4:$BT$4,1,0)),0,1)),0)))</f>
        <v>1</v>
      </c>
      <c r="BQ95" s="195">
        <f t="shared" ref="BQ95:BQ130" si="147">IF(OR(N$30="",N$4=99),1,IF(N95="",0,IFERROR(CHOOSE(BQ$28,IF(ISNA(MATCH(N95,$BH$30:$BI$30,0)),0,1),IF(ISNUMBER(N95),1,0),IF(N95=TRUNC(N95),1,0),IF(AND(N95*1=N95,N95&gt;=0),1,0),IF(AND(N95=TRUNC(N95),N95&gt;=0),1,0),IF(AND(N95*1=N95,N95&gt;0),1,0),IF(AND(N95=TRUNC(N95),N95&gt;0),1,0),1,IF(ISNA(HLOOKUP(N95,$BK$4:$BT$4,1,0)),0,1)),0)))</f>
        <v>1</v>
      </c>
      <c r="BR95" s="195">
        <f t="shared" ref="BR95:BR130" si="148">IF(OR(O$30="",O$4=99),1,IF(O95="",0,IFERROR(CHOOSE(BR$28,IF(ISNA(MATCH(O95,$BH$30:$BI$30,0)),0,1),IF(ISNUMBER(O95),1,0),IF(O95=TRUNC(O95),1,0),IF(AND(O95*1=O95,O95&gt;=0),1,0),IF(AND(O95=TRUNC(O95),O95&gt;=0),1,0),IF(AND(O95*1=O95,O95&gt;0),1,0),IF(AND(O95=TRUNC(O95),O95&gt;0),1,0),1,IF(ISNA(HLOOKUP(O95,$BK$4:$BT$4,1,0)),0,1)),0)))</f>
        <v>1</v>
      </c>
      <c r="BS95" s="195">
        <f t="shared" ref="BS95:BS130" si="149">IF(OR(P$30="",P$4=99),1,IF(P95="",0,IFERROR(CHOOSE(BS$28,IF(ISNA(MATCH(P95,$BH$30:$BI$30,0)),0,1),IF(ISNUMBER(P95),1,0),IF(P95=TRUNC(P95),1,0),IF(AND(P95*1=P95,P95&gt;=0),1,0),IF(AND(P95=TRUNC(P95),P95&gt;=0),1,0),IF(AND(P95*1=P95,P95&gt;0),1,0),IF(AND(P95=TRUNC(P95),P95&gt;0),1,0),1,IF(ISNA(HLOOKUP(P95,$BK$4:$BT$4,1,0)),0,1)),0)))</f>
        <v>1</v>
      </c>
      <c r="BT95" s="195">
        <f t="shared" ref="BT95:BT130" si="150">IF(OR(Q$30="",Q$4=99),1,IF(Q95="",0,IFERROR(CHOOSE(BT$28,IF(ISNA(MATCH(Q95,$BH$30:$BI$30,0)),0,1),IF(ISNUMBER(Q95),1,0),IF(Q95=TRUNC(Q95),1,0),IF(AND(Q95*1=Q95,Q95&gt;=0),1,0),IF(AND(Q95=TRUNC(Q95),Q95&gt;=0),1,0),IF(AND(Q95*1=Q95,Q95&gt;0),1,0),IF(AND(Q95=TRUNC(Q95),Q95&gt;0),1,0),1,IF(ISNA(HLOOKUP(Q95,$BK$4:$BT$4,1,0)),0,1)),0)))</f>
        <v>1</v>
      </c>
      <c r="BU95" s="195">
        <f t="shared" ref="BU95:BU130" si="151">IF(OR(R$30="",R$4=99),1,IF(R95="",0,IFERROR(CHOOSE(BU$28,IF(ISNA(MATCH(R95,$BH$30:$BI$30,0)),0,1),IF(ISNUMBER(R95),1,0),IF(R95=TRUNC(R95),1,0),IF(AND(R95*1=R95,R95&gt;=0),1,0),IF(AND(R95=TRUNC(R95),R95&gt;=0),1,0),IF(AND(R95*1=R95,R95&gt;0),1,0),IF(AND(R95=TRUNC(R95),R95&gt;0),1,0),1,IF(ISNA(HLOOKUP(R95,$BK$4:$BT$4,1,0)),0,1)),0)))</f>
        <v>1</v>
      </c>
      <c r="BV95" s="195">
        <f t="shared" ref="BV95:BV130" si="152">IF(OR(S$30="",S$4=99),1,IF(S95="",0,IFERROR(CHOOSE(BV$28,IF(ISNA(MATCH(S95,$BH$30:$BI$30,0)),0,1),IF(ISNUMBER(S95),1,0),IF(S95=TRUNC(S95),1,0),IF(AND(S95*1=S95,S95&gt;=0),1,0),IF(AND(S95=TRUNC(S95),S95&gt;=0),1,0),IF(AND(S95*1=S95,S95&gt;0),1,0),IF(AND(S95=TRUNC(S95),S95&gt;0),1,0),1,IF(ISNA(HLOOKUP(S95,$BK$4:$BT$4,1,0)),0,1)),0)))</f>
        <v>1</v>
      </c>
      <c r="BW95" s="195">
        <f t="shared" ref="BW95:BW130" si="153">IF(OR(T$30="",T$4=99),1,IF(T95="",0,IFERROR(CHOOSE(BW$28,IF(ISNA(MATCH(T95,$BH$30:$BI$30,0)),0,1),IF(ISNUMBER(T95),1,0),IF(T95=TRUNC(T95),1,0),IF(AND(T95*1=T95,T95&gt;=0),1,0),IF(AND(T95=TRUNC(T95),T95&gt;=0),1,0),IF(AND(T95*1=T95,T95&gt;0),1,0),IF(AND(T95=TRUNC(T95),T95&gt;0),1,0),1,IF(ISNA(HLOOKUP(T95,$BK$4:$BT$4,1,0)),0,1)),0)))</f>
        <v>1</v>
      </c>
      <c r="BX95" s="195">
        <f t="shared" ref="BX95:BX130" si="154">IF(OR(U$30="",U$4=99),1,IF(U95="",0,IFERROR(CHOOSE(BX$28,IF(ISNA(MATCH(U95,$BH$30:$BI$30,0)),0,1),IF(ISNUMBER(U95),1,0),IF(U95=TRUNC(U95),1,0),IF(AND(U95*1=U95,U95&gt;=0),1,0),IF(AND(U95=TRUNC(U95),U95&gt;=0),1,0),IF(AND(U95*1=U95,U95&gt;0),1,0),IF(AND(U95=TRUNC(U95),U95&gt;0),1,0),1,IF(ISNA(HLOOKUP(U95,$BK$4:$BT$4,1,0)),0,1)),0)))</f>
        <v>1</v>
      </c>
      <c r="BY95" s="195">
        <f t="shared" ref="BY95:BY130" si="155">IF(OR(V$30="",V$4=99),1,IF(V95="",0,IFERROR(CHOOSE(BY$28,IF(ISNA(MATCH(V95,$BH$30:$BI$30,0)),0,1),IF(ISNUMBER(V95),1,0),IF(V95=TRUNC(V95),1,0),IF(AND(V95*1=V95,V95&gt;=0),1,0),IF(AND(V95=TRUNC(V95),V95&gt;=0),1,0),IF(AND(V95*1=V95,V95&gt;0),1,0),IF(AND(V95=TRUNC(V95),V95&gt;0),1,0),1,IF(ISNA(HLOOKUP(V95,$BK$4:$BT$4,1,0)),0,1)),0)))</f>
        <v>1</v>
      </c>
      <c r="BZ95" s="195">
        <f t="shared" ref="BZ95:BZ130" si="156">IF(OR(W$30="",W$4=99),1,IF(W95="",0,IFERROR(CHOOSE(BZ$28,IF(ISNA(MATCH(W95,$BH$30:$BI$30,0)),0,1),IF(ISNUMBER(W95),1,0),IF(W95=TRUNC(W95),1,0),IF(AND(W95*1=W95,W95&gt;=0),1,0),IF(AND(W95=TRUNC(W95),W95&gt;=0),1,0),IF(AND(W95*1=W95,W95&gt;0),1,0),IF(AND(W95=TRUNC(W95),W95&gt;0),1,0),1,IF(ISNA(HLOOKUP(W95,$BK$4:$BT$4,1,0)),0,1)),0)))</f>
        <v>1</v>
      </c>
      <c r="CA95" s="195">
        <f t="shared" ref="CA95:CA130" si="157">IF(OR(X$30="",X$4=99),1,IF(X95="",0,IFERROR(CHOOSE(CA$28,IF(ISNA(MATCH(X95,$BH$30:$BI$30,0)),0,1),IF(ISNUMBER(X95),1,0),IF(X95=TRUNC(X95),1,0),IF(AND(X95*1=X95,X95&gt;=0),1,0),IF(AND(X95=TRUNC(X95),X95&gt;=0),1,0),IF(AND(X95*1=X95,X95&gt;0),1,0),IF(AND(X95=TRUNC(X95),X95&gt;0),1,0),1,IF(ISNA(HLOOKUP(X95,$BK$4:$BT$4,1,0)),0,1)),0)))</f>
        <v>1</v>
      </c>
      <c r="CB95" s="195">
        <f t="shared" ref="CB95:CB130" si="158">IF(OR(Y$30="",Y$4=99),1,IF(Y95="",0,IFERROR(CHOOSE(CB$28,IF(ISNA(MATCH(Y95,$BH$30:$BI$30,0)),0,1),IF(ISNUMBER(Y95),1,0),IF(Y95=TRUNC(Y95),1,0),IF(AND(Y95*1=Y95,Y95&gt;=0),1,0),IF(AND(Y95=TRUNC(Y95),Y95&gt;=0),1,0),IF(AND(Y95*1=Y95,Y95&gt;0),1,0),IF(AND(Y95=TRUNC(Y95),Y95&gt;0),1,0),1,IF(ISNA(HLOOKUP(Y95,$BK$4:$BT$4,1,0)),0,1)),0)))</f>
        <v>1</v>
      </c>
      <c r="CC95" s="195">
        <f t="shared" ref="CC95:CC130" si="159">IF(OR(Z$30="",Z$4=99),1,IF(Z95="",0,IFERROR(CHOOSE(CC$28,IF(ISNA(MATCH(Z95,$BH$30:$BI$30,0)),0,1),IF(ISNUMBER(Z95),1,0),IF(Z95=TRUNC(Z95),1,0),IF(AND(Z95*1=Z95,Z95&gt;=0),1,0),IF(AND(Z95=TRUNC(Z95),Z95&gt;=0),1,0),IF(AND(Z95*1=Z95,Z95&gt;0),1,0),IF(AND(Z95=TRUNC(Z95),Z95&gt;0),1,0),1,IF(ISNA(HLOOKUP(Z95,$BK$4:$BT$4,1,0)),0,1)),0)))</f>
        <v>1</v>
      </c>
      <c r="CD95" s="195">
        <f t="shared" ref="CD95:CD130" si="160">IF(OR(AA$30="",AA$4=99),1,IF(AA95="",0,IFERROR(CHOOSE(CD$28,IF(ISNA(MATCH(AA95,$BH$30:$BI$30,0)),0,1),IF(ISNUMBER(AA95),1,0),IF(AA95=TRUNC(AA95),1,0),IF(AND(AA95*1=AA95,AA95&gt;=0),1,0),IF(AND(AA95=TRUNC(AA95),AA95&gt;=0),1,0),IF(AND(AA95*1=AA95,AA95&gt;0),1,0),IF(AND(AA95=TRUNC(AA95),AA95&gt;0),1,0),1,IF(ISNA(HLOOKUP(AA95,$BK$4:$BT$4,1,0)),0,1)),0)))</f>
        <v>1</v>
      </c>
      <c r="CE95" s="195">
        <f t="shared" ref="CE95:CE130" si="161">IF(OR(AB$30="",AB$4=99),1,IF(AB95="",0,IFERROR(CHOOSE(CE$28,IF(ISNA(MATCH(AB95,$BH$30:$BI$30,0)),0,1),IF(ISNUMBER(AB95),1,0),IF(AB95=TRUNC(AB95),1,0),IF(AND(AB95*1=AB95,AB95&gt;=0),1,0),IF(AND(AB95=TRUNC(AB95),AB95&gt;=0),1,0),IF(AND(AB95*1=AB95,AB95&gt;0),1,0),IF(AND(AB95=TRUNC(AB95),AB95&gt;0),1,0),1,IF(ISNA(HLOOKUP(AB95,$BK$4:$BT$4,1,0)),0,1)),0)))</f>
        <v>1</v>
      </c>
      <c r="CF95" s="195">
        <f t="shared" ref="CF95:CF130" si="162">IF(OR(AC$30="",AC$4=99),1,IF(AC95="",0,IFERROR(CHOOSE(CF$28,IF(ISNA(MATCH(AC95,$BH$30:$BI$30,0)),0,1),IF(ISNUMBER(AC95),1,0),IF(AC95=TRUNC(AC95),1,0),IF(AND(AC95*1=AC95,AC95&gt;=0),1,0),IF(AND(AC95=TRUNC(AC95),AC95&gt;=0),1,0),IF(AND(AC95*1=AC95,AC95&gt;0),1,0),IF(AND(AC95=TRUNC(AC95),AC95&gt;0),1,0),1,IF(ISNA(HLOOKUP(AC95,$BK$4:$BT$4,1,0)),0,1)),0)))</f>
        <v>1</v>
      </c>
      <c r="CG95" s="195">
        <f t="shared" ref="CG95:CG130" si="163">IF(OR(AD$30="",AD$4=99),1,IF(AD95="",0,IFERROR(CHOOSE(CG$28,IF(ISNA(MATCH(AD95,$BH$30:$BI$30,0)),0,1),IF(ISNUMBER(AD95),1,0),IF(AD95=TRUNC(AD95),1,0),IF(AND(AD95*1=AD95,AD95&gt;=0),1,0),IF(AND(AD95=TRUNC(AD95),AD95&gt;=0),1,0),IF(AND(AD95*1=AD95,AD95&gt;0),1,0),IF(AND(AD95=TRUNC(AD95),AD95&gt;0),1,0),1,IF(ISNA(HLOOKUP(AD95,$BK$4:$BT$4,1,0)),0,1)),0)))</f>
        <v>1</v>
      </c>
      <c r="CH95" s="195">
        <f t="shared" ref="CH95:CH130" si="164">IF(OR(AE$30="",AE$4=99),1,IF(AE95="",0,IFERROR(CHOOSE(CH$28,IF(ISNA(MATCH(AE95,$BH$30:$BI$30,0)),0,1),IF(ISNUMBER(AE95),1,0),IF(AE95=TRUNC(AE95),1,0),IF(AND(AE95*1=AE95,AE95&gt;=0),1,0),IF(AND(AE95=TRUNC(AE95),AE95&gt;=0),1,0),IF(AND(AE95*1=AE95,AE95&gt;0),1,0),IF(AND(AE95=TRUNC(AE95),AE95&gt;0),1,0),1,IF(ISNA(HLOOKUP(AE95,$BK$4:$BT$4,1,0)),0,1)),0)))</f>
        <v>1</v>
      </c>
      <c r="CI95" s="195">
        <f t="shared" ref="CI95:CI130" si="165">IF(OR(AF$30="",AF$4=99),1,IF(AF95="",0,IFERROR(CHOOSE(CI$28,IF(ISNA(MATCH(AF95,$BH$30:$BI$30,0)),0,1),IF(ISNUMBER(AF95),1,0),IF(AF95=TRUNC(AF95),1,0),IF(AND(AF95*1=AF95,AF95&gt;=0),1,0),IF(AND(AF95=TRUNC(AF95),AF95&gt;=0),1,0),IF(AND(AF95*1=AF95,AF95&gt;0),1,0),IF(AND(AF95=TRUNC(AF95),AF95&gt;0),1,0),1,IF(ISNA(HLOOKUP(AF95,$BK$4:$BT$4,1,0)),0,1)),0)))</f>
        <v>1</v>
      </c>
      <c r="CJ95" s="195">
        <f t="shared" ref="CJ95:CJ130" si="166">IF(OR(AG$30="",AG$4=99),1,IF(AG95="",0,IFERROR(CHOOSE(CJ$28,IF(ISNA(MATCH(AG95,$BH$30:$BI$30,0)),0,1),IF(ISNUMBER(AG95),1,0),IF(AG95=TRUNC(AG95),1,0),IF(AND(AG95*1=AG95,AG95&gt;=0),1,0),IF(AND(AG95=TRUNC(AG95),AG95&gt;=0),1,0),IF(AND(AG95*1=AG95,AG95&gt;0),1,0),IF(AND(AG95=TRUNC(AG95),AG95&gt;0),1,0),1,IF(ISNA(HLOOKUP(AG95,$BK$4:$BT$4,1,0)),0,1)),0)))</f>
        <v>1</v>
      </c>
      <c r="CK95" s="195">
        <f t="shared" ref="CK95:CK130" si="167">IF(OR(AH$30="",AH$4=99),1,IF(AH95="",0,IFERROR(CHOOSE(CK$28,IF(ISNA(MATCH(AH95,$BH$30:$BI$30,0)),0,1),IF(ISNUMBER(AH95),1,0),IF(AH95=TRUNC(AH95),1,0),IF(AND(AH95*1=AH95,AH95&gt;=0),1,0),IF(AND(AH95=TRUNC(AH95),AH95&gt;=0),1,0),IF(AND(AH95*1=AH95,AH95&gt;0),1,0),IF(AND(AH95=TRUNC(AH95),AH95&gt;0),1,0),1,IF(ISNA(HLOOKUP(AH95,$BK$4:$BT$4,1,0)),0,1)),0)))</f>
        <v>1</v>
      </c>
      <c r="CL95" s="195">
        <f t="shared" ref="CL95:CL130" si="168">IF(OR(AI$30="",AI$4=99),1,IF(AI95="",0,IFERROR(CHOOSE(CL$28,IF(ISNA(MATCH(AI95,$BH$30:$BI$30,0)),0,1),IF(ISNUMBER(AI95),1,0),IF(AI95=TRUNC(AI95),1,0),IF(AND(AI95*1=AI95,AI95&gt;=0),1,0),IF(AND(AI95=TRUNC(AI95),AI95&gt;=0),1,0),IF(AND(AI95*1=AI95,AI95&gt;0),1,0),IF(AND(AI95=TRUNC(AI95),AI95&gt;0),1,0),1,IF(ISNA(HLOOKUP(AI95,$BK$4:$BT$4,1,0)),0,1)),0)))</f>
        <v>1</v>
      </c>
      <c r="CM95" s="195">
        <f t="shared" ref="CM95:CM130" si="169">IF(OR(AJ$30="",AJ$4=99),1,IF(AJ95="",0,IFERROR(CHOOSE(CM$28,IF(ISNA(MATCH(AJ95,$BH$30:$BI$30,0)),0,1),IF(ISNUMBER(AJ95),1,0),IF(AJ95=TRUNC(AJ95),1,0),IF(AND(AJ95*1=AJ95,AJ95&gt;=0),1,0),IF(AND(AJ95=TRUNC(AJ95),AJ95&gt;=0),1,0),IF(AND(AJ95*1=AJ95,AJ95&gt;0),1,0),IF(AND(AJ95=TRUNC(AJ95),AJ95&gt;0),1,0),1,IF(ISNA(HLOOKUP(AJ95,$BK$4:$BT$4,1,0)),0,1)),0)))</f>
        <v>1</v>
      </c>
      <c r="CN95" s="195">
        <f t="shared" ref="CN95:CN130" si="170">IF(OR(AK$30="",AK$4=99),1,IF(AK95="",0,IFERROR(CHOOSE(CN$28,IF(ISNA(MATCH(AK95,$BH$30:$BI$30,0)),0,1),IF(ISNUMBER(AK95),1,0),IF(AK95=TRUNC(AK95),1,0),IF(AND(AK95*1=AK95,AK95&gt;=0),1,0),IF(AND(AK95=TRUNC(AK95),AK95&gt;=0),1,0),IF(AND(AK95*1=AK95,AK95&gt;0),1,0),IF(AND(AK95=TRUNC(AK95),AK95&gt;0),1,0),1,IF(ISNA(HLOOKUP(AK95,$BK$4:$BT$4,1,0)),0,1)),0)))</f>
        <v>1</v>
      </c>
      <c r="CO95" s="195">
        <f t="shared" ref="CO95:CO130" si="171">IF(OR(AL$30="",AM$4=99),1,IF(AL95="",0,IFERROR(CHOOSE(CO$28,IF(ISNA(MATCH(AL95,$BH$30:$BI$30,0)),0,1),IF(ISNUMBER(AL95),1,0),IF(AL95=TRUNC(AL95),1,0),IF(AND(AL95*1=AL95,AL95&gt;=0),1,0),IF(AND(AL95=TRUNC(AL95),AL95&gt;=0),1,0),IF(AND(AL95*1=AL95,AL95&gt;0),1,0),IF(AND(AL95=TRUNC(AL95),AL95&gt;0),1,0),1,IF(ISNA(HLOOKUP(AL95,$BK$4:$BT$4,1,0)),0,1)),0)))</f>
        <v>1</v>
      </c>
      <c r="CP95" s="195">
        <f t="shared" ref="CP95:CP130" si="172">IF(OR(AM$30="",AN$4=99),1,IF(AM95="",0,IFERROR(CHOOSE(CP$28,IF(ISNA(MATCH(AM95,$BH$30:$BI$30,0)),0,1),IF(ISNUMBER(AM95),1,0),IF(AM95=TRUNC(AM95),1,0),IF(AND(AM95*1=AM95,AM95&gt;=0),1,0),IF(AND(AM95=TRUNC(AM95),AM95&gt;=0),1,0),IF(AND(AM95*1=AM95,AM95&gt;0),1,0),IF(AND(AM95=TRUNC(AM95),AM95&gt;0),1,0),1,IF(ISNA(HLOOKUP(AM95,$BK$4:$BT$4,1,0)),0,1)),0)))</f>
        <v>1</v>
      </c>
      <c r="CQ95" s="195">
        <f t="shared" ref="CQ95:CQ130" si="173">IF(OR(AN$30="",AN$4=99),1,IF(AN95="",0,IFERROR(CHOOSE(CQ$28,IF(ISNA(MATCH(AN95,$BH$30:$BI$30,0)),0,1),IF(ISNUMBER(AN95),1,0),IF(AN95=TRUNC(AN95),1,0),IF(AND(AN95*1=AN95,AN95&gt;=0),1,0),IF(AND(AN95=TRUNC(AN95),AN95&gt;=0),1,0),IF(AND(AN95*1=AN95,AN95&gt;0),1,0),IF(AND(AN95=TRUNC(AN95),AN95&gt;0),1,0),1,IF(ISNA(HLOOKUP(AN95,$BK$4:$BT$4,1,0)),0,1)),0)))</f>
        <v>1</v>
      </c>
      <c r="CR95" s="195">
        <f t="shared" ref="CR95:CR130" si="174">IF(OR(AO$30="",AO$4=99),1,IF(AO95="",0,IFERROR(CHOOSE(CR$28,IF(ISNA(MATCH(AO95,$BH$30:$BI$30,0)),0,1),IF(ISNUMBER(AO95),1,0),IF(AO95=TRUNC(AO95),1,0),IF(AND(AO95*1=AO95,AO95&gt;=0),1,0),IF(AND(AO95=TRUNC(AO95),AO95&gt;=0),1,0),IF(AND(AO95*1=AO95,AO95&gt;0),1,0),IF(AND(AO95=TRUNC(AO95),AO95&gt;0),1,0),1,IF(ISNA(HLOOKUP(AO95,$BK$4:$BT$4,1,0)),0,1)),0)))</f>
        <v>1</v>
      </c>
      <c r="CS95" s="195">
        <f t="shared" ref="CS95:CS130" si="175">IF(OR(AP$30="",AP$4=99),1,IF(AP95="",0,IFERROR(CHOOSE(CS$28,IF(ISNA(MATCH(AP95,$BH$30:$BI$30,0)),0,1),IF(ISNUMBER(AP95),1,0),IF(AP95=TRUNC(AP95),1,0),IF(AND(AP95*1=AP95,AP95&gt;=0),1,0),IF(AND(AP95=TRUNC(AP95),AP95&gt;=0),1,0),IF(AND(AP95*1=AP95,AP95&gt;0),1,0),IF(AND(AP95=TRUNC(AP95),AP95&gt;0),1,0),1,IF(ISNA(HLOOKUP(AP95,$BK$4:$BT$4,1,0)),0,1)),0)))</f>
        <v>1</v>
      </c>
      <c r="CT95" s="195">
        <f t="shared" ref="CT95:CT130" si="176">IF(OR(AQ$30="",AQ$4=99),1,IF(AQ95="",0,IFERROR(CHOOSE(CT$28,IF(ISNA(MATCH(AQ95,$BH$30:$BI$30,0)),0,1),IF(ISNUMBER(AQ95),1,0),IF(AQ95=TRUNC(AQ95),1,0),IF(AND(AQ95*1=AQ95,AQ95&gt;=0),1,0),IF(AND(AQ95=TRUNC(AQ95),AQ95&gt;=0),1,0),IF(AND(AQ95*1=AQ95,AQ95&gt;0),1,0),IF(AND(AQ95=TRUNC(AQ95),AQ95&gt;0),1,0),1,IF(ISNA(HLOOKUP(AQ95,$BK$4:$BT$4,1,0)),0,1)),0)))</f>
        <v>1</v>
      </c>
      <c r="CU95" s="195">
        <f t="shared" ref="CU95:CU130" si="177">IF(OR(AR$30="",AR$4=99),1,IF(AR95="",0,IFERROR(CHOOSE(CU$28,IF(ISNA(MATCH(AR95,$BH$30:$BI$30,0)),0,1),IF(ISNUMBER(AR95),1,0),IF(AR95=TRUNC(AR95),1,0),IF(AND(AR95*1=AR95,AR95&gt;=0),1,0),IF(AND(AR95=TRUNC(AR95),AR95&gt;=0),1,0),IF(AND(AR95*1=AR95,AR95&gt;0),1,0),IF(AND(AR95=TRUNC(AR95),AR95&gt;0),1,0),1,IF(ISNA(HLOOKUP(AR95,$BK$4:$BT$4,1,0)),0,1)),0)))</f>
        <v>1</v>
      </c>
      <c r="CV95" s="195">
        <f t="shared" ref="CV95:CV130" si="178">IF(OR(AS$30="",AS$4=99),1,IF(AS95="",0,IFERROR(CHOOSE(CV$28,IF(ISNA(MATCH(AS95,$BH$30:$BI$30,0)),0,1),IF(ISNUMBER(AS95),1,0),IF(AS95=TRUNC(AS95),1,0),IF(AND(AS95*1=AS95,AS95&gt;=0),1,0),IF(AND(AS95=TRUNC(AS95),AS95&gt;=0),1,0),IF(AND(AS95*1=AS95,AS95&gt;0),1,0),IF(AND(AS95=TRUNC(AS95),AS95&gt;0),1,0),1,IF(ISNA(HLOOKUP(AS95,$BK$4:$BT$4,1,0)),0,1)),0)))</f>
        <v>1</v>
      </c>
      <c r="CW95" s="195">
        <f t="shared" ref="CW95:CW130" si="179">IF(OR(AT$30="",AT$4=99),1,IF(AT95="",0,IFERROR(CHOOSE(CW$28,IF(ISNA(MATCH(AT95,$BH$30:$BI$30,0)),0,1),IF(ISNUMBER(AT95),1,0),IF(AT95=TRUNC(AT95),1,0),IF(AND(AT95*1=AT95,AT95&gt;=0),1,0),IF(AND(AT95=TRUNC(AT95),AT95&gt;=0),1,0),IF(AND(AT95*1=AT95,AT95&gt;0),1,0),IF(AND(AT95=TRUNC(AT95),AT95&gt;0),1,0),1,IF(ISNA(HLOOKUP(AT95,$BK$4:$BT$4,1,0)),0,1)),0)))</f>
        <v>1</v>
      </c>
      <c r="CX95" s="195">
        <f t="shared" ref="CX95:CX130" si="180">IF(OR(AU$30="",AU$4=99),1,IF(AU95="",0,IFERROR(CHOOSE(CX$28,IF(ISNA(MATCH(AU95,$BH$30:$BI$30,0)),0,1),IF(ISNUMBER(AU95),1,0),IF(AU95=TRUNC(AU95),1,0),IF(AND(AU95*1=AU95,AU95&gt;=0),1,0),IF(AND(AU95=TRUNC(AU95),AU95&gt;=0),1,0),IF(AND(AU95*1=AU95,AU95&gt;0),1,0),IF(AND(AU95=TRUNC(AU95),AU95&gt;0),1,0),1,IF(ISNA(HLOOKUP(AU95,$BK$4:$BT$4,1,0)),0,1)),0)))</f>
        <v>1</v>
      </c>
      <c r="CY95" s="195">
        <f t="shared" ref="CY95:CY130" si="181">IF(OR(AV$30="",AV$4=99),1,IF(AV95="",0,IFERROR(CHOOSE(CY$28,IF(ISNA(MATCH(AV95,$BH$30:$BI$30,0)),0,1),IF(ISNUMBER(AV95),1,0),IF(AV95=TRUNC(AV95),1,0),IF(AND(AV95*1=AV95,AV95&gt;=0),1,0),IF(AND(AV95=TRUNC(AV95),AV95&gt;=0),1,0),IF(AND(AV95*1=AV95,AV95&gt;0),1,0),IF(AND(AV95=TRUNC(AV95),AV95&gt;0),1,0),1,IF(ISNA(HLOOKUP(AV95,$BK$4:$BT$4,1,0)),0,1)),0)))</f>
        <v>1</v>
      </c>
      <c r="CZ95" s="195">
        <f t="shared" ref="CZ95:CZ130" si="182">IF(OR(AW$30="",AW$4=99),1,IF(AW95="",0,IFERROR(CHOOSE(CZ$28,IF(ISNA(MATCH(AW95,$BH$30:$BI$30,0)),0,1),IF(ISNUMBER(AW95),1,0),IF(AW95=TRUNC(AW95),1,0),IF(AND(AW95*1=AW95,AW95&gt;=0),1,0),IF(AND(AW95=TRUNC(AW95),AW95&gt;=0),1,0),IF(AND(AW95*1=AW95,AW95&gt;0),1,0),IF(AND(AW95=TRUNC(AW95),AW95&gt;0),1,0),1,IF(ISNA(HLOOKUP(AW95,$BK$4:$BT$4,1,0)),0,1)),0)))</f>
        <v>1</v>
      </c>
      <c r="DA95" s="195">
        <f t="shared" ref="DA95:DA130" si="183">IF(OR(AX$30="",AX$4=99),1,IF(AX95="",0,IFERROR(CHOOSE(DA$28,IF(ISNA(MATCH(AX95,$BH$30:$BI$30,0)),0,1),IF(ISNUMBER(AX95),1,0),IF(AX95=TRUNC(AX95),1,0),IF(AND(AX95*1=AX95,AX95&gt;=0),1,0),IF(AND(AX95=TRUNC(AX95),AX95&gt;=0),1,0),IF(AND(AX95*1=AX95,AX95&gt;0),1,0),IF(AND(AX95=TRUNC(AX95),AX95&gt;0),1,0),1,IF(ISNA(HLOOKUP(AX95,$BK$4:$BT$4,1,0)),0,1)),0)))</f>
        <v>1</v>
      </c>
      <c r="DB95" s="195">
        <f t="shared" ref="DB95:DB130" si="184">IF(OR(AY$30="",AY$4=99),1,IF(AY95="",0,IFERROR(CHOOSE(DB$28,IF(ISNA(MATCH(AY95,$BH$30:$BI$30,0)),0,1),IF(ISNUMBER(AY95),1,0),IF(AY95=TRUNC(AY95),1,0),IF(AND(AY95*1=AY95,AY95&gt;=0),1,0),IF(AND(AY95=TRUNC(AY95),AY95&gt;=0),1,0),IF(AND(AY95*1=AY95,AY95&gt;0),1,0),IF(AND(AY95=TRUNC(AY95),AY95&gt;0),1,0),1,IF(ISNA(HLOOKUP(AY95,$BK$4:$BT$4,1,0)),0,1)),0)))</f>
        <v>1</v>
      </c>
      <c r="DC95" s="195">
        <f t="shared" ref="DC95:DC130" si="185">IF(OR(BA$30="",BA$4=99),1,IF(BA95="",0,IFERROR(CHOOSE(DC$28,IF(ISNA(MATCH(BA95,$BH$30:$BI$30,0)),0,1),IF(ISNUMBER(BA95),1,0),IF(BA95=TRUNC(BA95),1,0),IF(AND(BA95*1=BA95,BA95&gt;=0),1,0),IF(AND(BA95=TRUNC(BA95),BA95&gt;=0),1,0),IF(AND(BA95*1=BA95,BA95&gt;0),1,0),IF(AND(BA95=TRUNC(BA95),BA95&gt;0),1,0),1,IF(ISNA(HLOOKUP(BA95,$BK$4:$BT$4,1,0)),0,1)),0)))</f>
        <v>1</v>
      </c>
      <c r="DD95" s="195">
        <f t="shared" ref="DD95:DD130" si="186">IF(OR(BB$30="",BB$4=99),1,IF(BB95="",0,IFERROR(CHOOSE(DD$28,IF(ISNA(MATCH(BB95,$BH$30:$BI$30,0)),0,1),IF(ISNUMBER(BB95),1,0),IF(BB95=TRUNC(BB95),1,0),IF(AND(BB95*1=BB95,BB95&gt;=0),1,0),IF(AND(BB95=TRUNC(BB95),BB95&gt;=0),1,0),IF(AND(BB95*1=BB95,BB95&gt;0),1,0),IF(AND(BB95=TRUNC(BB95),BB95&gt;0),1,0),1,IF(ISNA(HLOOKUP(BB95,$BK$4:$BT$4,1,0)),0,1)),0)))</f>
        <v>1</v>
      </c>
      <c r="DE95" s="195">
        <f t="shared" ref="DE95:DE130" si="187">IF(OR(BC$30="",BC$4=99),1,IF(BC95="",0,IFERROR(CHOOSE(DE$28,IF(ISNA(MATCH(BC95,$BH$30:$BI$30,0)),0,1),IF(ISNUMBER(BC95),1,0),IF(BC95=TRUNC(BC95),1,0),IF(AND(BC95*1=BC95,BC95&gt;=0),1,0),IF(AND(BC95=TRUNC(BC95),BC95&gt;=0),1,0),IF(AND(BC95*1=BC95,BC95&gt;0),1,0),IF(AND(BC95=TRUNC(BC95),BC95&gt;0),1,0),1,IF(ISNA(HLOOKUP(BC95,$BK$4:$BT$4,1,0)),0,1)),0)))</f>
        <v>1</v>
      </c>
      <c r="DF95" s="195">
        <f t="shared" ref="DF95:DF130" si="188">IF(OR(BD$30="",BD$4=99),1,IF(BD95="",0,IFERROR(CHOOSE(DF$28,IF(ISNA(MATCH(BD95,$BH$30:$BI$30,0)),0,1),IF(ISNUMBER(BD95),1,0),IF(BD95=TRUNC(BD95),1,0),IF(AND(BD95*1=BD95,BD95&gt;=0),1,0),IF(AND(BD95=TRUNC(BD95),BD95&gt;=0),1,0),IF(AND(BD95*1=BD95,BD95&gt;0),1,0),IF(AND(BD95=TRUNC(BD95),BD95&gt;0),1,0),1,IF(ISNA(HLOOKUP(BD95,$BK$4:$BT$4,1,0)),0,1)),0)))</f>
        <v>1</v>
      </c>
      <c r="DG95" s="195">
        <f t="shared" ref="DG95:DG130" si="189">IF(OR(BE$30="",BE$4=99),1,IF(BE95="",0,IFERROR(CHOOSE(DG$28,IF(ISNA(MATCH(BE95,$BH$30:$BI$30,0)),0,1),IF(ISNUMBER(BE95),1,0),IF(BE95=TRUNC(BE95),1,0),IF(AND(BE95*1=BE95,BE95&gt;=0),1,0),IF(AND(BE95=TRUNC(BE95),BE95&gt;=0),1,0),IF(AND(BE95*1=BE95,BE95&gt;0),1,0),IF(AND(BE95=TRUNC(BE95),BE95&gt;0),1,0),1,IF(ISNA(HLOOKUP(BE95,$BK$4:$BT$4,1,0)),0,1)),0)))</f>
        <v>1</v>
      </c>
      <c r="DR95" s="329" t="b">
        <f t="shared" ref="DR95:DR130" si="190">AQ95&gt;=DB$7</f>
        <v>0</v>
      </c>
      <c r="DS95" s="329" t="b">
        <f t="shared" ref="DS95:DS130" si="191">AR95&gt;=DC$7</f>
        <v>0</v>
      </c>
      <c r="DT95" s="329" t="b">
        <f t="shared" ref="DT95:DT130" si="192">AS95&gt;=DD$7</f>
        <v>0</v>
      </c>
      <c r="DU95" s="329"/>
      <c r="DV95" s="329"/>
      <c r="DW95" s="329"/>
      <c r="DX95" s="196">
        <f t="shared" si="69"/>
        <v>0</v>
      </c>
      <c r="DY95" s="329" t="b">
        <f t="shared" ref="DY95:DY130" si="193">AQ95&gt;=DI$7</f>
        <v>0</v>
      </c>
      <c r="DZ95" s="329" t="b">
        <f t="shared" ref="DZ95:DZ130" si="194">AR95&gt;=DJ$7</f>
        <v>0</v>
      </c>
      <c r="EA95" s="329" t="b">
        <f t="shared" ref="EA95:EA130" si="195">AS95&gt;=DK$7</f>
        <v>0</v>
      </c>
      <c r="EB95" s="329"/>
      <c r="EC95" s="329"/>
      <c r="ED95" s="329"/>
      <c r="EE95" s="196">
        <f t="shared" si="70"/>
        <v>0</v>
      </c>
      <c r="EF95" s="329">
        <f t="shared" ref="EF95:EF130" si="196">IF($F95="","",IF(DX95=$DC$5,1,0))</f>
        <v>0</v>
      </c>
      <c r="EG95" s="329">
        <f t="shared" ref="EG95:EG130" si="197">IF($F95="","",IF(AND(EE95=$DC$5,EE95-DX95&lt;=$DJ$5),1,0))</f>
        <v>0</v>
      </c>
    </row>
    <row r="96" spans="2:137" ht="57" customHeight="1" x14ac:dyDescent="0.25">
      <c r="B96" s="452">
        <f>IF(F96="","",ROW()-30)</f>
        <v>66</v>
      </c>
      <c r="C96" s="9"/>
      <c r="D96" s="9"/>
      <c r="E96" s="9"/>
      <c r="F96" s="444" t="s">
        <v>357</v>
      </c>
      <c r="G96" s="8">
        <v>0</v>
      </c>
      <c r="H96" s="8">
        <v>0</v>
      </c>
      <c r="I96" s="8">
        <v>1</v>
      </c>
      <c r="J96" s="8">
        <v>0</v>
      </c>
      <c r="K96" s="385">
        <f t="shared" ref="K96:K130" si="198">IF(F96="","",IF(OR(I96=1,AND(I96=0,J96=1)),1,0))</f>
        <v>1</v>
      </c>
      <c r="L96" s="8">
        <v>1</v>
      </c>
      <c r="M96" s="8">
        <v>1</v>
      </c>
      <c r="N96" s="8">
        <v>1</v>
      </c>
      <c r="O96" s="8">
        <v>0</v>
      </c>
      <c r="P96" s="8">
        <v>0</v>
      </c>
      <c r="Q96" s="8">
        <v>0</v>
      </c>
      <c r="R96" s="8">
        <v>0</v>
      </c>
      <c r="S96" s="385">
        <f t="shared" ref="S96:S130" si="199">IF(F96="","",IF(OR(O96=0,SUM(O96:R96)=4),1,0))</f>
        <v>1</v>
      </c>
      <c r="T96" s="8">
        <v>1</v>
      </c>
      <c r="U96" s="8">
        <v>1</v>
      </c>
      <c r="V96" s="8">
        <v>1</v>
      </c>
      <c r="W96" s="8">
        <v>1</v>
      </c>
      <c r="X96" s="8">
        <v>1</v>
      </c>
      <c r="Y96" s="8">
        <v>1</v>
      </c>
      <c r="Z96" s="8">
        <v>1</v>
      </c>
      <c r="AA96" s="8">
        <v>1</v>
      </c>
      <c r="AB96" s="8">
        <v>1</v>
      </c>
      <c r="AC96" s="8">
        <v>1</v>
      </c>
      <c r="AD96" s="8">
        <v>1</v>
      </c>
      <c r="AE96" s="8">
        <v>1</v>
      </c>
      <c r="AF96" s="355">
        <v>0</v>
      </c>
      <c r="AG96" s="8">
        <v>0</v>
      </c>
      <c r="AH96" s="8"/>
      <c r="AI96" s="8"/>
      <c r="AJ96" s="8"/>
      <c r="AK96" s="8"/>
      <c r="AL96" s="8"/>
      <c r="AM96" s="8"/>
      <c r="AN96" s="8"/>
      <c r="AO96" s="8"/>
      <c r="AP96" s="437"/>
      <c r="AQ96" s="8"/>
      <c r="AR96" s="8"/>
      <c r="AS96" s="8"/>
      <c r="AT96" s="8">
        <v>196000</v>
      </c>
      <c r="AU96" s="9">
        <f t="shared" si="137"/>
        <v>0</v>
      </c>
      <c r="AV96" s="8">
        <v>0</v>
      </c>
      <c r="AW96" s="9">
        <f t="shared" si="138"/>
        <v>1</v>
      </c>
      <c r="AX96" s="8">
        <v>1</v>
      </c>
      <c r="AY96" s="8">
        <v>1</v>
      </c>
      <c r="AZ96" s="8">
        <v>1</v>
      </c>
      <c r="BA96" s="8">
        <v>0</v>
      </c>
      <c r="BB96" s="9"/>
      <c r="BC96" s="9"/>
      <c r="BD96" s="9"/>
      <c r="BE96" s="244" cm="1">
        <f t="array" ref="BE96">IF($F96="","",IF(BA96=1,1,IF(BG96&lt;&gt;1,$BH$1,IF(SUMPRODUCT(--(G96:AZ96&gt;=$G$5:$AZ$5)*($G$5:$AZ$5&lt;&gt;"")*($G$4:$AZ$4=1))=COUNTIF($G$4:$AZ$4,1),1,0))))</f>
        <v>0</v>
      </c>
      <c r="BF96" s="453" t="s">
        <v>804</v>
      </c>
      <c r="BG96" s="196">
        <f t="shared" si="139"/>
        <v>1</v>
      </c>
      <c r="BH96" s="196">
        <f t="shared" si="136"/>
        <v>0</v>
      </c>
      <c r="BI96" s="196">
        <f t="shared" si="136"/>
        <v>1</v>
      </c>
      <c r="BJ96" s="195">
        <f t="shared" si="140"/>
        <v>1</v>
      </c>
      <c r="BK96" s="195">
        <f t="shared" si="141"/>
        <v>1</v>
      </c>
      <c r="BL96" s="195">
        <f t="shared" si="142"/>
        <v>1</v>
      </c>
      <c r="BM96" s="195">
        <f t="shared" si="143"/>
        <v>1</v>
      </c>
      <c r="BN96" s="195">
        <f t="shared" si="144"/>
        <v>1</v>
      </c>
      <c r="BO96" s="195">
        <f t="shared" si="145"/>
        <v>1</v>
      </c>
      <c r="BP96" s="195">
        <f t="shared" si="146"/>
        <v>1</v>
      </c>
      <c r="BQ96" s="195">
        <f t="shared" si="147"/>
        <v>1</v>
      </c>
      <c r="BR96" s="195">
        <f t="shared" si="148"/>
        <v>1</v>
      </c>
      <c r="BS96" s="195">
        <f t="shared" si="149"/>
        <v>1</v>
      </c>
      <c r="BT96" s="195">
        <f t="shared" si="150"/>
        <v>1</v>
      </c>
      <c r="BU96" s="195">
        <f t="shared" si="151"/>
        <v>1</v>
      </c>
      <c r="BV96" s="195">
        <f t="shared" si="152"/>
        <v>1</v>
      </c>
      <c r="BW96" s="195">
        <f t="shared" si="153"/>
        <v>1</v>
      </c>
      <c r="BX96" s="195">
        <f t="shared" si="154"/>
        <v>1</v>
      </c>
      <c r="BY96" s="195">
        <f t="shared" si="155"/>
        <v>1</v>
      </c>
      <c r="BZ96" s="195">
        <f t="shared" si="156"/>
        <v>1</v>
      </c>
      <c r="CA96" s="195">
        <f t="shared" si="157"/>
        <v>1</v>
      </c>
      <c r="CB96" s="195">
        <f t="shared" si="158"/>
        <v>1</v>
      </c>
      <c r="CC96" s="195">
        <f t="shared" si="159"/>
        <v>1</v>
      </c>
      <c r="CD96" s="195">
        <f t="shared" si="160"/>
        <v>1</v>
      </c>
      <c r="CE96" s="195">
        <f t="shared" si="161"/>
        <v>1</v>
      </c>
      <c r="CF96" s="195">
        <f t="shared" si="162"/>
        <v>1</v>
      </c>
      <c r="CG96" s="195">
        <f t="shared" si="163"/>
        <v>1</v>
      </c>
      <c r="CH96" s="195">
        <f t="shared" si="164"/>
        <v>1</v>
      </c>
      <c r="CI96" s="195">
        <f t="shared" si="165"/>
        <v>1</v>
      </c>
      <c r="CJ96" s="195">
        <f t="shared" si="166"/>
        <v>1</v>
      </c>
      <c r="CK96" s="195">
        <f t="shared" si="167"/>
        <v>1</v>
      </c>
      <c r="CL96" s="195">
        <f t="shared" si="168"/>
        <v>1</v>
      </c>
      <c r="CM96" s="195">
        <f t="shared" si="169"/>
        <v>1</v>
      </c>
      <c r="CN96" s="195">
        <f t="shared" si="170"/>
        <v>1</v>
      </c>
      <c r="CO96" s="195">
        <f t="shared" si="171"/>
        <v>1</v>
      </c>
      <c r="CP96" s="195">
        <f t="shared" si="172"/>
        <v>1</v>
      </c>
      <c r="CQ96" s="195">
        <f t="shared" si="173"/>
        <v>1</v>
      </c>
      <c r="CR96" s="195">
        <f t="shared" si="174"/>
        <v>1</v>
      </c>
      <c r="CS96" s="195">
        <f t="shared" si="175"/>
        <v>1</v>
      </c>
      <c r="CT96" s="195">
        <f t="shared" si="176"/>
        <v>1</v>
      </c>
      <c r="CU96" s="195">
        <f t="shared" si="177"/>
        <v>1</v>
      </c>
      <c r="CV96" s="195">
        <f t="shared" si="178"/>
        <v>1</v>
      </c>
      <c r="CW96" s="195">
        <f t="shared" si="179"/>
        <v>1</v>
      </c>
      <c r="CX96" s="195">
        <f t="shared" si="180"/>
        <v>1</v>
      </c>
      <c r="CY96" s="195">
        <f t="shared" si="181"/>
        <v>1</v>
      </c>
      <c r="CZ96" s="195">
        <f t="shared" si="182"/>
        <v>1</v>
      </c>
      <c r="DA96" s="195">
        <f t="shared" si="183"/>
        <v>1</v>
      </c>
      <c r="DB96" s="195">
        <f t="shared" si="184"/>
        <v>1</v>
      </c>
      <c r="DC96" s="195">
        <f t="shared" si="185"/>
        <v>1</v>
      </c>
      <c r="DD96" s="195">
        <f t="shared" si="186"/>
        <v>1</v>
      </c>
      <c r="DE96" s="195">
        <f t="shared" si="187"/>
        <v>1</v>
      </c>
      <c r="DF96" s="195">
        <f t="shared" si="188"/>
        <v>1</v>
      </c>
      <c r="DG96" s="195">
        <f t="shared" si="189"/>
        <v>1</v>
      </c>
      <c r="DR96" s="329" t="b">
        <f t="shared" si="190"/>
        <v>0</v>
      </c>
      <c r="DS96" s="329" t="b">
        <f t="shared" si="191"/>
        <v>0</v>
      </c>
      <c r="DT96" s="329" t="b">
        <f t="shared" si="192"/>
        <v>0</v>
      </c>
      <c r="DU96" s="329"/>
      <c r="DV96" s="329"/>
      <c r="DW96" s="329"/>
      <c r="DX96" s="196">
        <f t="shared" ref="DX96:DX130" si="200">COUNTIF(DR96:DW96,TRUE)</f>
        <v>0</v>
      </c>
      <c r="DY96" s="329" t="b">
        <f t="shared" si="193"/>
        <v>0</v>
      </c>
      <c r="DZ96" s="329" t="b">
        <f t="shared" si="194"/>
        <v>0</v>
      </c>
      <c r="EA96" s="329" t="b">
        <f t="shared" si="195"/>
        <v>0</v>
      </c>
      <c r="EB96" s="329"/>
      <c r="EC96" s="329"/>
      <c r="ED96" s="329"/>
      <c r="EE96" s="196">
        <f t="shared" ref="EE96:EE130" si="201">COUNTIF(DY96:ED96,TRUE)</f>
        <v>0</v>
      </c>
      <c r="EF96" s="329">
        <f t="shared" si="196"/>
        <v>0</v>
      </c>
      <c r="EG96" s="329">
        <f t="shared" si="197"/>
        <v>0</v>
      </c>
    </row>
    <row r="97" spans="2:137" ht="51" customHeight="1" x14ac:dyDescent="0.25">
      <c r="B97" s="447">
        <f>IF(F97="","",ROW()-30)</f>
        <v>67</v>
      </c>
      <c r="C97" s="9"/>
      <c r="D97" s="9"/>
      <c r="E97" s="9"/>
      <c r="F97" s="444" t="s">
        <v>358</v>
      </c>
      <c r="G97" s="8">
        <v>1</v>
      </c>
      <c r="H97" s="8">
        <v>1</v>
      </c>
      <c r="I97" s="8">
        <v>1</v>
      </c>
      <c r="J97" s="8">
        <v>0</v>
      </c>
      <c r="K97" s="385">
        <f t="shared" si="198"/>
        <v>1</v>
      </c>
      <c r="L97" s="8">
        <v>1</v>
      </c>
      <c r="M97" s="8">
        <v>1</v>
      </c>
      <c r="N97" s="8">
        <v>1</v>
      </c>
      <c r="O97" s="8">
        <v>0</v>
      </c>
      <c r="P97" s="8">
        <v>0</v>
      </c>
      <c r="Q97" s="8">
        <v>0</v>
      </c>
      <c r="R97" s="8">
        <v>0</v>
      </c>
      <c r="S97" s="385">
        <f t="shared" si="199"/>
        <v>1</v>
      </c>
      <c r="T97" s="8">
        <v>1</v>
      </c>
      <c r="U97" s="8">
        <v>1</v>
      </c>
      <c r="V97" s="8">
        <v>1</v>
      </c>
      <c r="W97" s="8">
        <v>1</v>
      </c>
      <c r="X97" s="8">
        <v>1</v>
      </c>
      <c r="Y97" s="8">
        <v>1</v>
      </c>
      <c r="Z97" s="8">
        <v>1</v>
      </c>
      <c r="AA97" s="8">
        <v>1</v>
      </c>
      <c r="AB97" s="8">
        <v>1</v>
      </c>
      <c r="AC97" s="8">
        <v>1</v>
      </c>
      <c r="AD97" s="8">
        <v>1</v>
      </c>
      <c r="AE97" s="8">
        <v>1</v>
      </c>
      <c r="AF97" s="355">
        <v>1</v>
      </c>
      <c r="AG97" s="8">
        <v>1</v>
      </c>
      <c r="AH97" s="8">
        <v>1</v>
      </c>
      <c r="AI97" s="8">
        <v>1</v>
      </c>
      <c r="AJ97" s="8">
        <v>1</v>
      </c>
      <c r="AK97" s="8">
        <v>1</v>
      </c>
      <c r="AL97" s="8">
        <v>1</v>
      </c>
      <c r="AM97" s="8">
        <v>1</v>
      </c>
      <c r="AN97" s="8">
        <v>1</v>
      </c>
      <c r="AO97" s="8">
        <v>1</v>
      </c>
      <c r="AP97" s="437">
        <v>1</v>
      </c>
      <c r="AQ97" s="8">
        <v>5</v>
      </c>
      <c r="AR97" s="8">
        <v>25</v>
      </c>
      <c r="AS97" s="8">
        <v>25</v>
      </c>
      <c r="AT97" s="8">
        <v>550000</v>
      </c>
      <c r="AU97" s="9">
        <f t="shared" si="137"/>
        <v>1</v>
      </c>
      <c r="AV97" s="8">
        <v>0</v>
      </c>
      <c r="AW97" s="9">
        <f t="shared" si="138"/>
        <v>1</v>
      </c>
      <c r="AX97" s="8">
        <v>1</v>
      </c>
      <c r="AY97" s="8">
        <v>1</v>
      </c>
      <c r="AZ97" s="8">
        <v>1</v>
      </c>
      <c r="BA97" s="8">
        <v>0</v>
      </c>
      <c r="BB97" s="9"/>
      <c r="BC97" s="9"/>
      <c r="BD97" s="9"/>
      <c r="BE97" s="244" cm="1">
        <f t="array" ref="BE97">IF($F97="","",IF(BA97=1,1,IF(BG97&lt;&gt;1,$BH$1,IF(SUMPRODUCT(--(G97:AZ97&gt;=$G$5:$AZ$5)*($G$5:$AZ$5&lt;&gt;"")*($G$4:$AZ$4=1))=COUNTIF($G$4:$AZ$4,1),1,0))))</f>
        <v>1</v>
      </c>
      <c r="BF97" s="351" t="s">
        <v>799</v>
      </c>
      <c r="BG97" s="196">
        <f t="shared" si="139"/>
        <v>1</v>
      </c>
      <c r="BH97" s="196">
        <f t="shared" si="136"/>
        <v>0</v>
      </c>
      <c r="BI97" s="196">
        <f t="shared" si="136"/>
        <v>1</v>
      </c>
      <c r="BJ97" s="195">
        <f t="shared" si="140"/>
        <v>1</v>
      </c>
      <c r="BK97" s="195">
        <f t="shared" si="141"/>
        <v>1</v>
      </c>
      <c r="BL97" s="195">
        <f t="shared" si="142"/>
        <v>1</v>
      </c>
      <c r="BM97" s="195">
        <f t="shared" si="143"/>
        <v>1</v>
      </c>
      <c r="BN97" s="195">
        <f t="shared" si="144"/>
        <v>1</v>
      </c>
      <c r="BO97" s="195">
        <f t="shared" si="145"/>
        <v>1</v>
      </c>
      <c r="BP97" s="195">
        <f t="shared" si="146"/>
        <v>1</v>
      </c>
      <c r="BQ97" s="195">
        <f t="shared" si="147"/>
        <v>1</v>
      </c>
      <c r="BR97" s="195">
        <f t="shared" si="148"/>
        <v>1</v>
      </c>
      <c r="BS97" s="195">
        <f t="shared" si="149"/>
        <v>1</v>
      </c>
      <c r="BT97" s="195">
        <f t="shared" si="150"/>
        <v>1</v>
      </c>
      <c r="BU97" s="195">
        <f t="shared" si="151"/>
        <v>1</v>
      </c>
      <c r="BV97" s="195">
        <f t="shared" si="152"/>
        <v>1</v>
      </c>
      <c r="BW97" s="195">
        <f t="shared" si="153"/>
        <v>1</v>
      </c>
      <c r="BX97" s="195">
        <f t="shared" si="154"/>
        <v>1</v>
      </c>
      <c r="BY97" s="195">
        <f t="shared" si="155"/>
        <v>1</v>
      </c>
      <c r="BZ97" s="195">
        <f t="shared" si="156"/>
        <v>1</v>
      </c>
      <c r="CA97" s="195">
        <f t="shared" si="157"/>
        <v>1</v>
      </c>
      <c r="CB97" s="195">
        <f t="shared" si="158"/>
        <v>1</v>
      </c>
      <c r="CC97" s="195">
        <f t="shared" si="159"/>
        <v>1</v>
      </c>
      <c r="CD97" s="195">
        <f t="shared" si="160"/>
        <v>1</v>
      </c>
      <c r="CE97" s="195">
        <f t="shared" si="161"/>
        <v>1</v>
      </c>
      <c r="CF97" s="195">
        <f t="shared" si="162"/>
        <v>1</v>
      </c>
      <c r="CG97" s="195">
        <f t="shared" si="163"/>
        <v>1</v>
      </c>
      <c r="CH97" s="195">
        <f t="shared" si="164"/>
        <v>1</v>
      </c>
      <c r="CI97" s="195">
        <f t="shared" si="165"/>
        <v>1</v>
      </c>
      <c r="CJ97" s="195">
        <f t="shared" si="166"/>
        <v>1</v>
      </c>
      <c r="CK97" s="195">
        <f t="shared" si="167"/>
        <v>1</v>
      </c>
      <c r="CL97" s="195">
        <f t="shared" si="168"/>
        <v>1</v>
      </c>
      <c r="CM97" s="195">
        <f t="shared" si="169"/>
        <v>1</v>
      </c>
      <c r="CN97" s="195">
        <f t="shared" si="170"/>
        <v>1</v>
      </c>
      <c r="CO97" s="195">
        <f t="shared" si="171"/>
        <v>1</v>
      </c>
      <c r="CP97" s="195">
        <f t="shared" si="172"/>
        <v>1</v>
      </c>
      <c r="CQ97" s="195">
        <f t="shared" si="173"/>
        <v>1</v>
      </c>
      <c r="CR97" s="195">
        <f t="shared" si="174"/>
        <v>1</v>
      </c>
      <c r="CS97" s="195">
        <f t="shared" si="175"/>
        <v>1</v>
      </c>
      <c r="CT97" s="195">
        <f t="shared" si="176"/>
        <v>1</v>
      </c>
      <c r="CU97" s="195">
        <f t="shared" si="177"/>
        <v>1</v>
      </c>
      <c r="CV97" s="195">
        <f t="shared" si="178"/>
        <v>1</v>
      </c>
      <c r="CW97" s="195">
        <f t="shared" si="179"/>
        <v>1</v>
      </c>
      <c r="CX97" s="195">
        <f t="shared" si="180"/>
        <v>1</v>
      </c>
      <c r="CY97" s="195">
        <f t="shared" si="181"/>
        <v>1</v>
      </c>
      <c r="CZ97" s="195">
        <f t="shared" si="182"/>
        <v>1</v>
      </c>
      <c r="DA97" s="195">
        <f t="shared" si="183"/>
        <v>1</v>
      </c>
      <c r="DB97" s="195">
        <f t="shared" si="184"/>
        <v>1</v>
      </c>
      <c r="DC97" s="195">
        <f t="shared" si="185"/>
        <v>1</v>
      </c>
      <c r="DD97" s="195">
        <f t="shared" si="186"/>
        <v>1</v>
      </c>
      <c r="DE97" s="195">
        <f t="shared" si="187"/>
        <v>1</v>
      </c>
      <c r="DF97" s="195">
        <f t="shared" si="188"/>
        <v>1</v>
      </c>
      <c r="DG97" s="195">
        <f t="shared" si="189"/>
        <v>1</v>
      </c>
      <c r="DR97" s="329" t="b">
        <f t="shared" si="190"/>
        <v>1</v>
      </c>
      <c r="DS97" s="329" t="b">
        <f t="shared" si="191"/>
        <v>1</v>
      </c>
      <c r="DT97" s="329" t="b">
        <f t="shared" si="192"/>
        <v>1</v>
      </c>
      <c r="DU97" s="329"/>
      <c r="DV97" s="329"/>
      <c r="DW97" s="329"/>
      <c r="DX97" s="196">
        <f t="shared" si="200"/>
        <v>3</v>
      </c>
      <c r="DY97" s="329" t="b">
        <f t="shared" si="193"/>
        <v>1</v>
      </c>
      <c r="DZ97" s="329" t="b">
        <f t="shared" si="194"/>
        <v>1</v>
      </c>
      <c r="EA97" s="329" t="b">
        <f t="shared" si="195"/>
        <v>1</v>
      </c>
      <c r="EB97" s="329"/>
      <c r="EC97" s="329"/>
      <c r="ED97" s="329"/>
      <c r="EE97" s="196">
        <f t="shared" si="201"/>
        <v>3</v>
      </c>
      <c r="EF97" s="329">
        <f t="shared" si="196"/>
        <v>1</v>
      </c>
      <c r="EG97" s="329">
        <f t="shared" si="197"/>
        <v>1</v>
      </c>
    </row>
    <row r="98" spans="2:137" ht="12.95" hidden="1" customHeight="1" x14ac:dyDescent="0.25">
      <c r="B98" s="448" t="str">
        <f t="shared" ref="B98:B130" si="202">IF(F98="","",ROW()-30)</f>
        <v/>
      </c>
      <c r="C98" s="9"/>
      <c r="D98" s="9"/>
      <c r="E98" s="9"/>
      <c r="F98" s="444"/>
      <c r="G98" s="8"/>
      <c r="H98" s="8"/>
      <c r="I98" s="8"/>
      <c r="J98" s="8"/>
      <c r="K98" s="385" t="str">
        <f t="shared" si="198"/>
        <v/>
      </c>
      <c r="L98" s="8"/>
      <c r="M98" s="8"/>
      <c r="N98" s="8"/>
      <c r="O98" s="8"/>
      <c r="P98" s="8"/>
      <c r="Q98" s="8"/>
      <c r="R98" s="8"/>
      <c r="S98" s="385" t="str">
        <f t="shared" si="199"/>
        <v/>
      </c>
      <c r="T98" s="8"/>
      <c r="U98" s="8"/>
      <c r="V98" s="8"/>
      <c r="W98" s="8"/>
      <c r="X98" s="8"/>
      <c r="Y98" s="8"/>
      <c r="Z98" s="8"/>
      <c r="AA98" s="8"/>
      <c r="AB98" s="8"/>
      <c r="AC98" s="8"/>
      <c r="AD98" s="8"/>
      <c r="AE98" s="8"/>
      <c r="AF98" s="355"/>
      <c r="AG98" s="8"/>
      <c r="AH98" s="8"/>
      <c r="AI98" s="8"/>
      <c r="AJ98" s="8"/>
      <c r="AK98" s="8"/>
      <c r="AL98" s="8"/>
      <c r="AM98" s="8"/>
      <c r="AN98" s="8"/>
      <c r="AO98" s="8"/>
      <c r="AP98" s="437"/>
      <c r="AQ98" s="8"/>
      <c r="AR98" s="8"/>
      <c r="AS98" s="8"/>
      <c r="AT98" s="8"/>
      <c r="AU98" s="9" t="str">
        <f t="shared" si="137"/>
        <v/>
      </c>
      <c r="AV98" s="8"/>
      <c r="AW98" s="9" t="str">
        <f t="shared" si="138"/>
        <v/>
      </c>
      <c r="AX98" s="8"/>
      <c r="AY98" s="8"/>
      <c r="AZ98" s="8"/>
      <c r="BA98" s="8"/>
      <c r="BB98" s="9"/>
      <c r="BC98" s="9"/>
      <c r="BD98" s="9"/>
      <c r="BE98" s="244" t="str" cm="1">
        <f t="array" ref="BE98">IF($F98="","",IF(BA98=1,1,IF(BG98&lt;&gt;1,$BH$1,IF(SUMPRODUCT(--(G98:AZ98&gt;=$G$5:$AZ$5)*($G$5:$AZ$5&lt;&gt;"")*($G$4:$AZ$4=1))=COUNTIF($G$4:$AZ$4,1),1,0))))</f>
        <v/>
      </c>
      <c r="BF98" s="351"/>
      <c r="BG98" s="196">
        <f t="shared" si="139"/>
        <v>0</v>
      </c>
      <c r="BH98" s="196" t="str">
        <f t="shared" si="135"/>
        <v/>
      </c>
      <c r="BI98" s="196" t="str">
        <f t="shared" si="135"/>
        <v/>
      </c>
      <c r="BJ98" s="195">
        <f t="shared" si="140"/>
        <v>0</v>
      </c>
      <c r="BK98" s="195">
        <f t="shared" si="141"/>
        <v>0</v>
      </c>
      <c r="BL98" s="195">
        <f t="shared" si="142"/>
        <v>0</v>
      </c>
      <c r="BM98" s="195">
        <f t="shared" si="143"/>
        <v>1</v>
      </c>
      <c r="BN98" s="195">
        <f t="shared" si="144"/>
        <v>1</v>
      </c>
      <c r="BO98" s="195">
        <f t="shared" si="145"/>
        <v>0</v>
      </c>
      <c r="BP98" s="195">
        <f t="shared" si="146"/>
        <v>0</v>
      </c>
      <c r="BQ98" s="195">
        <f t="shared" si="147"/>
        <v>0</v>
      </c>
      <c r="BR98" s="195">
        <f t="shared" si="148"/>
        <v>0</v>
      </c>
      <c r="BS98" s="195">
        <f t="shared" si="149"/>
        <v>1</v>
      </c>
      <c r="BT98" s="195">
        <f t="shared" si="150"/>
        <v>1</v>
      </c>
      <c r="BU98" s="195">
        <f t="shared" si="151"/>
        <v>1</v>
      </c>
      <c r="BV98" s="195">
        <f t="shared" si="152"/>
        <v>1</v>
      </c>
      <c r="BW98" s="195">
        <f t="shared" si="153"/>
        <v>0</v>
      </c>
      <c r="BX98" s="195">
        <f t="shared" si="154"/>
        <v>0</v>
      </c>
      <c r="BY98" s="195">
        <f t="shared" si="155"/>
        <v>0</v>
      </c>
      <c r="BZ98" s="195">
        <f t="shared" si="156"/>
        <v>0</v>
      </c>
      <c r="CA98" s="195">
        <f t="shared" si="157"/>
        <v>0</v>
      </c>
      <c r="CB98" s="195">
        <f t="shared" si="158"/>
        <v>0</v>
      </c>
      <c r="CC98" s="195">
        <f t="shared" si="159"/>
        <v>0</v>
      </c>
      <c r="CD98" s="195">
        <f t="shared" si="160"/>
        <v>0</v>
      </c>
      <c r="CE98" s="195">
        <f t="shared" si="161"/>
        <v>0</v>
      </c>
      <c r="CF98" s="195">
        <f t="shared" si="162"/>
        <v>0</v>
      </c>
      <c r="CG98" s="195">
        <f t="shared" si="163"/>
        <v>0</v>
      </c>
      <c r="CH98" s="195">
        <f t="shared" si="164"/>
        <v>0</v>
      </c>
      <c r="CI98" s="195">
        <f t="shared" si="165"/>
        <v>0</v>
      </c>
      <c r="CJ98" s="195">
        <f t="shared" si="166"/>
        <v>0</v>
      </c>
      <c r="CK98" s="195">
        <f t="shared" si="167"/>
        <v>1</v>
      </c>
      <c r="CL98" s="195">
        <f t="shared" si="168"/>
        <v>1</v>
      </c>
      <c r="CM98" s="195">
        <f t="shared" si="169"/>
        <v>1</v>
      </c>
      <c r="CN98" s="195">
        <f t="shared" si="170"/>
        <v>1</v>
      </c>
      <c r="CO98" s="195">
        <f t="shared" si="171"/>
        <v>1</v>
      </c>
      <c r="CP98" s="195">
        <f t="shared" si="172"/>
        <v>1</v>
      </c>
      <c r="CQ98" s="195">
        <f t="shared" si="173"/>
        <v>1</v>
      </c>
      <c r="CR98" s="195">
        <f t="shared" si="174"/>
        <v>1</v>
      </c>
      <c r="CS98" s="195">
        <f t="shared" si="175"/>
        <v>1</v>
      </c>
      <c r="CT98" s="195">
        <f t="shared" si="176"/>
        <v>1</v>
      </c>
      <c r="CU98" s="195">
        <f t="shared" si="177"/>
        <v>1</v>
      </c>
      <c r="CV98" s="195">
        <f t="shared" si="178"/>
        <v>1</v>
      </c>
      <c r="CW98" s="195">
        <f t="shared" si="179"/>
        <v>0</v>
      </c>
      <c r="CX98" s="195">
        <f t="shared" si="180"/>
        <v>1</v>
      </c>
      <c r="CY98" s="195">
        <f t="shared" si="181"/>
        <v>1</v>
      </c>
      <c r="CZ98" s="195">
        <f t="shared" si="182"/>
        <v>1</v>
      </c>
      <c r="DA98" s="195">
        <f t="shared" si="183"/>
        <v>0</v>
      </c>
      <c r="DB98" s="195">
        <f t="shared" si="184"/>
        <v>0</v>
      </c>
      <c r="DC98" s="195">
        <f t="shared" si="185"/>
        <v>1</v>
      </c>
      <c r="DD98" s="195">
        <f t="shared" si="186"/>
        <v>1</v>
      </c>
      <c r="DE98" s="195">
        <f t="shared" si="187"/>
        <v>1</v>
      </c>
      <c r="DF98" s="195">
        <f t="shared" si="188"/>
        <v>1</v>
      </c>
      <c r="DG98" s="195">
        <f t="shared" si="189"/>
        <v>1</v>
      </c>
      <c r="DR98" s="329" t="b">
        <f t="shared" si="190"/>
        <v>0</v>
      </c>
      <c r="DS98" s="329" t="b">
        <f t="shared" si="191"/>
        <v>0</v>
      </c>
      <c r="DT98" s="329" t="b">
        <f t="shared" si="192"/>
        <v>0</v>
      </c>
      <c r="DU98" s="329"/>
      <c r="DV98" s="329"/>
      <c r="DW98" s="329"/>
      <c r="DX98" s="196">
        <f t="shared" si="200"/>
        <v>0</v>
      </c>
      <c r="DY98" s="329" t="b">
        <f t="shared" si="193"/>
        <v>0</v>
      </c>
      <c r="DZ98" s="329" t="b">
        <f t="shared" si="194"/>
        <v>0</v>
      </c>
      <c r="EA98" s="329" t="b">
        <f t="shared" si="195"/>
        <v>0</v>
      </c>
      <c r="EB98" s="329"/>
      <c r="EC98" s="329"/>
      <c r="ED98" s="329"/>
      <c r="EE98" s="196">
        <f t="shared" si="201"/>
        <v>0</v>
      </c>
      <c r="EF98" s="329" t="str">
        <f t="shared" si="196"/>
        <v/>
      </c>
      <c r="EG98" s="329" t="str">
        <f t="shared" si="197"/>
        <v/>
      </c>
    </row>
    <row r="99" spans="2:137" ht="12.95" hidden="1" customHeight="1" x14ac:dyDescent="0.25">
      <c r="B99" s="446" t="str">
        <f t="shared" si="202"/>
        <v/>
      </c>
      <c r="C99" s="9"/>
      <c r="D99" s="9"/>
      <c r="E99" s="9"/>
      <c r="F99" s="444"/>
      <c r="G99" s="8"/>
      <c r="H99" s="8"/>
      <c r="I99" s="8"/>
      <c r="J99" s="8"/>
      <c r="K99" s="385" t="str">
        <f t="shared" si="198"/>
        <v/>
      </c>
      <c r="L99" s="8"/>
      <c r="M99" s="8"/>
      <c r="N99" s="8"/>
      <c r="O99" s="8"/>
      <c r="P99" s="8"/>
      <c r="Q99" s="8"/>
      <c r="R99" s="8"/>
      <c r="S99" s="385" t="str">
        <f t="shared" si="199"/>
        <v/>
      </c>
      <c r="T99" s="8"/>
      <c r="U99" s="8"/>
      <c r="V99" s="8"/>
      <c r="W99" s="8"/>
      <c r="X99" s="8"/>
      <c r="Y99" s="8"/>
      <c r="Z99" s="8"/>
      <c r="AA99" s="8"/>
      <c r="AB99" s="8"/>
      <c r="AC99" s="8"/>
      <c r="AD99" s="8"/>
      <c r="AE99" s="8"/>
      <c r="AF99" s="355"/>
      <c r="AG99" s="8"/>
      <c r="AH99" s="8"/>
      <c r="AI99" s="8"/>
      <c r="AJ99" s="8"/>
      <c r="AK99" s="8"/>
      <c r="AL99" s="8"/>
      <c r="AM99" s="8"/>
      <c r="AN99" s="8"/>
      <c r="AO99" s="8"/>
      <c r="AP99" s="437"/>
      <c r="AQ99" s="8"/>
      <c r="AR99" s="8"/>
      <c r="AS99" s="8"/>
      <c r="AT99" s="8"/>
      <c r="AU99" s="9" t="str">
        <f t="shared" si="137"/>
        <v/>
      </c>
      <c r="AV99" s="8"/>
      <c r="AW99" s="9" t="str">
        <f t="shared" si="138"/>
        <v/>
      </c>
      <c r="AX99" s="8"/>
      <c r="AY99" s="8"/>
      <c r="AZ99" s="8"/>
      <c r="BA99" s="8"/>
      <c r="BB99" s="9"/>
      <c r="BC99" s="9"/>
      <c r="BD99" s="9"/>
      <c r="BE99" s="244" t="str" cm="1">
        <f t="array" ref="BE99">IF($F99="","",IF(BA99=1,1,IF(BG99&lt;&gt;1,$BH$1,IF(SUMPRODUCT(--(G99:AZ99&gt;=$G$5:$AZ$5)*($G$5:$AZ$5&lt;&gt;"")*($G$4:$AZ$4=1))=COUNTIF($G$4:$AZ$4,1),1,0))))</f>
        <v/>
      </c>
      <c r="BF99" s="351"/>
      <c r="BG99" s="196">
        <f t="shared" si="139"/>
        <v>0</v>
      </c>
      <c r="BH99" s="196" t="str">
        <f t="shared" si="135"/>
        <v/>
      </c>
      <c r="BI99" s="196" t="str">
        <f t="shared" si="135"/>
        <v/>
      </c>
      <c r="BJ99" s="195">
        <f t="shared" si="140"/>
        <v>0</v>
      </c>
      <c r="BK99" s="195">
        <f t="shared" si="141"/>
        <v>0</v>
      </c>
      <c r="BL99" s="195">
        <f t="shared" si="142"/>
        <v>0</v>
      </c>
      <c r="BM99" s="195">
        <f t="shared" si="143"/>
        <v>1</v>
      </c>
      <c r="BN99" s="195">
        <f t="shared" si="144"/>
        <v>1</v>
      </c>
      <c r="BO99" s="195">
        <f t="shared" si="145"/>
        <v>0</v>
      </c>
      <c r="BP99" s="195">
        <f t="shared" si="146"/>
        <v>0</v>
      </c>
      <c r="BQ99" s="195">
        <f t="shared" si="147"/>
        <v>0</v>
      </c>
      <c r="BR99" s="195">
        <f t="shared" si="148"/>
        <v>0</v>
      </c>
      <c r="BS99" s="195">
        <f t="shared" si="149"/>
        <v>1</v>
      </c>
      <c r="BT99" s="195">
        <f t="shared" si="150"/>
        <v>1</v>
      </c>
      <c r="BU99" s="195">
        <f t="shared" si="151"/>
        <v>1</v>
      </c>
      <c r="BV99" s="195">
        <f t="shared" si="152"/>
        <v>1</v>
      </c>
      <c r="BW99" s="195">
        <f t="shared" si="153"/>
        <v>0</v>
      </c>
      <c r="BX99" s="195">
        <f t="shared" si="154"/>
        <v>0</v>
      </c>
      <c r="BY99" s="195">
        <f t="shared" si="155"/>
        <v>0</v>
      </c>
      <c r="BZ99" s="195">
        <f t="shared" si="156"/>
        <v>0</v>
      </c>
      <c r="CA99" s="195">
        <f t="shared" si="157"/>
        <v>0</v>
      </c>
      <c r="CB99" s="195">
        <f t="shared" si="158"/>
        <v>0</v>
      </c>
      <c r="CC99" s="195">
        <f t="shared" si="159"/>
        <v>0</v>
      </c>
      <c r="CD99" s="195">
        <f t="shared" si="160"/>
        <v>0</v>
      </c>
      <c r="CE99" s="195">
        <f t="shared" si="161"/>
        <v>0</v>
      </c>
      <c r="CF99" s="195">
        <f t="shared" si="162"/>
        <v>0</v>
      </c>
      <c r="CG99" s="195">
        <f t="shared" si="163"/>
        <v>0</v>
      </c>
      <c r="CH99" s="195">
        <f t="shared" si="164"/>
        <v>0</v>
      </c>
      <c r="CI99" s="195">
        <f t="shared" si="165"/>
        <v>0</v>
      </c>
      <c r="CJ99" s="195">
        <f t="shared" si="166"/>
        <v>0</v>
      </c>
      <c r="CK99" s="195">
        <f t="shared" si="167"/>
        <v>1</v>
      </c>
      <c r="CL99" s="195">
        <f t="shared" si="168"/>
        <v>1</v>
      </c>
      <c r="CM99" s="195">
        <f t="shared" si="169"/>
        <v>1</v>
      </c>
      <c r="CN99" s="195">
        <f t="shared" si="170"/>
        <v>1</v>
      </c>
      <c r="CO99" s="195">
        <f t="shared" si="171"/>
        <v>1</v>
      </c>
      <c r="CP99" s="195">
        <f t="shared" si="172"/>
        <v>1</v>
      </c>
      <c r="CQ99" s="195">
        <f t="shared" si="173"/>
        <v>1</v>
      </c>
      <c r="CR99" s="195">
        <f t="shared" si="174"/>
        <v>1</v>
      </c>
      <c r="CS99" s="195">
        <f t="shared" si="175"/>
        <v>1</v>
      </c>
      <c r="CT99" s="195">
        <f t="shared" si="176"/>
        <v>1</v>
      </c>
      <c r="CU99" s="195">
        <f t="shared" si="177"/>
        <v>1</v>
      </c>
      <c r="CV99" s="195">
        <f t="shared" si="178"/>
        <v>1</v>
      </c>
      <c r="CW99" s="195">
        <f t="shared" si="179"/>
        <v>0</v>
      </c>
      <c r="CX99" s="195">
        <f t="shared" si="180"/>
        <v>1</v>
      </c>
      <c r="CY99" s="195">
        <f t="shared" si="181"/>
        <v>1</v>
      </c>
      <c r="CZ99" s="195">
        <f t="shared" si="182"/>
        <v>1</v>
      </c>
      <c r="DA99" s="195">
        <f t="shared" si="183"/>
        <v>0</v>
      </c>
      <c r="DB99" s="195">
        <f t="shared" si="184"/>
        <v>0</v>
      </c>
      <c r="DC99" s="195">
        <f t="shared" si="185"/>
        <v>1</v>
      </c>
      <c r="DD99" s="195">
        <f t="shared" si="186"/>
        <v>1</v>
      </c>
      <c r="DE99" s="195">
        <f t="shared" si="187"/>
        <v>1</v>
      </c>
      <c r="DF99" s="195">
        <f t="shared" si="188"/>
        <v>1</v>
      </c>
      <c r="DG99" s="195">
        <f t="shared" si="189"/>
        <v>1</v>
      </c>
      <c r="DR99" s="329" t="b">
        <f t="shared" si="190"/>
        <v>0</v>
      </c>
      <c r="DS99" s="329" t="b">
        <f t="shared" si="191"/>
        <v>0</v>
      </c>
      <c r="DT99" s="329" t="b">
        <f t="shared" si="192"/>
        <v>0</v>
      </c>
      <c r="DU99" s="329"/>
      <c r="DV99" s="329"/>
      <c r="DW99" s="329"/>
      <c r="DX99" s="196">
        <f t="shared" si="200"/>
        <v>0</v>
      </c>
      <c r="DY99" s="329" t="b">
        <f t="shared" si="193"/>
        <v>0</v>
      </c>
      <c r="DZ99" s="329" t="b">
        <f t="shared" si="194"/>
        <v>0</v>
      </c>
      <c r="EA99" s="329" t="b">
        <f t="shared" si="195"/>
        <v>0</v>
      </c>
      <c r="EB99" s="329"/>
      <c r="EC99" s="329"/>
      <c r="ED99" s="329"/>
      <c r="EE99" s="196">
        <f t="shared" si="201"/>
        <v>0</v>
      </c>
      <c r="EF99" s="329" t="str">
        <f t="shared" si="196"/>
        <v/>
      </c>
      <c r="EG99" s="329" t="str">
        <f t="shared" si="197"/>
        <v/>
      </c>
    </row>
    <row r="100" spans="2:137" ht="12.95" hidden="1" customHeight="1" x14ac:dyDescent="0.25">
      <c r="B100" s="447" t="str">
        <f t="shared" si="202"/>
        <v/>
      </c>
      <c r="C100" s="9"/>
      <c r="D100" s="9"/>
      <c r="E100" s="9"/>
      <c r="F100" s="444"/>
      <c r="G100" s="8"/>
      <c r="H100" s="8"/>
      <c r="I100" s="8"/>
      <c r="J100" s="8"/>
      <c r="K100" s="385" t="str">
        <f t="shared" si="198"/>
        <v/>
      </c>
      <c r="L100" s="8"/>
      <c r="M100" s="8"/>
      <c r="N100" s="8"/>
      <c r="O100" s="8"/>
      <c r="P100" s="8"/>
      <c r="Q100" s="8"/>
      <c r="R100" s="8"/>
      <c r="S100" s="385" t="str">
        <f t="shared" si="199"/>
        <v/>
      </c>
      <c r="T100" s="8"/>
      <c r="U100" s="8"/>
      <c r="V100" s="8"/>
      <c r="W100" s="8"/>
      <c r="X100" s="8"/>
      <c r="Y100" s="8"/>
      <c r="Z100" s="8"/>
      <c r="AA100" s="8"/>
      <c r="AB100" s="8"/>
      <c r="AC100" s="8"/>
      <c r="AD100" s="8"/>
      <c r="AE100" s="8"/>
      <c r="AF100" s="355"/>
      <c r="AG100" s="8"/>
      <c r="AH100" s="8"/>
      <c r="AI100" s="8"/>
      <c r="AJ100" s="8"/>
      <c r="AK100" s="8"/>
      <c r="AL100" s="8"/>
      <c r="AM100" s="8"/>
      <c r="AN100" s="8"/>
      <c r="AO100" s="8"/>
      <c r="AP100" s="437"/>
      <c r="AQ100" s="8"/>
      <c r="AR100" s="8"/>
      <c r="AS100" s="8"/>
      <c r="AT100" s="8"/>
      <c r="AU100" s="9" t="str">
        <f t="shared" si="137"/>
        <v/>
      </c>
      <c r="AV100" s="8"/>
      <c r="AW100" s="9" t="str">
        <f t="shared" si="138"/>
        <v/>
      </c>
      <c r="AX100" s="8"/>
      <c r="AY100" s="8"/>
      <c r="AZ100" s="8"/>
      <c r="BA100" s="8"/>
      <c r="BB100" s="9"/>
      <c r="BC100" s="9"/>
      <c r="BD100" s="9"/>
      <c r="BE100" s="244" t="str" cm="1">
        <f t="array" ref="BE100">IF($F100="","",IF(BA100=1,1,IF(BG100&lt;&gt;1,$BH$1,IF(SUMPRODUCT(--(G100:AZ100&gt;=$G$5:$AZ$5)*($G$5:$AZ$5&lt;&gt;"")*($G$4:$AZ$4=1))=COUNTIF($G$4:$AZ$4,1),1,0))))</f>
        <v/>
      </c>
      <c r="BF100" s="351"/>
      <c r="BG100" s="196">
        <f t="shared" si="139"/>
        <v>0</v>
      </c>
      <c r="BH100" s="196" t="str">
        <f t="shared" si="135"/>
        <v/>
      </c>
      <c r="BI100" s="196" t="str">
        <f t="shared" si="135"/>
        <v/>
      </c>
      <c r="BJ100" s="195">
        <f t="shared" si="140"/>
        <v>0</v>
      </c>
      <c r="BK100" s="195">
        <f t="shared" si="141"/>
        <v>0</v>
      </c>
      <c r="BL100" s="195">
        <f t="shared" si="142"/>
        <v>0</v>
      </c>
      <c r="BM100" s="195">
        <f t="shared" si="143"/>
        <v>1</v>
      </c>
      <c r="BN100" s="195">
        <f t="shared" si="144"/>
        <v>1</v>
      </c>
      <c r="BO100" s="195">
        <f t="shared" si="145"/>
        <v>0</v>
      </c>
      <c r="BP100" s="195">
        <f t="shared" si="146"/>
        <v>0</v>
      </c>
      <c r="BQ100" s="195">
        <f t="shared" si="147"/>
        <v>0</v>
      </c>
      <c r="BR100" s="195">
        <f t="shared" si="148"/>
        <v>0</v>
      </c>
      <c r="BS100" s="195">
        <f t="shared" si="149"/>
        <v>1</v>
      </c>
      <c r="BT100" s="195">
        <f t="shared" si="150"/>
        <v>1</v>
      </c>
      <c r="BU100" s="195">
        <f t="shared" si="151"/>
        <v>1</v>
      </c>
      <c r="BV100" s="195">
        <f t="shared" si="152"/>
        <v>1</v>
      </c>
      <c r="BW100" s="195">
        <f t="shared" si="153"/>
        <v>0</v>
      </c>
      <c r="BX100" s="195">
        <f t="shared" si="154"/>
        <v>0</v>
      </c>
      <c r="BY100" s="195">
        <f t="shared" si="155"/>
        <v>0</v>
      </c>
      <c r="BZ100" s="195">
        <f t="shared" si="156"/>
        <v>0</v>
      </c>
      <c r="CA100" s="195">
        <f t="shared" si="157"/>
        <v>0</v>
      </c>
      <c r="CB100" s="195">
        <f t="shared" si="158"/>
        <v>0</v>
      </c>
      <c r="CC100" s="195">
        <f t="shared" si="159"/>
        <v>0</v>
      </c>
      <c r="CD100" s="195">
        <f t="shared" si="160"/>
        <v>0</v>
      </c>
      <c r="CE100" s="195">
        <f t="shared" si="161"/>
        <v>0</v>
      </c>
      <c r="CF100" s="195">
        <f t="shared" si="162"/>
        <v>0</v>
      </c>
      <c r="CG100" s="195">
        <f t="shared" si="163"/>
        <v>0</v>
      </c>
      <c r="CH100" s="195">
        <f t="shared" si="164"/>
        <v>0</v>
      </c>
      <c r="CI100" s="195">
        <f t="shared" si="165"/>
        <v>0</v>
      </c>
      <c r="CJ100" s="195">
        <f t="shared" si="166"/>
        <v>0</v>
      </c>
      <c r="CK100" s="195">
        <f t="shared" si="167"/>
        <v>1</v>
      </c>
      <c r="CL100" s="195">
        <f t="shared" si="168"/>
        <v>1</v>
      </c>
      <c r="CM100" s="195">
        <f t="shared" si="169"/>
        <v>1</v>
      </c>
      <c r="CN100" s="195">
        <f t="shared" si="170"/>
        <v>1</v>
      </c>
      <c r="CO100" s="195">
        <f t="shared" si="171"/>
        <v>1</v>
      </c>
      <c r="CP100" s="195">
        <f t="shared" si="172"/>
        <v>1</v>
      </c>
      <c r="CQ100" s="195">
        <f t="shared" si="173"/>
        <v>1</v>
      </c>
      <c r="CR100" s="195">
        <f t="shared" si="174"/>
        <v>1</v>
      </c>
      <c r="CS100" s="195">
        <f t="shared" si="175"/>
        <v>1</v>
      </c>
      <c r="CT100" s="195">
        <f t="shared" si="176"/>
        <v>1</v>
      </c>
      <c r="CU100" s="195">
        <f t="shared" si="177"/>
        <v>1</v>
      </c>
      <c r="CV100" s="195">
        <f t="shared" si="178"/>
        <v>1</v>
      </c>
      <c r="CW100" s="195">
        <f t="shared" si="179"/>
        <v>0</v>
      </c>
      <c r="CX100" s="195">
        <f t="shared" si="180"/>
        <v>1</v>
      </c>
      <c r="CY100" s="195">
        <f t="shared" si="181"/>
        <v>1</v>
      </c>
      <c r="CZ100" s="195">
        <f t="shared" si="182"/>
        <v>1</v>
      </c>
      <c r="DA100" s="195">
        <f t="shared" si="183"/>
        <v>0</v>
      </c>
      <c r="DB100" s="195">
        <f t="shared" si="184"/>
        <v>0</v>
      </c>
      <c r="DC100" s="195">
        <f t="shared" si="185"/>
        <v>1</v>
      </c>
      <c r="DD100" s="195">
        <f t="shared" si="186"/>
        <v>1</v>
      </c>
      <c r="DE100" s="195">
        <f t="shared" si="187"/>
        <v>1</v>
      </c>
      <c r="DF100" s="195">
        <f t="shared" si="188"/>
        <v>1</v>
      </c>
      <c r="DG100" s="195">
        <f t="shared" si="189"/>
        <v>1</v>
      </c>
      <c r="DR100" s="329" t="b">
        <f t="shared" si="190"/>
        <v>0</v>
      </c>
      <c r="DS100" s="329" t="b">
        <f t="shared" si="191"/>
        <v>0</v>
      </c>
      <c r="DT100" s="329" t="b">
        <f t="shared" si="192"/>
        <v>0</v>
      </c>
      <c r="DU100" s="329"/>
      <c r="DV100" s="329"/>
      <c r="DW100" s="329"/>
      <c r="DX100" s="196">
        <f t="shared" si="200"/>
        <v>0</v>
      </c>
      <c r="DY100" s="329" t="b">
        <f t="shared" si="193"/>
        <v>0</v>
      </c>
      <c r="DZ100" s="329" t="b">
        <f t="shared" si="194"/>
        <v>0</v>
      </c>
      <c r="EA100" s="329" t="b">
        <f t="shared" si="195"/>
        <v>0</v>
      </c>
      <c r="EB100" s="329"/>
      <c r="EC100" s="329"/>
      <c r="ED100" s="329"/>
      <c r="EE100" s="196">
        <f t="shared" si="201"/>
        <v>0</v>
      </c>
      <c r="EF100" s="329" t="str">
        <f t="shared" si="196"/>
        <v/>
      </c>
      <c r="EG100" s="329" t="str">
        <f t="shared" si="197"/>
        <v/>
      </c>
    </row>
    <row r="101" spans="2:137" ht="12.95" hidden="1" customHeight="1" x14ac:dyDescent="0.25">
      <c r="B101" s="446" t="str">
        <f t="shared" si="202"/>
        <v/>
      </c>
      <c r="C101" s="9"/>
      <c r="D101" s="9"/>
      <c r="E101" s="9"/>
      <c r="F101" s="444"/>
      <c r="G101" s="8"/>
      <c r="H101" s="8"/>
      <c r="I101" s="8"/>
      <c r="J101" s="8"/>
      <c r="K101" s="385"/>
      <c r="L101" s="8"/>
      <c r="M101" s="8"/>
      <c r="N101" s="8"/>
      <c r="O101" s="8"/>
      <c r="P101" s="8"/>
      <c r="Q101" s="8"/>
      <c r="R101" s="8"/>
      <c r="S101" s="385"/>
      <c r="T101" s="8"/>
      <c r="U101" s="8"/>
      <c r="V101" s="8"/>
      <c r="W101" s="8"/>
      <c r="X101" s="8"/>
      <c r="Y101" s="8"/>
      <c r="Z101" s="8"/>
      <c r="AA101" s="8"/>
      <c r="AB101" s="8"/>
      <c r="AC101" s="8"/>
      <c r="AD101" s="8"/>
      <c r="AE101" s="8"/>
      <c r="AF101" s="355"/>
      <c r="AG101" s="8"/>
      <c r="AH101" s="8"/>
      <c r="AI101" s="8"/>
      <c r="AJ101" s="8"/>
      <c r="AK101" s="8"/>
      <c r="AL101" s="8"/>
      <c r="AM101" s="8"/>
      <c r="AN101" s="8"/>
      <c r="AO101" s="8"/>
      <c r="AP101" s="437"/>
      <c r="AQ101" s="8"/>
      <c r="AR101" s="8"/>
      <c r="AS101" s="8"/>
      <c r="AT101" s="8"/>
      <c r="AU101" s="9" t="str">
        <f t="shared" si="137"/>
        <v/>
      </c>
      <c r="AV101" s="8"/>
      <c r="AW101" s="9" t="str">
        <f t="shared" si="138"/>
        <v/>
      </c>
      <c r="AX101" s="8"/>
      <c r="AY101" s="8"/>
      <c r="AZ101" s="8"/>
      <c r="BA101" s="8"/>
      <c r="BB101" s="9"/>
      <c r="BC101" s="9"/>
      <c r="BD101" s="9"/>
      <c r="BE101" s="244" t="str" cm="1">
        <f t="array" ref="BE101">IF($F101="","",IF(BA101=1,1,IF(BG101&lt;&gt;1,$BH$1,IF(SUMPRODUCT(--(G101:AZ101&gt;=$G$5:$AZ$5)*($G$5:$AZ$5&lt;&gt;"")*($G$4:$AZ$4=1))=COUNTIF($G$4:$AZ$4,1),1,0))))</f>
        <v/>
      </c>
      <c r="BF101" s="351"/>
      <c r="BG101" s="196">
        <f t="shared" si="139"/>
        <v>0</v>
      </c>
      <c r="BH101" s="196" t="str">
        <f t="shared" si="135"/>
        <v/>
      </c>
      <c r="BI101" s="196" t="str">
        <f t="shared" si="135"/>
        <v/>
      </c>
      <c r="BJ101" s="195">
        <f t="shared" si="140"/>
        <v>0</v>
      </c>
      <c r="BK101" s="195">
        <f t="shared" si="141"/>
        <v>0</v>
      </c>
      <c r="BL101" s="195">
        <f t="shared" si="142"/>
        <v>0</v>
      </c>
      <c r="BM101" s="195">
        <f t="shared" si="143"/>
        <v>1</v>
      </c>
      <c r="BN101" s="195">
        <f t="shared" si="144"/>
        <v>1</v>
      </c>
      <c r="BO101" s="195">
        <f t="shared" si="145"/>
        <v>0</v>
      </c>
      <c r="BP101" s="195">
        <f t="shared" si="146"/>
        <v>0</v>
      </c>
      <c r="BQ101" s="195">
        <f t="shared" si="147"/>
        <v>0</v>
      </c>
      <c r="BR101" s="195">
        <f t="shared" si="148"/>
        <v>0</v>
      </c>
      <c r="BS101" s="195">
        <f t="shared" si="149"/>
        <v>1</v>
      </c>
      <c r="BT101" s="195">
        <f t="shared" si="150"/>
        <v>1</v>
      </c>
      <c r="BU101" s="195">
        <f t="shared" si="151"/>
        <v>1</v>
      </c>
      <c r="BV101" s="195">
        <f t="shared" si="152"/>
        <v>1</v>
      </c>
      <c r="BW101" s="195">
        <f t="shared" si="153"/>
        <v>0</v>
      </c>
      <c r="BX101" s="195">
        <f t="shared" si="154"/>
        <v>0</v>
      </c>
      <c r="BY101" s="195">
        <f t="shared" si="155"/>
        <v>0</v>
      </c>
      <c r="BZ101" s="195">
        <f t="shared" si="156"/>
        <v>0</v>
      </c>
      <c r="CA101" s="195">
        <f t="shared" si="157"/>
        <v>0</v>
      </c>
      <c r="CB101" s="195">
        <f t="shared" si="158"/>
        <v>0</v>
      </c>
      <c r="CC101" s="195">
        <f t="shared" si="159"/>
        <v>0</v>
      </c>
      <c r="CD101" s="195">
        <f t="shared" si="160"/>
        <v>0</v>
      </c>
      <c r="CE101" s="195">
        <f t="shared" si="161"/>
        <v>0</v>
      </c>
      <c r="CF101" s="195">
        <f t="shared" si="162"/>
        <v>0</v>
      </c>
      <c r="CG101" s="195">
        <f t="shared" si="163"/>
        <v>0</v>
      </c>
      <c r="CH101" s="195">
        <f t="shared" si="164"/>
        <v>0</v>
      </c>
      <c r="CI101" s="195">
        <f t="shared" si="165"/>
        <v>0</v>
      </c>
      <c r="CJ101" s="195">
        <f t="shared" si="166"/>
        <v>0</v>
      </c>
      <c r="CK101" s="195">
        <f t="shared" si="167"/>
        <v>1</v>
      </c>
      <c r="CL101" s="195">
        <f t="shared" si="168"/>
        <v>1</v>
      </c>
      <c r="CM101" s="195">
        <f t="shared" si="169"/>
        <v>1</v>
      </c>
      <c r="CN101" s="195">
        <f t="shared" si="170"/>
        <v>1</v>
      </c>
      <c r="CO101" s="195">
        <f t="shared" si="171"/>
        <v>1</v>
      </c>
      <c r="CP101" s="195">
        <f t="shared" si="172"/>
        <v>1</v>
      </c>
      <c r="CQ101" s="195">
        <f t="shared" si="173"/>
        <v>1</v>
      </c>
      <c r="CR101" s="195">
        <f t="shared" si="174"/>
        <v>1</v>
      </c>
      <c r="CS101" s="195">
        <f t="shared" si="175"/>
        <v>1</v>
      </c>
      <c r="CT101" s="195">
        <f t="shared" si="176"/>
        <v>1</v>
      </c>
      <c r="CU101" s="195">
        <f t="shared" si="177"/>
        <v>1</v>
      </c>
      <c r="CV101" s="195">
        <f t="shared" si="178"/>
        <v>1</v>
      </c>
      <c r="CW101" s="195">
        <f t="shared" si="179"/>
        <v>0</v>
      </c>
      <c r="CX101" s="195">
        <f t="shared" si="180"/>
        <v>1</v>
      </c>
      <c r="CY101" s="195">
        <f t="shared" si="181"/>
        <v>1</v>
      </c>
      <c r="CZ101" s="195">
        <f t="shared" si="182"/>
        <v>1</v>
      </c>
      <c r="DA101" s="195">
        <f t="shared" si="183"/>
        <v>0</v>
      </c>
      <c r="DB101" s="195">
        <f t="shared" si="184"/>
        <v>0</v>
      </c>
      <c r="DC101" s="195">
        <f t="shared" si="185"/>
        <v>1</v>
      </c>
      <c r="DD101" s="195">
        <f t="shared" si="186"/>
        <v>1</v>
      </c>
      <c r="DE101" s="195">
        <f t="shared" si="187"/>
        <v>1</v>
      </c>
      <c r="DF101" s="195">
        <f t="shared" si="188"/>
        <v>1</v>
      </c>
      <c r="DG101" s="195">
        <f t="shared" si="189"/>
        <v>1</v>
      </c>
      <c r="DR101" s="329" t="b">
        <f t="shared" si="190"/>
        <v>0</v>
      </c>
      <c r="DS101" s="329" t="b">
        <f t="shared" si="191"/>
        <v>0</v>
      </c>
      <c r="DT101" s="329" t="b">
        <f t="shared" si="192"/>
        <v>0</v>
      </c>
      <c r="DU101" s="329"/>
      <c r="DV101" s="329"/>
      <c r="DW101" s="329"/>
      <c r="DX101" s="196">
        <f t="shared" si="200"/>
        <v>0</v>
      </c>
      <c r="DY101" s="329" t="b">
        <f t="shared" si="193"/>
        <v>0</v>
      </c>
      <c r="DZ101" s="329" t="b">
        <f t="shared" si="194"/>
        <v>0</v>
      </c>
      <c r="EA101" s="329" t="b">
        <f t="shared" si="195"/>
        <v>0</v>
      </c>
      <c r="EB101" s="329"/>
      <c r="EC101" s="329"/>
      <c r="ED101" s="329"/>
      <c r="EE101" s="196">
        <f t="shared" si="201"/>
        <v>0</v>
      </c>
      <c r="EF101" s="329" t="str">
        <f t="shared" si="196"/>
        <v/>
      </c>
      <c r="EG101" s="329" t="str">
        <f t="shared" si="197"/>
        <v/>
      </c>
    </row>
    <row r="102" spans="2:137" ht="44.25" customHeight="1" x14ac:dyDescent="0.25">
      <c r="B102" s="449">
        <f t="shared" si="202"/>
        <v>72</v>
      </c>
      <c r="C102" s="9"/>
      <c r="D102" s="9"/>
      <c r="E102" s="9"/>
      <c r="F102" s="444" t="s">
        <v>777</v>
      </c>
      <c r="G102" s="8">
        <v>1</v>
      </c>
      <c r="H102" s="8">
        <v>1</v>
      </c>
      <c r="I102" s="8">
        <v>0</v>
      </c>
      <c r="J102" s="8">
        <v>1</v>
      </c>
      <c r="K102" s="385">
        <f t="shared" si="198"/>
        <v>1</v>
      </c>
      <c r="L102" s="8">
        <v>1</v>
      </c>
      <c r="M102" s="8">
        <v>1</v>
      </c>
      <c r="N102" s="8">
        <v>1</v>
      </c>
      <c r="O102" s="8">
        <v>0</v>
      </c>
      <c r="P102" s="8">
        <v>0</v>
      </c>
      <c r="Q102" s="8">
        <v>0</v>
      </c>
      <c r="R102" s="8">
        <v>0</v>
      </c>
      <c r="S102" s="385">
        <f t="shared" si="199"/>
        <v>1</v>
      </c>
      <c r="T102" s="8">
        <v>1</v>
      </c>
      <c r="U102" s="8">
        <v>1</v>
      </c>
      <c r="V102" s="8">
        <v>1</v>
      </c>
      <c r="W102" s="8">
        <v>1</v>
      </c>
      <c r="X102" s="8">
        <v>1</v>
      </c>
      <c r="Y102" s="8">
        <v>1</v>
      </c>
      <c r="Z102" s="8">
        <v>1</v>
      </c>
      <c r="AA102" s="8">
        <v>1</v>
      </c>
      <c r="AB102" s="8">
        <v>1</v>
      </c>
      <c r="AC102" s="8">
        <v>1</v>
      </c>
      <c r="AD102" s="8">
        <v>1</v>
      </c>
      <c r="AE102" s="8">
        <v>1</v>
      </c>
      <c r="AF102" s="355">
        <v>1</v>
      </c>
      <c r="AG102" s="8">
        <v>0</v>
      </c>
      <c r="AH102" s="8"/>
      <c r="AI102" s="8"/>
      <c r="AJ102" s="8"/>
      <c r="AK102" s="8"/>
      <c r="AL102" s="8"/>
      <c r="AM102" s="8"/>
      <c r="AN102" s="8"/>
      <c r="AO102" s="8"/>
      <c r="AP102" s="437"/>
      <c r="AQ102" s="8"/>
      <c r="AR102" s="8"/>
      <c r="AS102" s="8"/>
      <c r="AT102" s="8">
        <v>165071</v>
      </c>
      <c r="AU102" s="9">
        <f t="shared" si="137"/>
        <v>0</v>
      </c>
      <c r="AV102" s="8">
        <v>0</v>
      </c>
      <c r="AW102" s="9">
        <f t="shared" si="138"/>
        <v>1</v>
      </c>
      <c r="AX102" s="8">
        <v>1</v>
      </c>
      <c r="AY102" s="8">
        <v>1</v>
      </c>
      <c r="AZ102" s="8">
        <v>1</v>
      </c>
      <c r="BA102" s="8">
        <v>0</v>
      </c>
      <c r="BB102" s="9"/>
      <c r="BC102" s="9"/>
      <c r="BD102" s="9"/>
      <c r="BE102" s="244" cm="1">
        <f t="array" ref="BE102">IF($F102="","",IF(BA102=1,1,IF(BG102&lt;&gt;1,$BH$1,IF(SUMPRODUCT(--(G102:AZ102&gt;=$G$5:$AZ$5)*($G$5:$AZ$5&lt;&gt;"")*($G$4:$AZ$4=1))=COUNTIF($G$4:$AZ$4,1),1,0))))</f>
        <v>1</v>
      </c>
      <c r="BF102" s="351" t="s">
        <v>800</v>
      </c>
      <c r="BG102" s="196">
        <f t="shared" si="139"/>
        <v>1</v>
      </c>
      <c r="BH102" s="196">
        <f t="shared" si="135"/>
        <v>0</v>
      </c>
      <c r="BI102" s="196">
        <f t="shared" si="135"/>
        <v>1</v>
      </c>
      <c r="BJ102" s="195">
        <f t="shared" si="140"/>
        <v>1</v>
      </c>
      <c r="BK102" s="195">
        <f t="shared" si="141"/>
        <v>1</v>
      </c>
      <c r="BL102" s="195">
        <f t="shared" si="142"/>
        <v>1</v>
      </c>
      <c r="BM102" s="195">
        <f t="shared" si="143"/>
        <v>1</v>
      </c>
      <c r="BN102" s="195">
        <f t="shared" si="144"/>
        <v>1</v>
      </c>
      <c r="BO102" s="195">
        <f t="shared" si="145"/>
        <v>1</v>
      </c>
      <c r="BP102" s="195">
        <f t="shared" si="146"/>
        <v>1</v>
      </c>
      <c r="BQ102" s="195">
        <f t="shared" si="147"/>
        <v>1</v>
      </c>
      <c r="BR102" s="195">
        <f t="shared" si="148"/>
        <v>1</v>
      </c>
      <c r="BS102" s="195">
        <f t="shared" si="149"/>
        <v>1</v>
      </c>
      <c r="BT102" s="195">
        <f t="shared" si="150"/>
        <v>1</v>
      </c>
      <c r="BU102" s="195">
        <f t="shared" si="151"/>
        <v>1</v>
      </c>
      <c r="BV102" s="195">
        <f t="shared" si="152"/>
        <v>1</v>
      </c>
      <c r="BW102" s="195">
        <f t="shared" si="153"/>
        <v>1</v>
      </c>
      <c r="BX102" s="195">
        <f t="shared" si="154"/>
        <v>1</v>
      </c>
      <c r="BY102" s="195">
        <f t="shared" si="155"/>
        <v>1</v>
      </c>
      <c r="BZ102" s="195">
        <f t="shared" si="156"/>
        <v>1</v>
      </c>
      <c r="CA102" s="195">
        <f t="shared" si="157"/>
        <v>1</v>
      </c>
      <c r="CB102" s="195">
        <f t="shared" si="158"/>
        <v>1</v>
      </c>
      <c r="CC102" s="195">
        <f t="shared" si="159"/>
        <v>1</v>
      </c>
      <c r="CD102" s="195">
        <f t="shared" si="160"/>
        <v>1</v>
      </c>
      <c r="CE102" s="195">
        <f t="shared" si="161"/>
        <v>1</v>
      </c>
      <c r="CF102" s="195">
        <f t="shared" si="162"/>
        <v>1</v>
      </c>
      <c r="CG102" s="195">
        <f t="shared" si="163"/>
        <v>1</v>
      </c>
      <c r="CH102" s="195">
        <f t="shared" si="164"/>
        <v>1</v>
      </c>
      <c r="CI102" s="195">
        <f t="shared" si="165"/>
        <v>1</v>
      </c>
      <c r="CJ102" s="195">
        <f t="shared" si="166"/>
        <v>1</v>
      </c>
      <c r="CK102" s="195">
        <f t="shared" si="167"/>
        <v>1</v>
      </c>
      <c r="CL102" s="195">
        <f t="shared" si="168"/>
        <v>1</v>
      </c>
      <c r="CM102" s="195">
        <f t="shared" si="169"/>
        <v>1</v>
      </c>
      <c r="CN102" s="195">
        <f t="shared" si="170"/>
        <v>1</v>
      </c>
      <c r="CO102" s="195">
        <f t="shared" si="171"/>
        <v>1</v>
      </c>
      <c r="CP102" s="195">
        <f t="shared" si="172"/>
        <v>1</v>
      </c>
      <c r="CQ102" s="195">
        <f t="shared" si="173"/>
        <v>1</v>
      </c>
      <c r="CR102" s="195">
        <f t="shared" si="174"/>
        <v>1</v>
      </c>
      <c r="CS102" s="195">
        <f t="shared" si="175"/>
        <v>1</v>
      </c>
      <c r="CT102" s="195">
        <f t="shared" si="176"/>
        <v>1</v>
      </c>
      <c r="CU102" s="195">
        <f t="shared" si="177"/>
        <v>1</v>
      </c>
      <c r="CV102" s="195">
        <f t="shared" si="178"/>
        <v>1</v>
      </c>
      <c r="CW102" s="195">
        <f t="shared" si="179"/>
        <v>1</v>
      </c>
      <c r="CX102" s="195">
        <f t="shared" si="180"/>
        <v>1</v>
      </c>
      <c r="CY102" s="195">
        <f t="shared" si="181"/>
        <v>1</v>
      </c>
      <c r="CZ102" s="195">
        <f t="shared" si="182"/>
        <v>1</v>
      </c>
      <c r="DA102" s="195">
        <f t="shared" si="183"/>
        <v>1</v>
      </c>
      <c r="DB102" s="195">
        <f t="shared" si="184"/>
        <v>1</v>
      </c>
      <c r="DC102" s="195">
        <f t="shared" si="185"/>
        <v>1</v>
      </c>
      <c r="DD102" s="195">
        <f t="shared" si="186"/>
        <v>1</v>
      </c>
      <c r="DE102" s="195">
        <f t="shared" si="187"/>
        <v>1</v>
      </c>
      <c r="DF102" s="195">
        <f t="shared" si="188"/>
        <v>1</v>
      </c>
      <c r="DG102" s="195">
        <f t="shared" si="189"/>
        <v>1</v>
      </c>
      <c r="DR102" s="329" t="b">
        <f t="shared" si="190"/>
        <v>0</v>
      </c>
      <c r="DS102" s="329" t="b">
        <f t="shared" si="191"/>
        <v>0</v>
      </c>
      <c r="DT102" s="329" t="b">
        <f t="shared" si="192"/>
        <v>0</v>
      </c>
      <c r="DU102" s="329"/>
      <c r="DV102" s="329"/>
      <c r="DW102" s="329"/>
      <c r="DX102" s="196">
        <f t="shared" si="200"/>
        <v>0</v>
      </c>
      <c r="DY102" s="329" t="b">
        <f t="shared" si="193"/>
        <v>0</v>
      </c>
      <c r="DZ102" s="329" t="b">
        <f t="shared" si="194"/>
        <v>0</v>
      </c>
      <c r="EA102" s="329" t="b">
        <f t="shared" si="195"/>
        <v>0</v>
      </c>
      <c r="EB102" s="329"/>
      <c r="EC102" s="329"/>
      <c r="ED102" s="329"/>
      <c r="EE102" s="196">
        <f t="shared" si="201"/>
        <v>0</v>
      </c>
      <c r="EF102" s="329">
        <f t="shared" si="196"/>
        <v>0</v>
      </c>
      <c r="EG102" s="329">
        <f t="shared" si="197"/>
        <v>0</v>
      </c>
    </row>
    <row r="103" spans="2:137" ht="60" customHeight="1" x14ac:dyDescent="0.25">
      <c r="B103" s="450">
        <f t="shared" si="202"/>
        <v>73</v>
      </c>
      <c r="C103" s="9"/>
      <c r="D103" s="9"/>
      <c r="E103" s="9"/>
      <c r="F103" s="444" t="s">
        <v>778</v>
      </c>
      <c r="G103" s="8">
        <v>1</v>
      </c>
      <c r="H103" s="8">
        <v>1</v>
      </c>
      <c r="I103" s="8">
        <v>0</v>
      </c>
      <c r="J103" s="8">
        <v>1</v>
      </c>
      <c r="K103" s="385">
        <f t="shared" si="198"/>
        <v>1</v>
      </c>
      <c r="L103" s="8">
        <v>1</v>
      </c>
      <c r="M103" s="8">
        <v>1</v>
      </c>
      <c r="N103" s="8">
        <v>1</v>
      </c>
      <c r="O103" s="8">
        <v>0</v>
      </c>
      <c r="P103" s="8">
        <v>0</v>
      </c>
      <c r="Q103" s="8">
        <v>0</v>
      </c>
      <c r="R103" s="8">
        <v>0</v>
      </c>
      <c r="S103" s="385">
        <f t="shared" si="199"/>
        <v>1</v>
      </c>
      <c r="T103" s="8">
        <v>1</v>
      </c>
      <c r="U103" s="8">
        <v>1</v>
      </c>
      <c r="V103" s="8">
        <v>1</v>
      </c>
      <c r="W103" s="8">
        <v>1</v>
      </c>
      <c r="X103" s="8">
        <v>1</v>
      </c>
      <c r="Y103" s="8">
        <v>1</v>
      </c>
      <c r="Z103" s="8">
        <v>1</v>
      </c>
      <c r="AA103" s="8">
        <v>1</v>
      </c>
      <c r="AB103" s="8">
        <v>1</v>
      </c>
      <c r="AC103" s="8">
        <v>1</v>
      </c>
      <c r="AD103" s="8">
        <v>1</v>
      </c>
      <c r="AE103" s="8">
        <v>1</v>
      </c>
      <c r="AF103" s="355">
        <v>0</v>
      </c>
      <c r="AG103" s="8">
        <v>0</v>
      </c>
      <c r="AH103" s="8"/>
      <c r="AI103" s="8"/>
      <c r="AJ103" s="8"/>
      <c r="AK103" s="8"/>
      <c r="AL103" s="8"/>
      <c r="AM103" s="8"/>
      <c r="AN103" s="8"/>
      <c r="AO103" s="8"/>
      <c r="AP103" s="437"/>
      <c r="AQ103" s="8"/>
      <c r="AR103" s="8"/>
      <c r="AS103" s="8"/>
      <c r="AT103" s="8">
        <v>211000</v>
      </c>
      <c r="AU103" s="9">
        <f t="shared" si="137"/>
        <v>0</v>
      </c>
      <c r="AV103" s="8">
        <v>0</v>
      </c>
      <c r="AW103" s="9">
        <f t="shared" si="138"/>
        <v>1</v>
      </c>
      <c r="AX103" s="8">
        <v>1</v>
      </c>
      <c r="AY103" s="8">
        <v>1</v>
      </c>
      <c r="AZ103" s="8">
        <v>1</v>
      </c>
      <c r="BA103" s="8">
        <v>0</v>
      </c>
      <c r="BB103" s="9"/>
      <c r="BC103" s="9"/>
      <c r="BD103" s="9"/>
      <c r="BE103" s="244" cm="1">
        <f t="array" ref="BE103">IF($F103="","",IF(BA103=1,1,IF(BG103&lt;&gt;1,$BH$1,IF(SUMPRODUCT(--(G103:AZ103&gt;=$G$5:$AZ$5)*($G$5:$AZ$5&lt;&gt;"")*($G$4:$AZ$4=1))=COUNTIF($G$4:$AZ$4,1),1,0))))</f>
        <v>0</v>
      </c>
      <c r="BF103" s="458" t="s">
        <v>805</v>
      </c>
      <c r="BG103" s="196">
        <f t="shared" si="139"/>
        <v>1</v>
      </c>
      <c r="BH103" s="196">
        <f t="shared" si="135"/>
        <v>0</v>
      </c>
      <c r="BI103" s="196">
        <f t="shared" si="135"/>
        <v>1</v>
      </c>
      <c r="BJ103" s="195">
        <f t="shared" si="140"/>
        <v>1</v>
      </c>
      <c r="BK103" s="195">
        <f t="shared" si="141"/>
        <v>1</v>
      </c>
      <c r="BL103" s="195">
        <f t="shared" si="142"/>
        <v>1</v>
      </c>
      <c r="BM103" s="195">
        <f t="shared" si="143"/>
        <v>1</v>
      </c>
      <c r="BN103" s="195">
        <f t="shared" si="144"/>
        <v>1</v>
      </c>
      <c r="BO103" s="195">
        <f t="shared" si="145"/>
        <v>1</v>
      </c>
      <c r="BP103" s="195">
        <f t="shared" si="146"/>
        <v>1</v>
      </c>
      <c r="BQ103" s="195">
        <f t="shared" si="147"/>
        <v>1</v>
      </c>
      <c r="BR103" s="195">
        <f t="shared" si="148"/>
        <v>1</v>
      </c>
      <c r="BS103" s="195">
        <f t="shared" si="149"/>
        <v>1</v>
      </c>
      <c r="BT103" s="195">
        <f t="shared" si="150"/>
        <v>1</v>
      </c>
      <c r="BU103" s="195">
        <f t="shared" si="151"/>
        <v>1</v>
      </c>
      <c r="BV103" s="195">
        <f t="shared" si="152"/>
        <v>1</v>
      </c>
      <c r="BW103" s="195">
        <f t="shared" si="153"/>
        <v>1</v>
      </c>
      <c r="BX103" s="195">
        <f t="shared" si="154"/>
        <v>1</v>
      </c>
      <c r="BY103" s="195">
        <f t="shared" si="155"/>
        <v>1</v>
      </c>
      <c r="BZ103" s="195">
        <f t="shared" si="156"/>
        <v>1</v>
      </c>
      <c r="CA103" s="195">
        <f t="shared" si="157"/>
        <v>1</v>
      </c>
      <c r="CB103" s="195">
        <f t="shared" si="158"/>
        <v>1</v>
      </c>
      <c r="CC103" s="195">
        <f t="shared" si="159"/>
        <v>1</v>
      </c>
      <c r="CD103" s="195">
        <f t="shared" si="160"/>
        <v>1</v>
      </c>
      <c r="CE103" s="195">
        <f t="shared" si="161"/>
        <v>1</v>
      </c>
      <c r="CF103" s="195">
        <f t="shared" si="162"/>
        <v>1</v>
      </c>
      <c r="CG103" s="195">
        <f t="shared" si="163"/>
        <v>1</v>
      </c>
      <c r="CH103" s="195">
        <f t="shared" si="164"/>
        <v>1</v>
      </c>
      <c r="CI103" s="195">
        <f t="shared" si="165"/>
        <v>1</v>
      </c>
      <c r="CJ103" s="195">
        <f t="shared" si="166"/>
        <v>1</v>
      </c>
      <c r="CK103" s="195">
        <f t="shared" si="167"/>
        <v>1</v>
      </c>
      <c r="CL103" s="195">
        <f t="shared" si="168"/>
        <v>1</v>
      </c>
      <c r="CM103" s="195">
        <f t="shared" si="169"/>
        <v>1</v>
      </c>
      <c r="CN103" s="195">
        <f t="shared" si="170"/>
        <v>1</v>
      </c>
      <c r="CO103" s="195">
        <f t="shared" si="171"/>
        <v>1</v>
      </c>
      <c r="CP103" s="195">
        <f t="shared" si="172"/>
        <v>1</v>
      </c>
      <c r="CQ103" s="195">
        <f t="shared" si="173"/>
        <v>1</v>
      </c>
      <c r="CR103" s="195">
        <f t="shared" si="174"/>
        <v>1</v>
      </c>
      <c r="CS103" s="195">
        <f t="shared" si="175"/>
        <v>1</v>
      </c>
      <c r="CT103" s="195">
        <f t="shared" si="176"/>
        <v>1</v>
      </c>
      <c r="CU103" s="195">
        <f t="shared" si="177"/>
        <v>1</v>
      </c>
      <c r="CV103" s="195">
        <f t="shared" si="178"/>
        <v>1</v>
      </c>
      <c r="CW103" s="195">
        <f t="shared" si="179"/>
        <v>1</v>
      </c>
      <c r="CX103" s="195">
        <f t="shared" si="180"/>
        <v>1</v>
      </c>
      <c r="CY103" s="195">
        <f t="shared" si="181"/>
        <v>1</v>
      </c>
      <c r="CZ103" s="195">
        <f t="shared" si="182"/>
        <v>1</v>
      </c>
      <c r="DA103" s="195">
        <f t="shared" si="183"/>
        <v>1</v>
      </c>
      <c r="DB103" s="195">
        <f t="shared" si="184"/>
        <v>1</v>
      </c>
      <c r="DC103" s="195">
        <f t="shared" si="185"/>
        <v>1</v>
      </c>
      <c r="DD103" s="195">
        <f t="shared" si="186"/>
        <v>1</v>
      </c>
      <c r="DE103" s="195">
        <f t="shared" si="187"/>
        <v>1</v>
      </c>
      <c r="DF103" s="195">
        <f t="shared" si="188"/>
        <v>1</v>
      </c>
      <c r="DG103" s="195">
        <f t="shared" si="189"/>
        <v>1</v>
      </c>
      <c r="DR103" s="329" t="b">
        <f t="shared" si="190"/>
        <v>0</v>
      </c>
      <c r="DS103" s="329" t="b">
        <f t="shared" si="191"/>
        <v>0</v>
      </c>
      <c r="DT103" s="329" t="b">
        <f t="shared" si="192"/>
        <v>0</v>
      </c>
      <c r="DU103" s="329"/>
      <c r="DV103" s="329"/>
      <c r="DW103" s="329"/>
      <c r="DX103" s="196">
        <f t="shared" si="200"/>
        <v>0</v>
      </c>
      <c r="DY103" s="329" t="b">
        <f t="shared" si="193"/>
        <v>0</v>
      </c>
      <c r="DZ103" s="329" t="b">
        <f t="shared" si="194"/>
        <v>0</v>
      </c>
      <c r="EA103" s="329" t="b">
        <f t="shared" si="195"/>
        <v>0</v>
      </c>
      <c r="EB103" s="329"/>
      <c r="EC103" s="329"/>
      <c r="ED103" s="329"/>
      <c r="EE103" s="196">
        <f t="shared" si="201"/>
        <v>0</v>
      </c>
      <c r="EF103" s="329">
        <f t="shared" si="196"/>
        <v>0</v>
      </c>
      <c r="EG103" s="329">
        <f t="shared" si="197"/>
        <v>0</v>
      </c>
    </row>
    <row r="104" spans="2:137" ht="39.75" customHeight="1" x14ac:dyDescent="0.25">
      <c r="B104" s="449">
        <f t="shared" si="202"/>
        <v>74</v>
      </c>
      <c r="C104" s="9"/>
      <c r="D104" s="9"/>
      <c r="E104" s="9"/>
      <c r="F104" s="444" t="s">
        <v>779</v>
      </c>
      <c r="G104" s="8">
        <v>1</v>
      </c>
      <c r="H104" s="8">
        <v>1</v>
      </c>
      <c r="I104" s="8">
        <v>0</v>
      </c>
      <c r="J104" s="8">
        <v>1</v>
      </c>
      <c r="K104" s="385">
        <f t="shared" si="198"/>
        <v>1</v>
      </c>
      <c r="L104" s="8">
        <v>1</v>
      </c>
      <c r="M104" s="8">
        <v>1</v>
      </c>
      <c r="N104" s="8">
        <v>1</v>
      </c>
      <c r="O104" s="8">
        <v>1</v>
      </c>
      <c r="P104" s="8">
        <v>1</v>
      </c>
      <c r="Q104" s="8">
        <v>1</v>
      </c>
      <c r="R104" s="8">
        <v>1</v>
      </c>
      <c r="S104" s="385">
        <f t="shared" si="199"/>
        <v>1</v>
      </c>
      <c r="T104" s="8">
        <v>1</v>
      </c>
      <c r="U104" s="8">
        <v>1</v>
      </c>
      <c r="V104" s="8">
        <v>1</v>
      </c>
      <c r="W104" s="8">
        <v>1</v>
      </c>
      <c r="X104" s="8">
        <v>1</v>
      </c>
      <c r="Y104" s="8">
        <v>1</v>
      </c>
      <c r="Z104" s="8">
        <v>1</v>
      </c>
      <c r="AA104" s="8">
        <v>1</v>
      </c>
      <c r="AB104" s="8">
        <v>1</v>
      </c>
      <c r="AC104" s="8">
        <v>1</v>
      </c>
      <c r="AD104" s="8">
        <v>1</v>
      </c>
      <c r="AE104" s="8">
        <v>1</v>
      </c>
      <c r="AF104" s="355">
        <v>1</v>
      </c>
      <c r="AG104" s="8">
        <v>0</v>
      </c>
      <c r="AH104" s="8"/>
      <c r="AI104" s="8"/>
      <c r="AJ104" s="8"/>
      <c r="AK104" s="8"/>
      <c r="AL104" s="8"/>
      <c r="AM104" s="8"/>
      <c r="AN104" s="8"/>
      <c r="AO104" s="8"/>
      <c r="AP104" s="437"/>
      <c r="AQ104" s="8"/>
      <c r="AR104" s="8"/>
      <c r="AS104" s="8"/>
      <c r="AT104" s="8">
        <v>125000</v>
      </c>
      <c r="AU104" s="9">
        <f t="shared" si="137"/>
        <v>0</v>
      </c>
      <c r="AV104" s="8">
        <v>0</v>
      </c>
      <c r="AW104" s="9">
        <f t="shared" si="138"/>
        <v>1</v>
      </c>
      <c r="AX104" s="8">
        <v>1</v>
      </c>
      <c r="AY104" s="8">
        <v>1</v>
      </c>
      <c r="AZ104" s="8">
        <v>1</v>
      </c>
      <c r="BA104" s="8">
        <v>0</v>
      </c>
      <c r="BB104" s="9"/>
      <c r="BC104" s="9"/>
      <c r="BD104" s="9"/>
      <c r="BE104" s="244" cm="1">
        <f t="array" ref="BE104">IF($F104="","",IF(BA104=1,1,IF(BG104&lt;&gt;1,$BH$1,IF(SUMPRODUCT(--(G104:AZ104&gt;=$G$5:$AZ$5)*($G$5:$AZ$5&lt;&gt;"")*($G$4:$AZ$4=1))=COUNTIF($G$4:$AZ$4,1),1,0))))</f>
        <v>1</v>
      </c>
      <c r="BF104" s="351" t="s">
        <v>801</v>
      </c>
      <c r="BG104" s="196">
        <f t="shared" si="139"/>
        <v>1</v>
      </c>
      <c r="BH104" s="196">
        <f t="shared" si="135"/>
        <v>0</v>
      </c>
      <c r="BI104" s="196">
        <f t="shared" si="135"/>
        <v>1</v>
      </c>
      <c r="BJ104" s="195">
        <f t="shared" si="140"/>
        <v>1</v>
      </c>
      <c r="BK104" s="195">
        <f t="shared" si="141"/>
        <v>1</v>
      </c>
      <c r="BL104" s="195">
        <f t="shared" si="142"/>
        <v>1</v>
      </c>
      <c r="BM104" s="195">
        <f t="shared" si="143"/>
        <v>1</v>
      </c>
      <c r="BN104" s="195">
        <f t="shared" si="144"/>
        <v>1</v>
      </c>
      <c r="BO104" s="195">
        <f t="shared" si="145"/>
        <v>1</v>
      </c>
      <c r="BP104" s="195">
        <f t="shared" si="146"/>
        <v>1</v>
      </c>
      <c r="BQ104" s="195">
        <f t="shared" si="147"/>
        <v>1</v>
      </c>
      <c r="BR104" s="195">
        <f t="shared" si="148"/>
        <v>1</v>
      </c>
      <c r="BS104" s="195">
        <f t="shared" si="149"/>
        <v>1</v>
      </c>
      <c r="BT104" s="195">
        <f t="shared" si="150"/>
        <v>1</v>
      </c>
      <c r="BU104" s="195">
        <f t="shared" si="151"/>
        <v>1</v>
      </c>
      <c r="BV104" s="195">
        <f t="shared" si="152"/>
        <v>1</v>
      </c>
      <c r="BW104" s="195">
        <f t="shared" si="153"/>
        <v>1</v>
      </c>
      <c r="BX104" s="195">
        <f t="shared" si="154"/>
        <v>1</v>
      </c>
      <c r="BY104" s="195">
        <f t="shared" si="155"/>
        <v>1</v>
      </c>
      <c r="BZ104" s="195">
        <f t="shared" si="156"/>
        <v>1</v>
      </c>
      <c r="CA104" s="195">
        <f t="shared" si="157"/>
        <v>1</v>
      </c>
      <c r="CB104" s="195">
        <f t="shared" si="158"/>
        <v>1</v>
      </c>
      <c r="CC104" s="195">
        <f t="shared" si="159"/>
        <v>1</v>
      </c>
      <c r="CD104" s="195">
        <f t="shared" si="160"/>
        <v>1</v>
      </c>
      <c r="CE104" s="195">
        <f t="shared" si="161"/>
        <v>1</v>
      </c>
      <c r="CF104" s="195">
        <f t="shared" si="162"/>
        <v>1</v>
      </c>
      <c r="CG104" s="195">
        <f t="shared" si="163"/>
        <v>1</v>
      </c>
      <c r="CH104" s="195">
        <f t="shared" si="164"/>
        <v>1</v>
      </c>
      <c r="CI104" s="195">
        <f t="shared" si="165"/>
        <v>1</v>
      </c>
      <c r="CJ104" s="195">
        <f t="shared" si="166"/>
        <v>1</v>
      </c>
      <c r="CK104" s="195">
        <f t="shared" si="167"/>
        <v>1</v>
      </c>
      <c r="CL104" s="195">
        <f t="shared" si="168"/>
        <v>1</v>
      </c>
      <c r="CM104" s="195">
        <f t="shared" si="169"/>
        <v>1</v>
      </c>
      <c r="CN104" s="195">
        <f t="shared" si="170"/>
        <v>1</v>
      </c>
      <c r="CO104" s="195">
        <f t="shared" si="171"/>
        <v>1</v>
      </c>
      <c r="CP104" s="195">
        <f t="shared" si="172"/>
        <v>1</v>
      </c>
      <c r="CQ104" s="195">
        <f t="shared" si="173"/>
        <v>1</v>
      </c>
      <c r="CR104" s="195">
        <f t="shared" si="174"/>
        <v>1</v>
      </c>
      <c r="CS104" s="195">
        <f t="shared" si="175"/>
        <v>1</v>
      </c>
      <c r="CT104" s="195">
        <f t="shared" si="176"/>
        <v>1</v>
      </c>
      <c r="CU104" s="195">
        <f t="shared" si="177"/>
        <v>1</v>
      </c>
      <c r="CV104" s="195">
        <f t="shared" si="178"/>
        <v>1</v>
      </c>
      <c r="CW104" s="195">
        <f t="shared" si="179"/>
        <v>1</v>
      </c>
      <c r="CX104" s="195">
        <f t="shared" si="180"/>
        <v>1</v>
      </c>
      <c r="CY104" s="195">
        <f t="shared" si="181"/>
        <v>1</v>
      </c>
      <c r="CZ104" s="195">
        <f t="shared" si="182"/>
        <v>1</v>
      </c>
      <c r="DA104" s="195">
        <f t="shared" si="183"/>
        <v>1</v>
      </c>
      <c r="DB104" s="195">
        <f t="shared" si="184"/>
        <v>1</v>
      </c>
      <c r="DC104" s="195">
        <f t="shared" si="185"/>
        <v>1</v>
      </c>
      <c r="DD104" s="195">
        <f t="shared" si="186"/>
        <v>1</v>
      </c>
      <c r="DE104" s="195">
        <f t="shared" si="187"/>
        <v>1</v>
      </c>
      <c r="DF104" s="195">
        <f t="shared" si="188"/>
        <v>1</v>
      </c>
      <c r="DG104" s="195">
        <f t="shared" si="189"/>
        <v>1</v>
      </c>
      <c r="DR104" s="329" t="b">
        <f t="shared" si="190"/>
        <v>0</v>
      </c>
      <c r="DS104" s="329" t="b">
        <f t="shared" si="191"/>
        <v>0</v>
      </c>
      <c r="DT104" s="329" t="b">
        <f t="shared" si="192"/>
        <v>0</v>
      </c>
      <c r="DU104" s="329"/>
      <c r="DV104" s="329"/>
      <c r="DW104" s="329"/>
      <c r="DX104" s="196">
        <f t="shared" si="200"/>
        <v>0</v>
      </c>
      <c r="DY104" s="329" t="b">
        <f t="shared" si="193"/>
        <v>0</v>
      </c>
      <c r="DZ104" s="329" t="b">
        <f t="shared" si="194"/>
        <v>0</v>
      </c>
      <c r="EA104" s="329" t="b">
        <f t="shared" si="195"/>
        <v>0</v>
      </c>
      <c r="EB104" s="329"/>
      <c r="EC104" s="329"/>
      <c r="ED104" s="329"/>
      <c r="EE104" s="196">
        <f t="shared" si="201"/>
        <v>0</v>
      </c>
      <c r="EF104" s="329">
        <f t="shared" si="196"/>
        <v>0</v>
      </c>
      <c r="EG104" s="329">
        <f t="shared" si="197"/>
        <v>0</v>
      </c>
    </row>
    <row r="105" spans="2:137" ht="45.75" customHeight="1" x14ac:dyDescent="0.25">
      <c r="B105" s="449">
        <f t="shared" si="202"/>
        <v>75</v>
      </c>
      <c r="C105" s="9"/>
      <c r="D105" s="9"/>
      <c r="E105" s="9"/>
      <c r="F105" s="444" t="s">
        <v>780</v>
      </c>
      <c r="G105" s="8">
        <v>1</v>
      </c>
      <c r="H105" s="8">
        <v>1</v>
      </c>
      <c r="I105" s="8">
        <v>0</v>
      </c>
      <c r="J105" s="8">
        <v>1</v>
      </c>
      <c r="K105" s="385">
        <f t="shared" si="198"/>
        <v>1</v>
      </c>
      <c r="L105" s="8">
        <v>1</v>
      </c>
      <c r="M105" s="8">
        <v>1</v>
      </c>
      <c r="N105" s="8">
        <v>1</v>
      </c>
      <c r="O105" s="8">
        <v>0</v>
      </c>
      <c r="P105" s="8">
        <v>0</v>
      </c>
      <c r="Q105" s="8">
        <v>0</v>
      </c>
      <c r="R105" s="8">
        <v>0</v>
      </c>
      <c r="S105" s="385">
        <f t="shared" si="199"/>
        <v>1</v>
      </c>
      <c r="T105" s="8">
        <v>1</v>
      </c>
      <c r="U105" s="8">
        <v>1</v>
      </c>
      <c r="V105" s="8">
        <v>1</v>
      </c>
      <c r="W105" s="8">
        <v>1</v>
      </c>
      <c r="X105" s="8">
        <v>1</v>
      </c>
      <c r="Y105" s="8">
        <v>1</v>
      </c>
      <c r="Z105" s="8">
        <v>1</v>
      </c>
      <c r="AA105" s="8">
        <v>1</v>
      </c>
      <c r="AB105" s="8">
        <v>1</v>
      </c>
      <c r="AC105" s="8">
        <v>1</v>
      </c>
      <c r="AD105" s="8">
        <v>1</v>
      </c>
      <c r="AE105" s="8">
        <v>1</v>
      </c>
      <c r="AF105" s="355">
        <v>1</v>
      </c>
      <c r="AG105" s="8">
        <v>0</v>
      </c>
      <c r="AH105" s="8"/>
      <c r="AI105" s="8"/>
      <c r="AJ105" s="8"/>
      <c r="AK105" s="8"/>
      <c r="AL105" s="8"/>
      <c r="AM105" s="8"/>
      <c r="AN105" s="8"/>
      <c r="AO105" s="8"/>
      <c r="AP105" s="437"/>
      <c r="AQ105" s="8"/>
      <c r="AR105" s="8"/>
      <c r="AS105" s="8"/>
      <c r="AT105" s="8">
        <v>626323</v>
      </c>
      <c r="AU105" s="9">
        <f t="shared" si="137"/>
        <v>0</v>
      </c>
      <c r="AV105" s="8">
        <v>0</v>
      </c>
      <c r="AW105" s="9">
        <f t="shared" si="138"/>
        <v>1</v>
      </c>
      <c r="AX105" s="8">
        <v>1</v>
      </c>
      <c r="AY105" s="8">
        <v>1</v>
      </c>
      <c r="AZ105" s="8">
        <v>1</v>
      </c>
      <c r="BA105" s="8">
        <v>0</v>
      </c>
      <c r="BB105" s="9"/>
      <c r="BC105" s="9"/>
      <c r="BD105" s="9"/>
      <c r="BE105" s="244" cm="1">
        <f t="array" ref="BE105">IF($F105="","",IF(BA105=1,1,IF(BG105&lt;&gt;1,$BH$1,IF(SUMPRODUCT(--(G105:AZ105&gt;=$G$5:$AZ$5)*($G$5:$AZ$5&lt;&gt;"")*($G$4:$AZ$4=1))=COUNTIF($G$4:$AZ$4,1),1,0))))</f>
        <v>1</v>
      </c>
      <c r="BF105" s="351" t="s">
        <v>802</v>
      </c>
      <c r="BG105" s="196">
        <f t="shared" si="139"/>
        <v>1</v>
      </c>
      <c r="BH105" s="196">
        <f t="shared" si="135"/>
        <v>0</v>
      </c>
      <c r="BI105" s="196">
        <f t="shared" si="135"/>
        <v>1</v>
      </c>
      <c r="BJ105" s="195">
        <f t="shared" si="140"/>
        <v>1</v>
      </c>
      <c r="BK105" s="195">
        <f t="shared" si="141"/>
        <v>1</v>
      </c>
      <c r="BL105" s="195">
        <f t="shared" si="142"/>
        <v>1</v>
      </c>
      <c r="BM105" s="195">
        <f t="shared" si="143"/>
        <v>1</v>
      </c>
      <c r="BN105" s="195">
        <f t="shared" si="144"/>
        <v>1</v>
      </c>
      <c r="BO105" s="195">
        <f t="shared" si="145"/>
        <v>1</v>
      </c>
      <c r="BP105" s="195">
        <f t="shared" si="146"/>
        <v>1</v>
      </c>
      <c r="BQ105" s="195">
        <f t="shared" si="147"/>
        <v>1</v>
      </c>
      <c r="BR105" s="195">
        <f t="shared" si="148"/>
        <v>1</v>
      </c>
      <c r="BS105" s="195">
        <f t="shared" si="149"/>
        <v>1</v>
      </c>
      <c r="BT105" s="195">
        <f t="shared" si="150"/>
        <v>1</v>
      </c>
      <c r="BU105" s="195">
        <f t="shared" si="151"/>
        <v>1</v>
      </c>
      <c r="BV105" s="195">
        <f t="shared" si="152"/>
        <v>1</v>
      </c>
      <c r="BW105" s="195">
        <f t="shared" si="153"/>
        <v>1</v>
      </c>
      <c r="BX105" s="195">
        <f t="shared" si="154"/>
        <v>1</v>
      </c>
      <c r="BY105" s="195">
        <f t="shared" si="155"/>
        <v>1</v>
      </c>
      <c r="BZ105" s="195">
        <f t="shared" si="156"/>
        <v>1</v>
      </c>
      <c r="CA105" s="195">
        <f t="shared" si="157"/>
        <v>1</v>
      </c>
      <c r="CB105" s="195">
        <f t="shared" si="158"/>
        <v>1</v>
      </c>
      <c r="CC105" s="195">
        <f t="shared" si="159"/>
        <v>1</v>
      </c>
      <c r="CD105" s="195">
        <f t="shared" si="160"/>
        <v>1</v>
      </c>
      <c r="CE105" s="195">
        <f t="shared" si="161"/>
        <v>1</v>
      </c>
      <c r="CF105" s="195">
        <f t="shared" si="162"/>
        <v>1</v>
      </c>
      <c r="CG105" s="195">
        <f t="shared" si="163"/>
        <v>1</v>
      </c>
      <c r="CH105" s="195">
        <f t="shared" si="164"/>
        <v>1</v>
      </c>
      <c r="CI105" s="195">
        <f t="shared" si="165"/>
        <v>1</v>
      </c>
      <c r="CJ105" s="195">
        <f t="shared" si="166"/>
        <v>1</v>
      </c>
      <c r="CK105" s="195">
        <f t="shared" si="167"/>
        <v>1</v>
      </c>
      <c r="CL105" s="195">
        <f t="shared" si="168"/>
        <v>1</v>
      </c>
      <c r="CM105" s="195">
        <f t="shared" si="169"/>
        <v>1</v>
      </c>
      <c r="CN105" s="195">
        <f t="shared" si="170"/>
        <v>1</v>
      </c>
      <c r="CO105" s="195">
        <f t="shared" si="171"/>
        <v>1</v>
      </c>
      <c r="CP105" s="195">
        <f t="shared" si="172"/>
        <v>1</v>
      </c>
      <c r="CQ105" s="195">
        <f t="shared" si="173"/>
        <v>1</v>
      </c>
      <c r="CR105" s="195">
        <f t="shared" si="174"/>
        <v>1</v>
      </c>
      <c r="CS105" s="195">
        <f t="shared" si="175"/>
        <v>1</v>
      </c>
      <c r="CT105" s="195">
        <f t="shared" si="176"/>
        <v>1</v>
      </c>
      <c r="CU105" s="195">
        <f t="shared" si="177"/>
        <v>1</v>
      </c>
      <c r="CV105" s="195">
        <f t="shared" si="178"/>
        <v>1</v>
      </c>
      <c r="CW105" s="195">
        <f t="shared" si="179"/>
        <v>1</v>
      </c>
      <c r="CX105" s="195">
        <f t="shared" si="180"/>
        <v>1</v>
      </c>
      <c r="CY105" s="195">
        <f t="shared" si="181"/>
        <v>1</v>
      </c>
      <c r="CZ105" s="195">
        <f t="shared" si="182"/>
        <v>1</v>
      </c>
      <c r="DA105" s="195">
        <f t="shared" si="183"/>
        <v>1</v>
      </c>
      <c r="DB105" s="195">
        <f t="shared" si="184"/>
        <v>1</v>
      </c>
      <c r="DC105" s="195">
        <f t="shared" si="185"/>
        <v>1</v>
      </c>
      <c r="DD105" s="195">
        <f t="shared" si="186"/>
        <v>1</v>
      </c>
      <c r="DE105" s="195">
        <f t="shared" si="187"/>
        <v>1</v>
      </c>
      <c r="DF105" s="195">
        <f t="shared" si="188"/>
        <v>1</v>
      </c>
      <c r="DG105" s="195">
        <f t="shared" si="189"/>
        <v>1</v>
      </c>
      <c r="DR105" s="329" t="b">
        <f t="shared" si="190"/>
        <v>0</v>
      </c>
      <c r="DS105" s="329" t="b">
        <f t="shared" si="191"/>
        <v>0</v>
      </c>
      <c r="DT105" s="329" t="b">
        <f t="shared" si="192"/>
        <v>0</v>
      </c>
      <c r="DU105" s="329"/>
      <c r="DV105" s="329"/>
      <c r="DW105" s="329"/>
      <c r="DX105" s="196">
        <f t="shared" si="200"/>
        <v>0</v>
      </c>
      <c r="DY105" s="329" t="b">
        <f t="shared" si="193"/>
        <v>0</v>
      </c>
      <c r="DZ105" s="329" t="b">
        <f t="shared" si="194"/>
        <v>0</v>
      </c>
      <c r="EA105" s="329" t="b">
        <f t="shared" si="195"/>
        <v>0</v>
      </c>
      <c r="EB105" s="329"/>
      <c r="EC105" s="329"/>
      <c r="ED105" s="329"/>
      <c r="EE105" s="196">
        <f t="shared" si="201"/>
        <v>0</v>
      </c>
      <c r="EF105" s="329">
        <f t="shared" si="196"/>
        <v>0</v>
      </c>
      <c r="EG105" s="329">
        <f t="shared" si="197"/>
        <v>0</v>
      </c>
    </row>
    <row r="106" spans="2:137" ht="51.75" customHeight="1" x14ac:dyDescent="0.25">
      <c r="B106" s="449">
        <f t="shared" si="202"/>
        <v>76</v>
      </c>
      <c r="C106" s="9"/>
      <c r="D106" s="9"/>
      <c r="E106" s="9"/>
      <c r="F106" s="444" t="s">
        <v>781</v>
      </c>
      <c r="G106" s="8">
        <v>1</v>
      </c>
      <c r="H106" s="8">
        <v>1</v>
      </c>
      <c r="I106" s="8">
        <v>0</v>
      </c>
      <c r="J106" s="8">
        <v>1</v>
      </c>
      <c r="K106" s="385">
        <f t="shared" si="198"/>
        <v>1</v>
      </c>
      <c r="L106" s="8">
        <v>1</v>
      </c>
      <c r="M106" s="8">
        <v>1</v>
      </c>
      <c r="N106" s="8">
        <v>1</v>
      </c>
      <c r="O106" s="8">
        <v>1</v>
      </c>
      <c r="P106" s="8">
        <v>1</v>
      </c>
      <c r="Q106" s="8">
        <v>1</v>
      </c>
      <c r="R106" s="8">
        <v>1</v>
      </c>
      <c r="S106" s="385">
        <f t="shared" si="199"/>
        <v>1</v>
      </c>
      <c r="T106" s="8">
        <v>1</v>
      </c>
      <c r="U106" s="8">
        <v>1</v>
      </c>
      <c r="V106" s="8">
        <v>1</v>
      </c>
      <c r="W106" s="8">
        <v>1</v>
      </c>
      <c r="X106" s="8">
        <v>1</v>
      </c>
      <c r="Y106" s="8">
        <v>1</v>
      </c>
      <c r="Z106" s="8">
        <v>1</v>
      </c>
      <c r="AA106" s="8">
        <v>1</v>
      </c>
      <c r="AB106" s="8">
        <v>1</v>
      </c>
      <c r="AC106" s="8">
        <v>1</v>
      </c>
      <c r="AD106" s="8">
        <v>1</v>
      </c>
      <c r="AE106" s="8">
        <v>1</v>
      </c>
      <c r="AF106" s="355">
        <v>1</v>
      </c>
      <c r="AG106" s="8">
        <v>0</v>
      </c>
      <c r="AH106" s="8"/>
      <c r="AI106" s="8"/>
      <c r="AJ106" s="8"/>
      <c r="AK106" s="8"/>
      <c r="AL106" s="8"/>
      <c r="AM106" s="8"/>
      <c r="AN106" s="8"/>
      <c r="AO106" s="8"/>
      <c r="AP106" s="437"/>
      <c r="AQ106" s="8"/>
      <c r="AR106" s="8"/>
      <c r="AS106" s="8"/>
      <c r="AT106" s="8">
        <v>105500</v>
      </c>
      <c r="AU106" s="9">
        <f t="shared" si="137"/>
        <v>0</v>
      </c>
      <c r="AV106" s="8">
        <v>0</v>
      </c>
      <c r="AW106" s="9">
        <f t="shared" si="138"/>
        <v>1</v>
      </c>
      <c r="AX106" s="8">
        <v>1</v>
      </c>
      <c r="AY106" s="8">
        <v>1</v>
      </c>
      <c r="AZ106" s="8">
        <v>1</v>
      </c>
      <c r="BA106" s="8">
        <v>0</v>
      </c>
      <c r="BB106" s="9"/>
      <c r="BC106" s="9"/>
      <c r="BD106" s="9"/>
      <c r="BE106" s="244" cm="1">
        <f t="array" ref="BE106">IF($F106="","",IF(BA106=1,1,IF(BG106&lt;&gt;1,$BH$1,IF(SUMPRODUCT(--(G106:AZ106&gt;=$G$5:$AZ$5)*($G$5:$AZ$5&lt;&gt;"")*($G$4:$AZ$4=1))=COUNTIF($G$4:$AZ$4,1),1,0))))</f>
        <v>1</v>
      </c>
      <c r="BF106" s="351" t="s">
        <v>803</v>
      </c>
      <c r="BG106" s="196">
        <f t="shared" si="139"/>
        <v>1</v>
      </c>
      <c r="BH106" s="196">
        <f t="shared" si="135"/>
        <v>0</v>
      </c>
      <c r="BI106" s="196">
        <f t="shared" si="135"/>
        <v>1</v>
      </c>
      <c r="BJ106" s="195">
        <f t="shared" si="140"/>
        <v>1</v>
      </c>
      <c r="BK106" s="195">
        <f t="shared" si="141"/>
        <v>1</v>
      </c>
      <c r="BL106" s="195">
        <f t="shared" si="142"/>
        <v>1</v>
      </c>
      <c r="BM106" s="195">
        <f t="shared" si="143"/>
        <v>1</v>
      </c>
      <c r="BN106" s="195">
        <f t="shared" si="144"/>
        <v>1</v>
      </c>
      <c r="BO106" s="195">
        <f t="shared" si="145"/>
        <v>1</v>
      </c>
      <c r="BP106" s="195">
        <f t="shared" si="146"/>
        <v>1</v>
      </c>
      <c r="BQ106" s="195">
        <f t="shared" si="147"/>
        <v>1</v>
      </c>
      <c r="BR106" s="195">
        <f t="shared" si="148"/>
        <v>1</v>
      </c>
      <c r="BS106" s="195">
        <f t="shared" si="149"/>
        <v>1</v>
      </c>
      <c r="BT106" s="195">
        <f t="shared" si="150"/>
        <v>1</v>
      </c>
      <c r="BU106" s="195">
        <f t="shared" si="151"/>
        <v>1</v>
      </c>
      <c r="BV106" s="195">
        <f t="shared" si="152"/>
        <v>1</v>
      </c>
      <c r="BW106" s="195">
        <f t="shared" si="153"/>
        <v>1</v>
      </c>
      <c r="BX106" s="195">
        <f t="shared" si="154"/>
        <v>1</v>
      </c>
      <c r="BY106" s="195">
        <f t="shared" si="155"/>
        <v>1</v>
      </c>
      <c r="BZ106" s="195">
        <f t="shared" si="156"/>
        <v>1</v>
      </c>
      <c r="CA106" s="195">
        <f t="shared" si="157"/>
        <v>1</v>
      </c>
      <c r="CB106" s="195">
        <f t="shared" si="158"/>
        <v>1</v>
      </c>
      <c r="CC106" s="195">
        <f t="shared" si="159"/>
        <v>1</v>
      </c>
      <c r="CD106" s="195">
        <f t="shared" si="160"/>
        <v>1</v>
      </c>
      <c r="CE106" s="195">
        <f t="shared" si="161"/>
        <v>1</v>
      </c>
      <c r="CF106" s="195">
        <f t="shared" si="162"/>
        <v>1</v>
      </c>
      <c r="CG106" s="195">
        <f t="shared" si="163"/>
        <v>1</v>
      </c>
      <c r="CH106" s="195">
        <f t="shared" si="164"/>
        <v>1</v>
      </c>
      <c r="CI106" s="195">
        <f t="shared" si="165"/>
        <v>1</v>
      </c>
      <c r="CJ106" s="195">
        <f t="shared" si="166"/>
        <v>1</v>
      </c>
      <c r="CK106" s="195">
        <f t="shared" si="167"/>
        <v>1</v>
      </c>
      <c r="CL106" s="195">
        <f t="shared" si="168"/>
        <v>1</v>
      </c>
      <c r="CM106" s="195">
        <f t="shared" si="169"/>
        <v>1</v>
      </c>
      <c r="CN106" s="195">
        <f t="shared" si="170"/>
        <v>1</v>
      </c>
      <c r="CO106" s="195">
        <f t="shared" si="171"/>
        <v>1</v>
      </c>
      <c r="CP106" s="195">
        <f t="shared" si="172"/>
        <v>1</v>
      </c>
      <c r="CQ106" s="195">
        <f t="shared" si="173"/>
        <v>1</v>
      </c>
      <c r="CR106" s="195">
        <f t="shared" si="174"/>
        <v>1</v>
      </c>
      <c r="CS106" s="195">
        <f t="shared" si="175"/>
        <v>1</v>
      </c>
      <c r="CT106" s="195">
        <f t="shared" si="176"/>
        <v>1</v>
      </c>
      <c r="CU106" s="195">
        <f t="shared" si="177"/>
        <v>1</v>
      </c>
      <c r="CV106" s="195">
        <f t="shared" si="178"/>
        <v>1</v>
      </c>
      <c r="CW106" s="195">
        <f t="shared" si="179"/>
        <v>1</v>
      </c>
      <c r="CX106" s="195">
        <f t="shared" si="180"/>
        <v>1</v>
      </c>
      <c r="CY106" s="195">
        <f t="shared" si="181"/>
        <v>1</v>
      </c>
      <c r="CZ106" s="195">
        <f t="shared" si="182"/>
        <v>1</v>
      </c>
      <c r="DA106" s="195">
        <f t="shared" si="183"/>
        <v>1</v>
      </c>
      <c r="DB106" s="195">
        <f t="shared" si="184"/>
        <v>1</v>
      </c>
      <c r="DC106" s="195">
        <f t="shared" si="185"/>
        <v>1</v>
      </c>
      <c r="DD106" s="195">
        <f t="shared" si="186"/>
        <v>1</v>
      </c>
      <c r="DE106" s="195">
        <f t="shared" si="187"/>
        <v>1</v>
      </c>
      <c r="DF106" s="195">
        <f t="shared" si="188"/>
        <v>1</v>
      </c>
      <c r="DG106" s="195">
        <f t="shared" si="189"/>
        <v>1</v>
      </c>
      <c r="DR106" s="329" t="b">
        <f t="shared" si="190"/>
        <v>0</v>
      </c>
      <c r="DS106" s="329" t="b">
        <f t="shared" si="191"/>
        <v>0</v>
      </c>
      <c r="DT106" s="329" t="b">
        <f t="shared" si="192"/>
        <v>0</v>
      </c>
      <c r="DU106" s="329"/>
      <c r="DV106" s="329"/>
      <c r="DW106" s="329"/>
      <c r="DX106" s="196">
        <f t="shared" si="200"/>
        <v>0</v>
      </c>
      <c r="DY106" s="329" t="b">
        <f t="shared" si="193"/>
        <v>0</v>
      </c>
      <c r="DZ106" s="329" t="b">
        <f t="shared" si="194"/>
        <v>0</v>
      </c>
      <c r="EA106" s="329" t="b">
        <f t="shared" si="195"/>
        <v>0</v>
      </c>
      <c r="EB106" s="329"/>
      <c r="EC106" s="329"/>
      <c r="ED106" s="329"/>
      <c r="EE106" s="196">
        <f t="shared" si="201"/>
        <v>0</v>
      </c>
      <c r="EF106" s="329">
        <f t="shared" si="196"/>
        <v>0</v>
      </c>
      <c r="EG106" s="329">
        <f t="shared" si="197"/>
        <v>0</v>
      </c>
    </row>
    <row r="107" spans="2:137" ht="32.25" hidden="1" customHeight="1" x14ac:dyDescent="0.25">
      <c r="B107" s="9" t="str">
        <f t="shared" si="202"/>
        <v/>
      </c>
      <c r="C107" s="9"/>
      <c r="D107" s="9"/>
      <c r="E107" s="9"/>
      <c r="F107" s="346"/>
      <c r="G107" s="8"/>
      <c r="H107" s="8"/>
      <c r="I107" s="8"/>
      <c r="J107" s="8"/>
      <c r="K107" s="385" t="str">
        <f t="shared" si="198"/>
        <v/>
      </c>
      <c r="L107" s="8"/>
      <c r="M107" s="8"/>
      <c r="N107" s="8"/>
      <c r="O107" s="8"/>
      <c r="P107" s="8"/>
      <c r="Q107" s="8"/>
      <c r="R107" s="8"/>
      <c r="S107" s="385" t="str">
        <f t="shared" si="199"/>
        <v/>
      </c>
      <c r="T107" s="8"/>
      <c r="U107" s="8"/>
      <c r="V107" s="8"/>
      <c r="W107" s="8"/>
      <c r="X107" s="8"/>
      <c r="Y107" s="8"/>
      <c r="Z107" s="8"/>
      <c r="AA107" s="8"/>
      <c r="AB107" s="8"/>
      <c r="AC107" s="8"/>
      <c r="AD107" s="8"/>
      <c r="AE107" s="8"/>
      <c r="AF107" s="8"/>
      <c r="AG107" s="8"/>
      <c r="AH107" s="8"/>
      <c r="AI107" s="8"/>
      <c r="AJ107" s="8"/>
      <c r="AK107" s="8"/>
      <c r="AL107" s="8"/>
      <c r="AM107" s="8"/>
      <c r="AN107" s="8"/>
      <c r="AO107" s="8"/>
      <c r="AP107" s="8"/>
      <c r="AQ107" s="8"/>
      <c r="AR107" s="8"/>
      <c r="AS107" s="8"/>
      <c r="AT107" s="8"/>
      <c r="AU107" s="9" t="str">
        <f t="shared" si="137"/>
        <v/>
      </c>
      <c r="AV107" s="8"/>
      <c r="AW107" s="9" t="str">
        <f t="shared" si="138"/>
        <v/>
      </c>
      <c r="AX107" s="8"/>
      <c r="AY107" s="8"/>
      <c r="AZ107" s="8"/>
      <c r="BA107" s="8"/>
      <c r="BB107" s="9"/>
      <c r="BC107" s="9"/>
      <c r="BD107" s="9"/>
      <c r="BE107" s="244" t="str" cm="1">
        <f t="array" ref="BE107">IF($F107="","",IF(BA107=1,1,IF(BG107&lt;&gt;1,$BH$1,IF(SUMPRODUCT(--(G107:AZ107&gt;=$G$5:$AZ$5)*($G$5:$AZ$5&lt;&gt;"")*($G$4:$AZ$4=1))=COUNTIF($G$4:$AZ$4,1),1,0))))</f>
        <v/>
      </c>
      <c r="BF107" s="245"/>
      <c r="BG107" s="196">
        <f t="shared" si="139"/>
        <v>0</v>
      </c>
      <c r="BH107" s="196" t="str">
        <f t="shared" si="135"/>
        <v/>
      </c>
      <c r="BI107" s="196" t="str">
        <f t="shared" si="135"/>
        <v/>
      </c>
      <c r="BJ107" s="195">
        <f t="shared" si="140"/>
        <v>0</v>
      </c>
      <c r="BK107" s="195">
        <f t="shared" si="141"/>
        <v>0</v>
      </c>
      <c r="BL107" s="195">
        <f t="shared" si="142"/>
        <v>0</v>
      </c>
      <c r="BM107" s="195">
        <f t="shared" si="143"/>
        <v>1</v>
      </c>
      <c r="BN107" s="195">
        <f t="shared" si="144"/>
        <v>1</v>
      </c>
      <c r="BO107" s="195">
        <f t="shared" si="145"/>
        <v>0</v>
      </c>
      <c r="BP107" s="195">
        <f t="shared" si="146"/>
        <v>0</v>
      </c>
      <c r="BQ107" s="195">
        <f t="shared" si="147"/>
        <v>0</v>
      </c>
      <c r="BR107" s="195">
        <f t="shared" si="148"/>
        <v>0</v>
      </c>
      <c r="BS107" s="195">
        <f t="shared" si="149"/>
        <v>1</v>
      </c>
      <c r="BT107" s="195">
        <f t="shared" si="150"/>
        <v>1</v>
      </c>
      <c r="BU107" s="195">
        <f t="shared" si="151"/>
        <v>1</v>
      </c>
      <c r="BV107" s="195">
        <f t="shared" si="152"/>
        <v>1</v>
      </c>
      <c r="BW107" s="195">
        <f t="shared" si="153"/>
        <v>0</v>
      </c>
      <c r="BX107" s="195">
        <f t="shared" si="154"/>
        <v>0</v>
      </c>
      <c r="BY107" s="195">
        <f t="shared" si="155"/>
        <v>0</v>
      </c>
      <c r="BZ107" s="195">
        <f t="shared" si="156"/>
        <v>0</v>
      </c>
      <c r="CA107" s="195">
        <f t="shared" si="157"/>
        <v>0</v>
      </c>
      <c r="CB107" s="195">
        <f t="shared" si="158"/>
        <v>0</v>
      </c>
      <c r="CC107" s="195">
        <f t="shared" si="159"/>
        <v>0</v>
      </c>
      <c r="CD107" s="195">
        <f t="shared" si="160"/>
        <v>0</v>
      </c>
      <c r="CE107" s="195">
        <f t="shared" si="161"/>
        <v>0</v>
      </c>
      <c r="CF107" s="195">
        <f t="shared" si="162"/>
        <v>0</v>
      </c>
      <c r="CG107" s="195">
        <f t="shared" si="163"/>
        <v>0</v>
      </c>
      <c r="CH107" s="195">
        <f t="shared" si="164"/>
        <v>0</v>
      </c>
      <c r="CI107" s="195">
        <f t="shared" si="165"/>
        <v>0</v>
      </c>
      <c r="CJ107" s="195">
        <f t="shared" si="166"/>
        <v>0</v>
      </c>
      <c r="CK107" s="195">
        <f t="shared" si="167"/>
        <v>1</v>
      </c>
      <c r="CL107" s="195">
        <f t="shared" si="168"/>
        <v>1</v>
      </c>
      <c r="CM107" s="195">
        <f t="shared" si="169"/>
        <v>1</v>
      </c>
      <c r="CN107" s="195">
        <f t="shared" si="170"/>
        <v>1</v>
      </c>
      <c r="CO107" s="195">
        <f t="shared" si="171"/>
        <v>1</v>
      </c>
      <c r="CP107" s="195">
        <f t="shared" si="172"/>
        <v>1</v>
      </c>
      <c r="CQ107" s="195">
        <f t="shared" si="173"/>
        <v>1</v>
      </c>
      <c r="CR107" s="195">
        <f t="shared" si="174"/>
        <v>1</v>
      </c>
      <c r="CS107" s="195">
        <f t="shared" si="175"/>
        <v>1</v>
      </c>
      <c r="CT107" s="195">
        <f t="shared" si="176"/>
        <v>1</v>
      </c>
      <c r="CU107" s="195">
        <f t="shared" si="177"/>
        <v>1</v>
      </c>
      <c r="CV107" s="195">
        <f t="shared" si="178"/>
        <v>1</v>
      </c>
      <c r="CW107" s="195">
        <f t="shared" si="179"/>
        <v>0</v>
      </c>
      <c r="CX107" s="195">
        <f t="shared" si="180"/>
        <v>1</v>
      </c>
      <c r="CY107" s="195">
        <f t="shared" si="181"/>
        <v>1</v>
      </c>
      <c r="CZ107" s="195">
        <f t="shared" si="182"/>
        <v>1</v>
      </c>
      <c r="DA107" s="195">
        <f t="shared" si="183"/>
        <v>0</v>
      </c>
      <c r="DB107" s="195">
        <f t="shared" si="184"/>
        <v>0</v>
      </c>
      <c r="DC107" s="195">
        <f t="shared" si="185"/>
        <v>1</v>
      </c>
      <c r="DD107" s="195">
        <f t="shared" si="186"/>
        <v>1</v>
      </c>
      <c r="DE107" s="195">
        <f t="shared" si="187"/>
        <v>1</v>
      </c>
      <c r="DF107" s="195">
        <f t="shared" si="188"/>
        <v>1</v>
      </c>
      <c r="DG107" s="195">
        <f t="shared" si="189"/>
        <v>1</v>
      </c>
      <c r="DR107" s="329" t="b">
        <f t="shared" si="190"/>
        <v>0</v>
      </c>
      <c r="DS107" s="329" t="b">
        <f t="shared" si="191"/>
        <v>0</v>
      </c>
      <c r="DT107" s="329" t="b">
        <f t="shared" si="192"/>
        <v>0</v>
      </c>
      <c r="DU107" s="329"/>
      <c r="DV107" s="329"/>
      <c r="DW107" s="329"/>
      <c r="DX107" s="196">
        <f t="shared" si="200"/>
        <v>0</v>
      </c>
      <c r="DY107" s="329" t="b">
        <f t="shared" si="193"/>
        <v>0</v>
      </c>
      <c r="DZ107" s="329" t="b">
        <f t="shared" si="194"/>
        <v>0</v>
      </c>
      <c r="EA107" s="329" t="b">
        <f t="shared" si="195"/>
        <v>0</v>
      </c>
      <c r="EB107" s="329"/>
      <c r="EC107" s="329"/>
      <c r="ED107" s="329"/>
      <c r="EE107" s="196">
        <f t="shared" si="201"/>
        <v>0</v>
      </c>
      <c r="EF107" s="329" t="str">
        <f t="shared" si="196"/>
        <v/>
      </c>
      <c r="EG107" s="329" t="str">
        <f t="shared" si="197"/>
        <v/>
      </c>
    </row>
    <row r="108" spans="2:137" ht="32.25" hidden="1" customHeight="1" x14ac:dyDescent="0.25">
      <c r="B108" s="9" t="str">
        <f t="shared" si="202"/>
        <v/>
      </c>
      <c r="C108" s="9"/>
      <c r="D108" s="9"/>
      <c r="E108" s="9"/>
      <c r="F108" s="346"/>
      <c r="G108" s="8"/>
      <c r="H108" s="8"/>
      <c r="I108" s="8"/>
      <c r="J108" s="8"/>
      <c r="K108" s="385" t="str">
        <f t="shared" si="198"/>
        <v/>
      </c>
      <c r="L108" s="8"/>
      <c r="M108" s="8"/>
      <c r="N108" s="8"/>
      <c r="O108" s="8"/>
      <c r="P108" s="8"/>
      <c r="Q108" s="8"/>
      <c r="R108" s="8"/>
      <c r="S108" s="385" t="str">
        <f t="shared" si="199"/>
        <v/>
      </c>
      <c r="T108" s="8"/>
      <c r="U108" s="8"/>
      <c r="V108" s="8"/>
      <c r="W108" s="8"/>
      <c r="X108" s="8"/>
      <c r="Y108" s="8"/>
      <c r="Z108" s="8"/>
      <c r="AA108" s="8"/>
      <c r="AB108" s="8"/>
      <c r="AC108" s="8"/>
      <c r="AD108" s="8"/>
      <c r="AE108" s="8"/>
      <c r="AF108" s="8"/>
      <c r="AG108" s="8"/>
      <c r="AH108" s="8"/>
      <c r="AI108" s="8"/>
      <c r="AJ108" s="8"/>
      <c r="AK108" s="8"/>
      <c r="AL108" s="8"/>
      <c r="AM108" s="8"/>
      <c r="AN108" s="8"/>
      <c r="AO108" s="8"/>
      <c r="AP108" s="8"/>
      <c r="AQ108" s="8"/>
      <c r="AR108" s="8"/>
      <c r="AS108" s="8"/>
      <c r="AT108" s="8"/>
      <c r="AU108" s="9" t="str">
        <f t="shared" si="137"/>
        <v/>
      </c>
      <c r="AV108" s="8"/>
      <c r="AW108" s="9" t="str">
        <f t="shared" si="138"/>
        <v/>
      </c>
      <c r="AX108" s="8"/>
      <c r="AY108" s="8"/>
      <c r="AZ108" s="8"/>
      <c r="BA108" s="8"/>
      <c r="BB108" s="9"/>
      <c r="BC108" s="9"/>
      <c r="BD108" s="9"/>
      <c r="BE108" s="244" t="str" cm="1">
        <f t="array" ref="BE108">IF($F108="","",IF(BA108=1,1,IF(BG108&lt;&gt;1,$BH$1,IF(SUMPRODUCT(--(G108:AZ108&gt;=$G$5:$AZ$5)*($G$5:$AZ$5&lt;&gt;"")*($G$4:$AZ$4=1))=COUNTIF($G$4:$AZ$4,1),1,0))))</f>
        <v/>
      </c>
      <c r="BF108" s="245"/>
      <c r="BG108" s="196">
        <f t="shared" si="139"/>
        <v>0</v>
      </c>
      <c r="BH108" s="196" t="str">
        <f t="shared" si="135"/>
        <v/>
      </c>
      <c r="BI108" s="196" t="str">
        <f t="shared" si="135"/>
        <v/>
      </c>
      <c r="BJ108" s="195">
        <f t="shared" si="140"/>
        <v>0</v>
      </c>
      <c r="BK108" s="195">
        <f t="shared" si="141"/>
        <v>0</v>
      </c>
      <c r="BL108" s="195">
        <f t="shared" si="142"/>
        <v>0</v>
      </c>
      <c r="BM108" s="195">
        <f t="shared" si="143"/>
        <v>1</v>
      </c>
      <c r="BN108" s="195">
        <f t="shared" si="144"/>
        <v>1</v>
      </c>
      <c r="BO108" s="195">
        <f t="shared" si="145"/>
        <v>0</v>
      </c>
      <c r="BP108" s="195">
        <f t="shared" si="146"/>
        <v>0</v>
      </c>
      <c r="BQ108" s="195">
        <f t="shared" si="147"/>
        <v>0</v>
      </c>
      <c r="BR108" s="195">
        <f t="shared" si="148"/>
        <v>0</v>
      </c>
      <c r="BS108" s="195">
        <f t="shared" si="149"/>
        <v>1</v>
      </c>
      <c r="BT108" s="195">
        <f t="shared" si="150"/>
        <v>1</v>
      </c>
      <c r="BU108" s="195">
        <f t="shared" si="151"/>
        <v>1</v>
      </c>
      <c r="BV108" s="195">
        <f t="shared" si="152"/>
        <v>1</v>
      </c>
      <c r="BW108" s="195">
        <f t="shared" si="153"/>
        <v>0</v>
      </c>
      <c r="BX108" s="195">
        <f t="shared" si="154"/>
        <v>0</v>
      </c>
      <c r="BY108" s="195">
        <f t="shared" si="155"/>
        <v>0</v>
      </c>
      <c r="BZ108" s="195">
        <f t="shared" si="156"/>
        <v>0</v>
      </c>
      <c r="CA108" s="195">
        <f t="shared" si="157"/>
        <v>0</v>
      </c>
      <c r="CB108" s="195">
        <f t="shared" si="158"/>
        <v>0</v>
      </c>
      <c r="CC108" s="195">
        <f t="shared" si="159"/>
        <v>0</v>
      </c>
      <c r="CD108" s="195">
        <f t="shared" si="160"/>
        <v>0</v>
      </c>
      <c r="CE108" s="195">
        <f t="shared" si="161"/>
        <v>0</v>
      </c>
      <c r="CF108" s="195">
        <f t="shared" si="162"/>
        <v>0</v>
      </c>
      <c r="CG108" s="195">
        <f t="shared" si="163"/>
        <v>0</v>
      </c>
      <c r="CH108" s="195">
        <f t="shared" si="164"/>
        <v>0</v>
      </c>
      <c r="CI108" s="195">
        <f t="shared" si="165"/>
        <v>0</v>
      </c>
      <c r="CJ108" s="195">
        <f t="shared" si="166"/>
        <v>0</v>
      </c>
      <c r="CK108" s="195">
        <f t="shared" si="167"/>
        <v>1</v>
      </c>
      <c r="CL108" s="195">
        <f t="shared" si="168"/>
        <v>1</v>
      </c>
      <c r="CM108" s="195">
        <f t="shared" si="169"/>
        <v>1</v>
      </c>
      <c r="CN108" s="195">
        <f t="shared" si="170"/>
        <v>1</v>
      </c>
      <c r="CO108" s="195">
        <f t="shared" si="171"/>
        <v>1</v>
      </c>
      <c r="CP108" s="195">
        <f t="shared" si="172"/>
        <v>1</v>
      </c>
      <c r="CQ108" s="195">
        <f t="shared" si="173"/>
        <v>1</v>
      </c>
      <c r="CR108" s="195">
        <f t="shared" si="174"/>
        <v>1</v>
      </c>
      <c r="CS108" s="195">
        <f t="shared" si="175"/>
        <v>1</v>
      </c>
      <c r="CT108" s="195">
        <f t="shared" si="176"/>
        <v>1</v>
      </c>
      <c r="CU108" s="195">
        <f t="shared" si="177"/>
        <v>1</v>
      </c>
      <c r="CV108" s="195">
        <f t="shared" si="178"/>
        <v>1</v>
      </c>
      <c r="CW108" s="195">
        <f t="shared" si="179"/>
        <v>0</v>
      </c>
      <c r="CX108" s="195">
        <f t="shared" si="180"/>
        <v>1</v>
      </c>
      <c r="CY108" s="195">
        <f t="shared" si="181"/>
        <v>1</v>
      </c>
      <c r="CZ108" s="195">
        <f t="shared" si="182"/>
        <v>1</v>
      </c>
      <c r="DA108" s="195">
        <f t="shared" si="183"/>
        <v>0</v>
      </c>
      <c r="DB108" s="195">
        <f t="shared" si="184"/>
        <v>0</v>
      </c>
      <c r="DC108" s="195">
        <f t="shared" si="185"/>
        <v>1</v>
      </c>
      <c r="DD108" s="195">
        <f t="shared" si="186"/>
        <v>1</v>
      </c>
      <c r="DE108" s="195">
        <f t="shared" si="187"/>
        <v>1</v>
      </c>
      <c r="DF108" s="195">
        <f t="shared" si="188"/>
        <v>1</v>
      </c>
      <c r="DG108" s="195">
        <f t="shared" si="189"/>
        <v>1</v>
      </c>
      <c r="DR108" s="329" t="b">
        <f t="shared" si="190"/>
        <v>0</v>
      </c>
      <c r="DS108" s="329" t="b">
        <f t="shared" si="191"/>
        <v>0</v>
      </c>
      <c r="DT108" s="329" t="b">
        <f t="shared" si="192"/>
        <v>0</v>
      </c>
      <c r="DU108" s="329"/>
      <c r="DV108" s="329"/>
      <c r="DW108" s="329"/>
      <c r="DX108" s="196">
        <f t="shared" si="200"/>
        <v>0</v>
      </c>
      <c r="DY108" s="329" t="b">
        <f t="shared" si="193"/>
        <v>0</v>
      </c>
      <c r="DZ108" s="329" t="b">
        <f t="shared" si="194"/>
        <v>0</v>
      </c>
      <c r="EA108" s="329" t="b">
        <f t="shared" si="195"/>
        <v>0</v>
      </c>
      <c r="EB108" s="329"/>
      <c r="EC108" s="329"/>
      <c r="ED108" s="329"/>
      <c r="EE108" s="196">
        <f t="shared" si="201"/>
        <v>0</v>
      </c>
      <c r="EF108" s="329" t="str">
        <f t="shared" si="196"/>
        <v/>
      </c>
      <c r="EG108" s="329" t="str">
        <f t="shared" si="197"/>
        <v/>
      </c>
    </row>
    <row r="109" spans="2:137" ht="32.25" hidden="1" customHeight="1" x14ac:dyDescent="0.25">
      <c r="B109" s="9" t="str">
        <f t="shared" si="202"/>
        <v/>
      </c>
      <c r="C109" s="9"/>
      <c r="D109" s="9"/>
      <c r="E109" s="9"/>
      <c r="F109" s="346"/>
      <c r="G109" s="8"/>
      <c r="H109" s="8"/>
      <c r="I109" s="8"/>
      <c r="J109" s="8"/>
      <c r="K109" s="385" t="str">
        <f t="shared" si="198"/>
        <v/>
      </c>
      <c r="L109" s="8"/>
      <c r="M109" s="8"/>
      <c r="N109" s="8"/>
      <c r="O109" s="8"/>
      <c r="P109" s="8"/>
      <c r="Q109" s="8"/>
      <c r="R109" s="8"/>
      <c r="S109" s="385" t="str">
        <f t="shared" si="199"/>
        <v/>
      </c>
      <c r="T109" s="8"/>
      <c r="U109" s="8"/>
      <c r="V109" s="8"/>
      <c r="W109" s="8"/>
      <c r="X109" s="8"/>
      <c r="Y109" s="8"/>
      <c r="Z109" s="8"/>
      <c r="AA109" s="8"/>
      <c r="AB109" s="8"/>
      <c r="AC109" s="8"/>
      <c r="AD109" s="8"/>
      <c r="AE109" s="8"/>
      <c r="AF109" s="8"/>
      <c r="AG109" s="8"/>
      <c r="AH109" s="8"/>
      <c r="AI109" s="8"/>
      <c r="AJ109" s="8"/>
      <c r="AK109" s="8"/>
      <c r="AL109" s="8"/>
      <c r="AM109" s="8"/>
      <c r="AN109" s="8"/>
      <c r="AO109" s="8"/>
      <c r="AP109" s="8"/>
      <c r="AQ109" s="8"/>
      <c r="AR109" s="8"/>
      <c r="AS109" s="8"/>
      <c r="AT109" s="8"/>
      <c r="AU109" s="9" t="str">
        <f t="shared" si="137"/>
        <v/>
      </c>
      <c r="AV109" s="8"/>
      <c r="AW109" s="9" t="str">
        <f t="shared" si="138"/>
        <v/>
      </c>
      <c r="AX109" s="8"/>
      <c r="AY109" s="8"/>
      <c r="AZ109" s="8"/>
      <c r="BA109" s="8"/>
      <c r="BB109" s="9"/>
      <c r="BC109" s="9"/>
      <c r="BD109" s="9"/>
      <c r="BE109" s="244" t="str" cm="1">
        <f t="array" ref="BE109">IF($F109="","",IF(BA109=1,1,IF(BG109&lt;&gt;1,$BH$1,IF(SUMPRODUCT(--(G109:AZ109&gt;=$G$5:$AZ$5)*($G$5:$AZ$5&lt;&gt;"")*($G$4:$AZ$4=1))=COUNTIF($G$4:$AZ$4,1),1,0))))</f>
        <v/>
      </c>
      <c r="BF109" s="245"/>
      <c r="BG109" s="196">
        <f t="shared" si="139"/>
        <v>0</v>
      </c>
      <c r="BH109" s="196" t="str">
        <f t="shared" si="135"/>
        <v/>
      </c>
      <c r="BI109" s="196" t="str">
        <f t="shared" si="135"/>
        <v/>
      </c>
      <c r="BJ109" s="195">
        <f t="shared" si="140"/>
        <v>0</v>
      </c>
      <c r="BK109" s="195">
        <f t="shared" si="141"/>
        <v>0</v>
      </c>
      <c r="BL109" s="195">
        <f t="shared" si="142"/>
        <v>0</v>
      </c>
      <c r="BM109" s="195">
        <f t="shared" si="143"/>
        <v>1</v>
      </c>
      <c r="BN109" s="195">
        <f t="shared" si="144"/>
        <v>1</v>
      </c>
      <c r="BO109" s="195">
        <f t="shared" si="145"/>
        <v>0</v>
      </c>
      <c r="BP109" s="195">
        <f t="shared" si="146"/>
        <v>0</v>
      </c>
      <c r="BQ109" s="195">
        <f t="shared" si="147"/>
        <v>0</v>
      </c>
      <c r="BR109" s="195">
        <f t="shared" si="148"/>
        <v>0</v>
      </c>
      <c r="BS109" s="195">
        <f t="shared" si="149"/>
        <v>1</v>
      </c>
      <c r="BT109" s="195">
        <f t="shared" si="150"/>
        <v>1</v>
      </c>
      <c r="BU109" s="195">
        <f t="shared" si="151"/>
        <v>1</v>
      </c>
      <c r="BV109" s="195">
        <f t="shared" si="152"/>
        <v>1</v>
      </c>
      <c r="BW109" s="195">
        <f t="shared" si="153"/>
        <v>0</v>
      </c>
      <c r="BX109" s="195">
        <f t="shared" si="154"/>
        <v>0</v>
      </c>
      <c r="BY109" s="195">
        <f t="shared" si="155"/>
        <v>0</v>
      </c>
      <c r="BZ109" s="195">
        <f t="shared" si="156"/>
        <v>0</v>
      </c>
      <c r="CA109" s="195">
        <f t="shared" si="157"/>
        <v>0</v>
      </c>
      <c r="CB109" s="195">
        <f t="shared" si="158"/>
        <v>0</v>
      </c>
      <c r="CC109" s="195">
        <f t="shared" si="159"/>
        <v>0</v>
      </c>
      <c r="CD109" s="195">
        <f t="shared" si="160"/>
        <v>0</v>
      </c>
      <c r="CE109" s="195">
        <f t="shared" si="161"/>
        <v>0</v>
      </c>
      <c r="CF109" s="195">
        <f t="shared" si="162"/>
        <v>0</v>
      </c>
      <c r="CG109" s="195">
        <f t="shared" si="163"/>
        <v>0</v>
      </c>
      <c r="CH109" s="195">
        <f t="shared" si="164"/>
        <v>0</v>
      </c>
      <c r="CI109" s="195">
        <f t="shared" si="165"/>
        <v>0</v>
      </c>
      <c r="CJ109" s="195">
        <f t="shared" si="166"/>
        <v>0</v>
      </c>
      <c r="CK109" s="195">
        <f t="shared" si="167"/>
        <v>1</v>
      </c>
      <c r="CL109" s="195">
        <f t="shared" si="168"/>
        <v>1</v>
      </c>
      <c r="CM109" s="195">
        <f t="shared" si="169"/>
        <v>1</v>
      </c>
      <c r="CN109" s="195">
        <f t="shared" si="170"/>
        <v>1</v>
      </c>
      <c r="CO109" s="195">
        <f t="shared" si="171"/>
        <v>1</v>
      </c>
      <c r="CP109" s="195">
        <f t="shared" si="172"/>
        <v>1</v>
      </c>
      <c r="CQ109" s="195">
        <f t="shared" si="173"/>
        <v>1</v>
      </c>
      <c r="CR109" s="195">
        <f t="shared" si="174"/>
        <v>1</v>
      </c>
      <c r="CS109" s="195">
        <f t="shared" si="175"/>
        <v>1</v>
      </c>
      <c r="CT109" s="195">
        <f t="shared" si="176"/>
        <v>1</v>
      </c>
      <c r="CU109" s="195">
        <f t="shared" si="177"/>
        <v>1</v>
      </c>
      <c r="CV109" s="195">
        <f t="shared" si="178"/>
        <v>1</v>
      </c>
      <c r="CW109" s="195">
        <f t="shared" si="179"/>
        <v>0</v>
      </c>
      <c r="CX109" s="195">
        <f t="shared" si="180"/>
        <v>1</v>
      </c>
      <c r="CY109" s="195">
        <f t="shared" si="181"/>
        <v>1</v>
      </c>
      <c r="CZ109" s="195">
        <f t="shared" si="182"/>
        <v>1</v>
      </c>
      <c r="DA109" s="195">
        <f t="shared" si="183"/>
        <v>0</v>
      </c>
      <c r="DB109" s="195">
        <f t="shared" si="184"/>
        <v>0</v>
      </c>
      <c r="DC109" s="195">
        <f t="shared" si="185"/>
        <v>1</v>
      </c>
      <c r="DD109" s="195">
        <f t="shared" si="186"/>
        <v>1</v>
      </c>
      <c r="DE109" s="195">
        <f t="shared" si="187"/>
        <v>1</v>
      </c>
      <c r="DF109" s="195">
        <f t="shared" si="188"/>
        <v>1</v>
      </c>
      <c r="DG109" s="195">
        <f t="shared" si="189"/>
        <v>1</v>
      </c>
      <c r="DR109" s="329" t="b">
        <f t="shared" si="190"/>
        <v>0</v>
      </c>
      <c r="DS109" s="329" t="b">
        <f t="shared" si="191"/>
        <v>0</v>
      </c>
      <c r="DT109" s="329" t="b">
        <f t="shared" si="192"/>
        <v>0</v>
      </c>
      <c r="DU109" s="329"/>
      <c r="DV109" s="329"/>
      <c r="DW109" s="329"/>
      <c r="DX109" s="196">
        <f t="shared" si="200"/>
        <v>0</v>
      </c>
      <c r="DY109" s="329" t="b">
        <f t="shared" si="193"/>
        <v>0</v>
      </c>
      <c r="DZ109" s="329" t="b">
        <f t="shared" si="194"/>
        <v>0</v>
      </c>
      <c r="EA109" s="329" t="b">
        <f t="shared" si="195"/>
        <v>0</v>
      </c>
      <c r="EB109" s="329"/>
      <c r="EC109" s="329"/>
      <c r="ED109" s="329"/>
      <c r="EE109" s="196">
        <f t="shared" si="201"/>
        <v>0</v>
      </c>
      <c r="EF109" s="329" t="str">
        <f t="shared" si="196"/>
        <v/>
      </c>
      <c r="EG109" s="329" t="str">
        <f t="shared" si="197"/>
        <v/>
      </c>
    </row>
    <row r="110" spans="2:137" ht="32.25" hidden="1" customHeight="1" x14ac:dyDescent="0.25">
      <c r="B110" s="9" t="str">
        <f t="shared" si="202"/>
        <v/>
      </c>
      <c r="C110" s="9"/>
      <c r="D110" s="9"/>
      <c r="E110" s="9"/>
      <c r="F110" s="346"/>
      <c r="G110" s="8"/>
      <c r="H110" s="8"/>
      <c r="I110" s="8"/>
      <c r="J110" s="8"/>
      <c r="K110" s="385" t="str">
        <f t="shared" si="198"/>
        <v/>
      </c>
      <c r="L110" s="8"/>
      <c r="M110" s="8"/>
      <c r="N110" s="8"/>
      <c r="O110" s="8"/>
      <c r="P110" s="8"/>
      <c r="Q110" s="8"/>
      <c r="R110" s="8"/>
      <c r="S110" s="385" t="str">
        <f t="shared" si="199"/>
        <v/>
      </c>
      <c r="T110" s="8"/>
      <c r="U110" s="8"/>
      <c r="V110" s="8"/>
      <c r="W110" s="8"/>
      <c r="X110" s="8"/>
      <c r="Y110" s="8"/>
      <c r="Z110" s="8"/>
      <c r="AA110" s="8"/>
      <c r="AB110" s="8"/>
      <c r="AC110" s="8"/>
      <c r="AD110" s="8"/>
      <c r="AE110" s="8"/>
      <c r="AF110" s="8"/>
      <c r="AG110" s="8"/>
      <c r="AH110" s="8"/>
      <c r="AI110" s="8"/>
      <c r="AJ110" s="8"/>
      <c r="AK110" s="8"/>
      <c r="AL110" s="8"/>
      <c r="AM110" s="8"/>
      <c r="AN110" s="8"/>
      <c r="AO110" s="8"/>
      <c r="AP110" s="8"/>
      <c r="AQ110" s="8"/>
      <c r="AR110" s="8"/>
      <c r="AS110" s="8"/>
      <c r="AT110" s="8"/>
      <c r="AU110" s="9" t="str">
        <f t="shared" si="137"/>
        <v/>
      </c>
      <c r="AV110" s="8"/>
      <c r="AW110" s="9" t="str">
        <f t="shared" si="138"/>
        <v/>
      </c>
      <c r="AX110" s="8"/>
      <c r="AY110" s="8"/>
      <c r="AZ110" s="8"/>
      <c r="BA110" s="8"/>
      <c r="BB110" s="9"/>
      <c r="BC110" s="9"/>
      <c r="BD110" s="9"/>
      <c r="BE110" s="244" t="str" cm="1">
        <f t="array" ref="BE110">IF($F110="","",IF(BA110=1,1,IF(BG110&lt;&gt;1,$BH$1,IF(SUMPRODUCT(--(G110:AZ110&gt;=$G$5:$AZ$5)*($G$5:$AZ$5&lt;&gt;"")*($G$4:$AZ$4=1))=COUNTIF($G$4:$AZ$4,1),1,0))))</f>
        <v/>
      </c>
      <c r="BF110" s="245"/>
      <c r="BG110" s="196">
        <f t="shared" si="139"/>
        <v>0</v>
      </c>
      <c r="BH110" s="196" t="str">
        <f t="shared" si="135"/>
        <v/>
      </c>
      <c r="BI110" s="196" t="str">
        <f t="shared" si="135"/>
        <v/>
      </c>
      <c r="BJ110" s="195">
        <f t="shared" si="140"/>
        <v>0</v>
      </c>
      <c r="BK110" s="195">
        <f t="shared" si="141"/>
        <v>0</v>
      </c>
      <c r="BL110" s="195">
        <f t="shared" si="142"/>
        <v>0</v>
      </c>
      <c r="BM110" s="195">
        <f t="shared" si="143"/>
        <v>1</v>
      </c>
      <c r="BN110" s="195">
        <f t="shared" si="144"/>
        <v>1</v>
      </c>
      <c r="BO110" s="195">
        <f t="shared" si="145"/>
        <v>0</v>
      </c>
      <c r="BP110" s="195">
        <f t="shared" si="146"/>
        <v>0</v>
      </c>
      <c r="BQ110" s="195">
        <f t="shared" si="147"/>
        <v>0</v>
      </c>
      <c r="BR110" s="195">
        <f t="shared" si="148"/>
        <v>0</v>
      </c>
      <c r="BS110" s="195">
        <f t="shared" si="149"/>
        <v>1</v>
      </c>
      <c r="BT110" s="195">
        <f t="shared" si="150"/>
        <v>1</v>
      </c>
      <c r="BU110" s="195">
        <f t="shared" si="151"/>
        <v>1</v>
      </c>
      <c r="BV110" s="195">
        <f t="shared" si="152"/>
        <v>1</v>
      </c>
      <c r="BW110" s="195">
        <f t="shared" si="153"/>
        <v>0</v>
      </c>
      <c r="BX110" s="195">
        <f t="shared" si="154"/>
        <v>0</v>
      </c>
      <c r="BY110" s="195">
        <f t="shared" si="155"/>
        <v>0</v>
      </c>
      <c r="BZ110" s="195">
        <f t="shared" si="156"/>
        <v>0</v>
      </c>
      <c r="CA110" s="195">
        <f t="shared" si="157"/>
        <v>0</v>
      </c>
      <c r="CB110" s="195">
        <f t="shared" si="158"/>
        <v>0</v>
      </c>
      <c r="CC110" s="195">
        <f t="shared" si="159"/>
        <v>0</v>
      </c>
      <c r="CD110" s="195">
        <f t="shared" si="160"/>
        <v>0</v>
      </c>
      <c r="CE110" s="195">
        <f t="shared" si="161"/>
        <v>0</v>
      </c>
      <c r="CF110" s="195">
        <f t="shared" si="162"/>
        <v>0</v>
      </c>
      <c r="CG110" s="195">
        <f t="shared" si="163"/>
        <v>0</v>
      </c>
      <c r="CH110" s="195">
        <f t="shared" si="164"/>
        <v>0</v>
      </c>
      <c r="CI110" s="195">
        <f t="shared" si="165"/>
        <v>0</v>
      </c>
      <c r="CJ110" s="195">
        <f t="shared" si="166"/>
        <v>0</v>
      </c>
      <c r="CK110" s="195">
        <f t="shared" si="167"/>
        <v>1</v>
      </c>
      <c r="CL110" s="195">
        <f t="shared" si="168"/>
        <v>1</v>
      </c>
      <c r="CM110" s="195">
        <f t="shared" si="169"/>
        <v>1</v>
      </c>
      <c r="CN110" s="195">
        <f t="shared" si="170"/>
        <v>1</v>
      </c>
      <c r="CO110" s="195">
        <f t="shared" si="171"/>
        <v>1</v>
      </c>
      <c r="CP110" s="195">
        <f t="shared" si="172"/>
        <v>1</v>
      </c>
      <c r="CQ110" s="195">
        <f t="shared" si="173"/>
        <v>1</v>
      </c>
      <c r="CR110" s="195">
        <f t="shared" si="174"/>
        <v>1</v>
      </c>
      <c r="CS110" s="195">
        <f t="shared" si="175"/>
        <v>1</v>
      </c>
      <c r="CT110" s="195">
        <f t="shared" si="176"/>
        <v>1</v>
      </c>
      <c r="CU110" s="195">
        <f t="shared" si="177"/>
        <v>1</v>
      </c>
      <c r="CV110" s="195">
        <f t="shared" si="178"/>
        <v>1</v>
      </c>
      <c r="CW110" s="195">
        <f t="shared" si="179"/>
        <v>0</v>
      </c>
      <c r="CX110" s="195">
        <f t="shared" si="180"/>
        <v>1</v>
      </c>
      <c r="CY110" s="195">
        <f t="shared" si="181"/>
        <v>1</v>
      </c>
      <c r="CZ110" s="195">
        <f t="shared" si="182"/>
        <v>1</v>
      </c>
      <c r="DA110" s="195">
        <f t="shared" si="183"/>
        <v>0</v>
      </c>
      <c r="DB110" s="195">
        <f t="shared" si="184"/>
        <v>0</v>
      </c>
      <c r="DC110" s="195">
        <f t="shared" si="185"/>
        <v>1</v>
      </c>
      <c r="DD110" s="195">
        <f t="shared" si="186"/>
        <v>1</v>
      </c>
      <c r="DE110" s="195">
        <f t="shared" si="187"/>
        <v>1</v>
      </c>
      <c r="DF110" s="195">
        <f t="shared" si="188"/>
        <v>1</v>
      </c>
      <c r="DG110" s="195">
        <f t="shared" si="189"/>
        <v>1</v>
      </c>
      <c r="DR110" s="329" t="b">
        <f t="shared" si="190"/>
        <v>0</v>
      </c>
      <c r="DS110" s="329" t="b">
        <f t="shared" si="191"/>
        <v>0</v>
      </c>
      <c r="DT110" s="329" t="b">
        <f t="shared" si="192"/>
        <v>0</v>
      </c>
      <c r="DU110" s="329"/>
      <c r="DV110" s="329"/>
      <c r="DW110" s="329"/>
      <c r="DX110" s="196">
        <f t="shared" si="200"/>
        <v>0</v>
      </c>
      <c r="DY110" s="329" t="b">
        <f t="shared" si="193"/>
        <v>0</v>
      </c>
      <c r="DZ110" s="329" t="b">
        <f t="shared" si="194"/>
        <v>0</v>
      </c>
      <c r="EA110" s="329" t="b">
        <f t="shared" si="195"/>
        <v>0</v>
      </c>
      <c r="EB110" s="329"/>
      <c r="EC110" s="329"/>
      <c r="ED110" s="329"/>
      <c r="EE110" s="196">
        <f t="shared" si="201"/>
        <v>0</v>
      </c>
      <c r="EF110" s="329" t="str">
        <f t="shared" si="196"/>
        <v/>
      </c>
      <c r="EG110" s="329" t="str">
        <f t="shared" si="197"/>
        <v/>
      </c>
    </row>
    <row r="111" spans="2:137" ht="32.25" hidden="1" customHeight="1" x14ac:dyDescent="0.25">
      <c r="B111" s="9" t="str">
        <f t="shared" si="202"/>
        <v/>
      </c>
      <c r="C111" s="9"/>
      <c r="D111" s="9"/>
      <c r="E111" s="9"/>
      <c r="F111" s="346"/>
      <c r="G111" s="8"/>
      <c r="H111" s="8"/>
      <c r="I111" s="8"/>
      <c r="J111" s="8"/>
      <c r="K111" s="385" t="str">
        <f t="shared" si="198"/>
        <v/>
      </c>
      <c r="L111" s="8"/>
      <c r="M111" s="8"/>
      <c r="N111" s="8"/>
      <c r="O111" s="8"/>
      <c r="P111" s="8"/>
      <c r="Q111" s="8"/>
      <c r="R111" s="8"/>
      <c r="S111" s="385" t="str">
        <f t="shared" si="199"/>
        <v/>
      </c>
      <c r="T111" s="8"/>
      <c r="U111" s="8"/>
      <c r="V111" s="8"/>
      <c r="W111" s="8"/>
      <c r="X111" s="8"/>
      <c r="Y111" s="8"/>
      <c r="Z111" s="8"/>
      <c r="AA111" s="8"/>
      <c r="AB111" s="8"/>
      <c r="AC111" s="8"/>
      <c r="AD111" s="8"/>
      <c r="AE111" s="8"/>
      <c r="AF111" s="8"/>
      <c r="AG111" s="8"/>
      <c r="AH111" s="8"/>
      <c r="AI111" s="8"/>
      <c r="AJ111" s="8"/>
      <c r="AK111" s="8"/>
      <c r="AL111" s="8"/>
      <c r="AM111" s="8"/>
      <c r="AN111" s="8"/>
      <c r="AO111" s="8"/>
      <c r="AP111" s="8"/>
      <c r="AQ111" s="8"/>
      <c r="AR111" s="8"/>
      <c r="AS111" s="8"/>
      <c r="AT111" s="8"/>
      <c r="AU111" s="9" t="str">
        <f t="shared" si="137"/>
        <v/>
      </c>
      <c r="AV111" s="8"/>
      <c r="AW111" s="9" t="str">
        <f t="shared" si="138"/>
        <v/>
      </c>
      <c r="AX111" s="8"/>
      <c r="AY111" s="8"/>
      <c r="AZ111" s="8"/>
      <c r="BA111" s="8"/>
      <c r="BB111" s="9"/>
      <c r="BC111" s="9"/>
      <c r="BD111" s="9"/>
      <c r="BE111" s="244" t="str" cm="1">
        <f t="array" ref="BE111">IF($F111="","",IF(BA111=1,1,IF(BG111&lt;&gt;1,$BH$1,IF(SUMPRODUCT(--(G111:AZ111&gt;=$G$5:$AZ$5)*($G$5:$AZ$5&lt;&gt;"")*($G$4:$AZ$4=1))=COUNTIF($G$4:$AZ$4,1),1,0))))</f>
        <v/>
      </c>
      <c r="BF111" s="245"/>
      <c r="BG111" s="196">
        <f t="shared" si="139"/>
        <v>0</v>
      </c>
      <c r="BH111" s="196" t="str">
        <f t="shared" si="135"/>
        <v/>
      </c>
      <c r="BI111" s="196" t="str">
        <f t="shared" si="135"/>
        <v/>
      </c>
      <c r="BJ111" s="195">
        <f t="shared" si="140"/>
        <v>0</v>
      </c>
      <c r="BK111" s="195">
        <f t="shared" si="141"/>
        <v>0</v>
      </c>
      <c r="BL111" s="195">
        <f t="shared" si="142"/>
        <v>0</v>
      </c>
      <c r="BM111" s="195">
        <f t="shared" si="143"/>
        <v>1</v>
      </c>
      <c r="BN111" s="195">
        <f t="shared" si="144"/>
        <v>1</v>
      </c>
      <c r="BO111" s="195">
        <f t="shared" si="145"/>
        <v>0</v>
      </c>
      <c r="BP111" s="195">
        <f t="shared" si="146"/>
        <v>0</v>
      </c>
      <c r="BQ111" s="195">
        <f t="shared" si="147"/>
        <v>0</v>
      </c>
      <c r="BR111" s="195">
        <f t="shared" si="148"/>
        <v>0</v>
      </c>
      <c r="BS111" s="195">
        <f t="shared" si="149"/>
        <v>1</v>
      </c>
      <c r="BT111" s="195">
        <f t="shared" si="150"/>
        <v>1</v>
      </c>
      <c r="BU111" s="195">
        <f t="shared" si="151"/>
        <v>1</v>
      </c>
      <c r="BV111" s="195">
        <f t="shared" si="152"/>
        <v>1</v>
      </c>
      <c r="BW111" s="195">
        <f t="shared" si="153"/>
        <v>0</v>
      </c>
      <c r="BX111" s="195">
        <f t="shared" si="154"/>
        <v>0</v>
      </c>
      <c r="BY111" s="195">
        <f t="shared" si="155"/>
        <v>0</v>
      </c>
      <c r="BZ111" s="195">
        <f t="shared" si="156"/>
        <v>0</v>
      </c>
      <c r="CA111" s="195">
        <f t="shared" si="157"/>
        <v>0</v>
      </c>
      <c r="CB111" s="195">
        <f t="shared" si="158"/>
        <v>0</v>
      </c>
      <c r="CC111" s="195">
        <f t="shared" si="159"/>
        <v>0</v>
      </c>
      <c r="CD111" s="195">
        <f t="shared" si="160"/>
        <v>0</v>
      </c>
      <c r="CE111" s="195">
        <f t="shared" si="161"/>
        <v>0</v>
      </c>
      <c r="CF111" s="195">
        <f t="shared" si="162"/>
        <v>0</v>
      </c>
      <c r="CG111" s="195">
        <f t="shared" si="163"/>
        <v>0</v>
      </c>
      <c r="CH111" s="195">
        <f t="shared" si="164"/>
        <v>0</v>
      </c>
      <c r="CI111" s="195">
        <f t="shared" si="165"/>
        <v>0</v>
      </c>
      <c r="CJ111" s="195">
        <f t="shared" si="166"/>
        <v>0</v>
      </c>
      <c r="CK111" s="195">
        <f t="shared" si="167"/>
        <v>1</v>
      </c>
      <c r="CL111" s="195">
        <f t="shared" si="168"/>
        <v>1</v>
      </c>
      <c r="CM111" s="195">
        <f t="shared" si="169"/>
        <v>1</v>
      </c>
      <c r="CN111" s="195">
        <f t="shared" si="170"/>
        <v>1</v>
      </c>
      <c r="CO111" s="195">
        <f t="shared" si="171"/>
        <v>1</v>
      </c>
      <c r="CP111" s="195">
        <f t="shared" si="172"/>
        <v>1</v>
      </c>
      <c r="CQ111" s="195">
        <f t="shared" si="173"/>
        <v>1</v>
      </c>
      <c r="CR111" s="195">
        <f t="shared" si="174"/>
        <v>1</v>
      </c>
      <c r="CS111" s="195">
        <f t="shared" si="175"/>
        <v>1</v>
      </c>
      <c r="CT111" s="195">
        <f t="shared" si="176"/>
        <v>1</v>
      </c>
      <c r="CU111" s="195">
        <f t="shared" si="177"/>
        <v>1</v>
      </c>
      <c r="CV111" s="195">
        <f t="shared" si="178"/>
        <v>1</v>
      </c>
      <c r="CW111" s="195">
        <f t="shared" si="179"/>
        <v>0</v>
      </c>
      <c r="CX111" s="195">
        <f t="shared" si="180"/>
        <v>1</v>
      </c>
      <c r="CY111" s="195">
        <f t="shared" si="181"/>
        <v>1</v>
      </c>
      <c r="CZ111" s="195">
        <f t="shared" si="182"/>
        <v>1</v>
      </c>
      <c r="DA111" s="195">
        <f t="shared" si="183"/>
        <v>0</v>
      </c>
      <c r="DB111" s="195">
        <f t="shared" si="184"/>
        <v>0</v>
      </c>
      <c r="DC111" s="195">
        <f t="shared" si="185"/>
        <v>1</v>
      </c>
      <c r="DD111" s="195">
        <f t="shared" si="186"/>
        <v>1</v>
      </c>
      <c r="DE111" s="195">
        <f t="shared" si="187"/>
        <v>1</v>
      </c>
      <c r="DF111" s="195">
        <f t="shared" si="188"/>
        <v>1</v>
      </c>
      <c r="DG111" s="195">
        <f t="shared" si="189"/>
        <v>1</v>
      </c>
      <c r="DR111" s="329" t="b">
        <f t="shared" si="190"/>
        <v>0</v>
      </c>
      <c r="DS111" s="329" t="b">
        <f t="shared" si="191"/>
        <v>0</v>
      </c>
      <c r="DT111" s="329" t="b">
        <f t="shared" si="192"/>
        <v>0</v>
      </c>
      <c r="DU111" s="329"/>
      <c r="DV111" s="329"/>
      <c r="DW111" s="329"/>
      <c r="DX111" s="196">
        <f t="shared" si="200"/>
        <v>0</v>
      </c>
      <c r="DY111" s="329" t="b">
        <f t="shared" si="193"/>
        <v>0</v>
      </c>
      <c r="DZ111" s="329" t="b">
        <f t="shared" si="194"/>
        <v>0</v>
      </c>
      <c r="EA111" s="329" t="b">
        <f t="shared" si="195"/>
        <v>0</v>
      </c>
      <c r="EB111" s="329"/>
      <c r="EC111" s="329"/>
      <c r="ED111" s="329"/>
      <c r="EE111" s="196">
        <f t="shared" si="201"/>
        <v>0</v>
      </c>
      <c r="EF111" s="329" t="str">
        <f t="shared" si="196"/>
        <v/>
      </c>
      <c r="EG111" s="329" t="str">
        <f t="shared" si="197"/>
        <v/>
      </c>
    </row>
    <row r="112" spans="2:137" ht="32.25" hidden="1" customHeight="1" x14ac:dyDescent="0.25">
      <c r="B112" s="9" t="str">
        <f t="shared" si="202"/>
        <v/>
      </c>
      <c r="C112" s="9"/>
      <c r="D112" s="9"/>
      <c r="E112" s="9"/>
      <c r="F112" s="346"/>
      <c r="G112" s="8"/>
      <c r="H112" s="8"/>
      <c r="I112" s="8"/>
      <c r="J112" s="8"/>
      <c r="K112" s="385" t="str">
        <f t="shared" si="198"/>
        <v/>
      </c>
      <c r="L112" s="8"/>
      <c r="M112" s="8"/>
      <c r="N112" s="8"/>
      <c r="O112" s="8"/>
      <c r="P112" s="8"/>
      <c r="Q112" s="8"/>
      <c r="R112" s="8"/>
      <c r="S112" s="385" t="str">
        <f t="shared" si="199"/>
        <v/>
      </c>
      <c r="T112" s="8"/>
      <c r="U112" s="8"/>
      <c r="V112" s="8"/>
      <c r="W112" s="8"/>
      <c r="X112" s="8"/>
      <c r="Y112" s="8"/>
      <c r="Z112" s="8"/>
      <c r="AA112" s="8"/>
      <c r="AB112" s="8"/>
      <c r="AC112" s="8"/>
      <c r="AD112" s="8"/>
      <c r="AE112" s="8"/>
      <c r="AF112" s="8"/>
      <c r="AG112" s="8"/>
      <c r="AH112" s="8"/>
      <c r="AI112" s="8"/>
      <c r="AJ112" s="8"/>
      <c r="AK112" s="8"/>
      <c r="AL112" s="8"/>
      <c r="AM112" s="8"/>
      <c r="AN112" s="8"/>
      <c r="AO112" s="8"/>
      <c r="AP112" s="8"/>
      <c r="AQ112" s="8"/>
      <c r="AR112" s="8"/>
      <c r="AS112" s="8"/>
      <c r="AT112" s="8"/>
      <c r="AU112" s="9" t="str">
        <f t="shared" si="137"/>
        <v/>
      </c>
      <c r="AV112" s="8"/>
      <c r="AW112" s="9" t="str">
        <f t="shared" si="138"/>
        <v/>
      </c>
      <c r="AX112" s="8"/>
      <c r="AY112" s="8"/>
      <c r="AZ112" s="8"/>
      <c r="BA112" s="8"/>
      <c r="BB112" s="9"/>
      <c r="BC112" s="9"/>
      <c r="BD112" s="9"/>
      <c r="BE112" s="244" t="str" cm="1">
        <f t="array" ref="BE112">IF($F112="","",IF(BA112=1,1,IF(BG112&lt;&gt;1,$BH$1,IF(SUMPRODUCT(--(G112:AZ112&gt;=$G$5:$AZ$5)*($G$5:$AZ$5&lt;&gt;"")*($G$4:$AZ$4=1))=COUNTIF($G$4:$AZ$4,1),1,0))))</f>
        <v/>
      </c>
      <c r="BF112" s="245"/>
      <c r="BG112" s="196">
        <f t="shared" si="139"/>
        <v>0</v>
      </c>
      <c r="BH112" s="196" t="str">
        <f t="shared" si="135"/>
        <v/>
      </c>
      <c r="BI112" s="196" t="str">
        <f t="shared" si="135"/>
        <v/>
      </c>
      <c r="BJ112" s="195">
        <f t="shared" si="140"/>
        <v>0</v>
      </c>
      <c r="BK112" s="195">
        <f t="shared" si="141"/>
        <v>0</v>
      </c>
      <c r="BL112" s="195">
        <f t="shared" si="142"/>
        <v>0</v>
      </c>
      <c r="BM112" s="195">
        <f t="shared" si="143"/>
        <v>1</v>
      </c>
      <c r="BN112" s="195">
        <f t="shared" si="144"/>
        <v>1</v>
      </c>
      <c r="BO112" s="195">
        <f t="shared" si="145"/>
        <v>0</v>
      </c>
      <c r="BP112" s="195">
        <f t="shared" si="146"/>
        <v>0</v>
      </c>
      <c r="BQ112" s="195">
        <f t="shared" si="147"/>
        <v>0</v>
      </c>
      <c r="BR112" s="195">
        <f t="shared" si="148"/>
        <v>0</v>
      </c>
      <c r="BS112" s="195">
        <f t="shared" si="149"/>
        <v>1</v>
      </c>
      <c r="BT112" s="195">
        <f t="shared" si="150"/>
        <v>1</v>
      </c>
      <c r="BU112" s="195">
        <f t="shared" si="151"/>
        <v>1</v>
      </c>
      <c r="BV112" s="195">
        <f t="shared" si="152"/>
        <v>1</v>
      </c>
      <c r="BW112" s="195">
        <f t="shared" si="153"/>
        <v>0</v>
      </c>
      <c r="BX112" s="195">
        <f t="shared" si="154"/>
        <v>0</v>
      </c>
      <c r="BY112" s="195">
        <f t="shared" si="155"/>
        <v>0</v>
      </c>
      <c r="BZ112" s="195">
        <f t="shared" si="156"/>
        <v>0</v>
      </c>
      <c r="CA112" s="195">
        <f t="shared" si="157"/>
        <v>0</v>
      </c>
      <c r="CB112" s="195">
        <f t="shared" si="158"/>
        <v>0</v>
      </c>
      <c r="CC112" s="195">
        <f t="shared" si="159"/>
        <v>0</v>
      </c>
      <c r="CD112" s="195">
        <f t="shared" si="160"/>
        <v>0</v>
      </c>
      <c r="CE112" s="195">
        <f t="shared" si="161"/>
        <v>0</v>
      </c>
      <c r="CF112" s="195">
        <f t="shared" si="162"/>
        <v>0</v>
      </c>
      <c r="CG112" s="195">
        <f t="shared" si="163"/>
        <v>0</v>
      </c>
      <c r="CH112" s="195">
        <f t="shared" si="164"/>
        <v>0</v>
      </c>
      <c r="CI112" s="195">
        <f t="shared" si="165"/>
        <v>0</v>
      </c>
      <c r="CJ112" s="195">
        <f t="shared" si="166"/>
        <v>0</v>
      </c>
      <c r="CK112" s="195">
        <f t="shared" si="167"/>
        <v>1</v>
      </c>
      <c r="CL112" s="195">
        <f t="shared" si="168"/>
        <v>1</v>
      </c>
      <c r="CM112" s="195">
        <f t="shared" si="169"/>
        <v>1</v>
      </c>
      <c r="CN112" s="195">
        <f t="shared" si="170"/>
        <v>1</v>
      </c>
      <c r="CO112" s="195">
        <f t="shared" si="171"/>
        <v>1</v>
      </c>
      <c r="CP112" s="195">
        <f t="shared" si="172"/>
        <v>1</v>
      </c>
      <c r="CQ112" s="195">
        <f t="shared" si="173"/>
        <v>1</v>
      </c>
      <c r="CR112" s="195">
        <f t="shared" si="174"/>
        <v>1</v>
      </c>
      <c r="CS112" s="195">
        <f t="shared" si="175"/>
        <v>1</v>
      </c>
      <c r="CT112" s="195">
        <f t="shared" si="176"/>
        <v>1</v>
      </c>
      <c r="CU112" s="195">
        <f t="shared" si="177"/>
        <v>1</v>
      </c>
      <c r="CV112" s="195">
        <f t="shared" si="178"/>
        <v>1</v>
      </c>
      <c r="CW112" s="195">
        <f t="shared" si="179"/>
        <v>0</v>
      </c>
      <c r="CX112" s="195">
        <f t="shared" si="180"/>
        <v>1</v>
      </c>
      <c r="CY112" s="195">
        <f t="shared" si="181"/>
        <v>1</v>
      </c>
      <c r="CZ112" s="195">
        <f t="shared" si="182"/>
        <v>1</v>
      </c>
      <c r="DA112" s="195">
        <f t="shared" si="183"/>
        <v>0</v>
      </c>
      <c r="DB112" s="195">
        <f t="shared" si="184"/>
        <v>0</v>
      </c>
      <c r="DC112" s="195">
        <f t="shared" si="185"/>
        <v>1</v>
      </c>
      <c r="DD112" s="195">
        <f t="shared" si="186"/>
        <v>1</v>
      </c>
      <c r="DE112" s="195">
        <f t="shared" si="187"/>
        <v>1</v>
      </c>
      <c r="DF112" s="195">
        <f t="shared" si="188"/>
        <v>1</v>
      </c>
      <c r="DG112" s="195">
        <f t="shared" si="189"/>
        <v>1</v>
      </c>
      <c r="DR112" s="329" t="b">
        <f t="shared" si="190"/>
        <v>0</v>
      </c>
      <c r="DS112" s="329" t="b">
        <f t="shared" si="191"/>
        <v>0</v>
      </c>
      <c r="DT112" s="329" t="b">
        <f t="shared" si="192"/>
        <v>0</v>
      </c>
      <c r="DU112" s="329"/>
      <c r="DV112" s="329"/>
      <c r="DW112" s="329"/>
      <c r="DX112" s="196">
        <f t="shared" si="200"/>
        <v>0</v>
      </c>
      <c r="DY112" s="329" t="b">
        <f t="shared" si="193"/>
        <v>0</v>
      </c>
      <c r="DZ112" s="329" t="b">
        <f t="shared" si="194"/>
        <v>0</v>
      </c>
      <c r="EA112" s="329" t="b">
        <f t="shared" si="195"/>
        <v>0</v>
      </c>
      <c r="EB112" s="329"/>
      <c r="EC112" s="329"/>
      <c r="ED112" s="329"/>
      <c r="EE112" s="196">
        <f t="shared" si="201"/>
        <v>0</v>
      </c>
      <c r="EF112" s="329" t="str">
        <f t="shared" si="196"/>
        <v/>
      </c>
      <c r="EG112" s="329" t="str">
        <f t="shared" si="197"/>
        <v/>
      </c>
    </row>
    <row r="113" spans="2:137" ht="32.25" hidden="1" customHeight="1" x14ac:dyDescent="0.25">
      <c r="B113" s="9" t="str">
        <f t="shared" si="202"/>
        <v/>
      </c>
      <c r="C113" s="9"/>
      <c r="D113" s="9"/>
      <c r="E113" s="9"/>
      <c r="F113" s="346"/>
      <c r="G113" s="8"/>
      <c r="H113" s="8"/>
      <c r="I113" s="8"/>
      <c r="J113" s="8"/>
      <c r="K113" s="385" t="str">
        <f t="shared" si="198"/>
        <v/>
      </c>
      <c r="L113" s="8"/>
      <c r="M113" s="8"/>
      <c r="N113" s="8"/>
      <c r="O113" s="8"/>
      <c r="P113" s="8"/>
      <c r="Q113" s="8"/>
      <c r="R113" s="8"/>
      <c r="S113" s="385" t="str">
        <f t="shared" si="199"/>
        <v/>
      </c>
      <c r="T113" s="8"/>
      <c r="U113" s="8"/>
      <c r="V113" s="8"/>
      <c r="W113" s="8"/>
      <c r="X113" s="8"/>
      <c r="Y113" s="8"/>
      <c r="Z113" s="8"/>
      <c r="AA113" s="8"/>
      <c r="AB113" s="8"/>
      <c r="AC113" s="8"/>
      <c r="AD113" s="8"/>
      <c r="AE113" s="8"/>
      <c r="AF113" s="8"/>
      <c r="AG113" s="8"/>
      <c r="AH113" s="8"/>
      <c r="AI113" s="8"/>
      <c r="AJ113" s="8"/>
      <c r="AK113" s="8"/>
      <c r="AL113" s="8"/>
      <c r="AM113" s="8"/>
      <c r="AN113" s="8"/>
      <c r="AO113" s="8"/>
      <c r="AP113" s="8"/>
      <c r="AQ113" s="8"/>
      <c r="AR113" s="8"/>
      <c r="AS113" s="8"/>
      <c r="AT113" s="8"/>
      <c r="AU113" s="9" t="str">
        <f t="shared" si="137"/>
        <v/>
      </c>
      <c r="AV113" s="8"/>
      <c r="AW113" s="9" t="str">
        <f t="shared" si="138"/>
        <v/>
      </c>
      <c r="AX113" s="8"/>
      <c r="AY113" s="8"/>
      <c r="AZ113" s="8"/>
      <c r="BA113" s="8"/>
      <c r="BB113" s="9"/>
      <c r="BC113" s="9"/>
      <c r="BD113" s="9"/>
      <c r="BE113" s="244" t="str" cm="1">
        <f t="array" ref="BE113">IF($F113="","",IF(BA113=1,1,IF(BG113&lt;&gt;1,$BH$1,IF(SUMPRODUCT(--(G113:AZ113&gt;=$G$5:$AZ$5)*($G$5:$AZ$5&lt;&gt;"")*($G$4:$AZ$4=1))=COUNTIF($G$4:$AZ$4,1),1,0))))</f>
        <v/>
      </c>
      <c r="BF113" s="245"/>
      <c r="BG113" s="196">
        <f t="shared" si="139"/>
        <v>0</v>
      </c>
      <c r="BH113" s="196" t="str">
        <f t="shared" si="135"/>
        <v/>
      </c>
      <c r="BI113" s="196" t="str">
        <f t="shared" si="135"/>
        <v/>
      </c>
      <c r="BJ113" s="195">
        <f t="shared" si="140"/>
        <v>0</v>
      </c>
      <c r="BK113" s="195">
        <f t="shared" si="141"/>
        <v>0</v>
      </c>
      <c r="BL113" s="195">
        <f t="shared" si="142"/>
        <v>0</v>
      </c>
      <c r="BM113" s="195">
        <f t="shared" si="143"/>
        <v>1</v>
      </c>
      <c r="BN113" s="195">
        <f t="shared" si="144"/>
        <v>1</v>
      </c>
      <c r="BO113" s="195">
        <f t="shared" si="145"/>
        <v>0</v>
      </c>
      <c r="BP113" s="195">
        <f t="shared" si="146"/>
        <v>0</v>
      </c>
      <c r="BQ113" s="195">
        <f t="shared" si="147"/>
        <v>0</v>
      </c>
      <c r="BR113" s="195">
        <f t="shared" si="148"/>
        <v>0</v>
      </c>
      <c r="BS113" s="195">
        <f t="shared" si="149"/>
        <v>1</v>
      </c>
      <c r="BT113" s="195">
        <f t="shared" si="150"/>
        <v>1</v>
      </c>
      <c r="BU113" s="195">
        <f t="shared" si="151"/>
        <v>1</v>
      </c>
      <c r="BV113" s="195">
        <f t="shared" si="152"/>
        <v>1</v>
      </c>
      <c r="BW113" s="195">
        <f t="shared" si="153"/>
        <v>0</v>
      </c>
      <c r="BX113" s="195">
        <f t="shared" si="154"/>
        <v>0</v>
      </c>
      <c r="BY113" s="195">
        <f t="shared" si="155"/>
        <v>0</v>
      </c>
      <c r="BZ113" s="195">
        <f t="shared" si="156"/>
        <v>0</v>
      </c>
      <c r="CA113" s="195">
        <f t="shared" si="157"/>
        <v>0</v>
      </c>
      <c r="CB113" s="195">
        <f t="shared" si="158"/>
        <v>0</v>
      </c>
      <c r="CC113" s="195">
        <f t="shared" si="159"/>
        <v>0</v>
      </c>
      <c r="CD113" s="195">
        <f t="shared" si="160"/>
        <v>0</v>
      </c>
      <c r="CE113" s="195">
        <f t="shared" si="161"/>
        <v>0</v>
      </c>
      <c r="CF113" s="195">
        <f t="shared" si="162"/>
        <v>0</v>
      </c>
      <c r="CG113" s="195">
        <f t="shared" si="163"/>
        <v>0</v>
      </c>
      <c r="CH113" s="195">
        <f t="shared" si="164"/>
        <v>0</v>
      </c>
      <c r="CI113" s="195">
        <f t="shared" si="165"/>
        <v>0</v>
      </c>
      <c r="CJ113" s="195">
        <f t="shared" si="166"/>
        <v>0</v>
      </c>
      <c r="CK113" s="195">
        <f t="shared" si="167"/>
        <v>1</v>
      </c>
      <c r="CL113" s="195">
        <f t="shared" si="168"/>
        <v>1</v>
      </c>
      <c r="CM113" s="195">
        <f t="shared" si="169"/>
        <v>1</v>
      </c>
      <c r="CN113" s="195">
        <f t="shared" si="170"/>
        <v>1</v>
      </c>
      <c r="CO113" s="195">
        <f t="shared" si="171"/>
        <v>1</v>
      </c>
      <c r="CP113" s="195">
        <f t="shared" si="172"/>
        <v>1</v>
      </c>
      <c r="CQ113" s="195">
        <f t="shared" si="173"/>
        <v>1</v>
      </c>
      <c r="CR113" s="195">
        <f t="shared" si="174"/>
        <v>1</v>
      </c>
      <c r="CS113" s="195">
        <f t="shared" si="175"/>
        <v>1</v>
      </c>
      <c r="CT113" s="195">
        <f t="shared" si="176"/>
        <v>1</v>
      </c>
      <c r="CU113" s="195">
        <f t="shared" si="177"/>
        <v>1</v>
      </c>
      <c r="CV113" s="195">
        <f t="shared" si="178"/>
        <v>1</v>
      </c>
      <c r="CW113" s="195">
        <f t="shared" si="179"/>
        <v>0</v>
      </c>
      <c r="CX113" s="195">
        <f t="shared" si="180"/>
        <v>1</v>
      </c>
      <c r="CY113" s="195">
        <f t="shared" si="181"/>
        <v>1</v>
      </c>
      <c r="CZ113" s="195">
        <f t="shared" si="182"/>
        <v>1</v>
      </c>
      <c r="DA113" s="195">
        <f t="shared" si="183"/>
        <v>0</v>
      </c>
      <c r="DB113" s="195">
        <f t="shared" si="184"/>
        <v>0</v>
      </c>
      <c r="DC113" s="195">
        <f t="shared" si="185"/>
        <v>1</v>
      </c>
      <c r="DD113" s="195">
        <f t="shared" si="186"/>
        <v>1</v>
      </c>
      <c r="DE113" s="195">
        <f t="shared" si="187"/>
        <v>1</v>
      </c>
      <c r="DF113" s="195">
        <f t="shared" si="188"/>
        <v>1</v>
      </c>
      <c r="DG113" s="195">
        <f t="shared" si="189"/>
        <v>1</v>
      </c>
      <c r="DR113" s="329" t="b">
        <f t="shared" si="190"/>
        <v>0</v>
      </c>
      <c r="DS113" s="329" t="b">
        <f t="shared" si="191"/>
        <v>0</v>
      </c>
      <c r="DT113" s="329" t="b">
        <f t="shared" si="192"/>
        <v>0</v>
      </c>
      <c r="DU113" s="329"/>
      <c r="DV113" s="329"/>
      <c r="DW113" s="329"/>
      <c r="DX113" s="196">
        <f t="shared" si="200"/>
        <v>0</v>
      </c>
      <c r="DY113" s="329" t="b">
        <f t="shared" si="193"/>
        <v>0</v>
      </c>
      <c r="DZ113" s="329" t="b">
        <f t="shared" si="194"/>
        <v>0</v>
      </c>
      <c r="EA113" s="329" t="b">
        <f t="shared" si="195"/>
        <v>0</v>
      </c>
      <c r="EB113" s="329"/>
      <c r="EC113" s="329"/>
      <c r="ED113" s="329"/>
      <c r="EE113" s="196">
        <f t="shared" si="201"/>
        <v>0</v>
      </c>
      <c r="EF113" s="329" t="str">
        <f t="shared" si="196"/>
        <v/>
      </c>
      <c r="EG113" s="329" t="str">
        <f t="shared" si="197"/>
        <v/>
      </c>
    </row>
    <row r="114" spans="2:137" ht="32.25" hidden="1" customHeight="1" x14ac:dyDescent="0.25">
      <c r="B114" s="9" t="str">
        <f t="shared" si="202"/>
        <v/>
      </c>
      <c r="C114" s="9"/>
      <c r="D114" s="9"/>
      <c r="E114" s="9"/>
      <c r="F114" s="346"/>
      <c r="G114" s="8"/>
      <c r="H114" s="8"/>
      <c r="I114" s="8"/>
      <c r="J114" s="8"/>
      <c r="K114" s="385" t="str">
        <f t="shared" si="198"/>
        <v/>
      </c>
      <c r="L114" s="8"/>
      <c r="M114" s="8"/>
      <c r="N114" s="8"/>
      <c r="O114" s="8"/>
      <c r="P114" s="8"/>
      <c r="Q114" s="8"/>
      <c r="R114" s="8"/>
      <c r="S114" s="385" t="str">
        <f t="shared" si="199"/>
        <v/>
      </c>
      <c r="T114" s="8"/>
      <c r="U114" s="8"/>
      <c r="V114" s="8"/>
      <c r="W114" s="8"/>
      <c r="X114" s="8"/>
      <c r="Y114" s="8"/>
      <c r="Z114" s="8"/>
      <c r="AA114" s="8"/>
      <c r="AB114" s="8"/>
      <c r="AC114" s="8"/>
      <c r="AD114" s="8"/>
      <c r="AE114" s="8"/>
      <c r="AF114" s="8"/>
      <c r="AG114" s="8"/>
      <c r="AH114" s="8"/>
      <c r="AI114" s="8"/>
      <c r="AJ114" s="8"/>
      <c r="AK114" s="8"/>
      <c r="AL114" s="8"/>
      <c r="AM114" s="8"/>
      <c r="AN114" s="8"/>
      <c r="AO114" s="8"/>
      <c r="AP114" s="8"/>
      <c r="AQ114" s="8"/>
      <c r="AR114" s="8"/>
      <c r="AS114" s="8"/>
      <c r="AT114" s="8"/>
      <c r="AU114" s="9" t="str">
        <f t="shared" si="137"/>
        <v/>
      </c>
      <c r="AV114" s="8"/>
      <c r="AW114" s="9" t="str">
        <f t="shared" si="138"/>
        <v/>
      </c>
      <c r="AX114" s="8"/>
      <c r="AY114" s="8"/>
      <c r="AZ114" s="8"/>
      <c r="BA114" s="8"/>
      <c r="BB114" s="9"/>
      <c r="BC114" s="9"/>
      <c r="BD114" s="9"/>
      <c r="BE114" s="244" t="str" cm="1">
        <f t="array" ref="BE114">IF($F114="","",IF(BA114=1,1,IF(BG114&lt;&gt;1,$BH$1,IF(SUMPRODUCT(--(G114:AZ114&gt;=$G$5:$AZ$5)*($G$5:$AZ$5&lt;&gt;"")*($G$4:$AZ$4=1))=COUNTIF($G$4:$AZ$4,1),1,0))))</f>
        <v/>
      </c>
      <c r="BF114" s="245"/>
      <c r="BG114" s="196">
        <f t="shared" si="139"/>
        <v>0</v>
      </c>
      <c r="BH114" s="196" t="str">
        <f t="shared" si="135"/>
        <v/>
      </c>
      <c r="BI114" s="196" t="str">
        <f t="shared" si="135"/>
        <v/>
      </c>
      <c r="BJ114" s="195">
        <f t="shared" si="140"/>
        <v>0</v>
      </c>
      <c r="BK114" s="195">
        <f t="shared" si="141"/>
        <v>0</v>
      </c>
      <c r="BL114" s="195">
        <f t="shared" si="142"/>
        <v>0</v>
      </c>
      <c r="BM114" s="195">
        <f t="shared" si="143"/>
        <v>1</v>
      </c>
      <c r="BN114" s="195">
        <f t="shared" si="144"/>
        <v>1</v>
      </c>
      <c r="BO114" s="195">
        <f t="shared" si="145"/>
        <v>0</v>
      </c>
      <c r="BP114" s="195">
        <f t="shared" si="146"/>
        <v>0</v>
      </c>
      <c r="BQ114" s="195">
        <f t="shared" si="147"/>
        <v>0</v>
      </c>
      <c r="BR114" s="195">
        <f t="shared" si="148"/>
        <v>0</v>
      </c>
      <c r="BS114" s="195">
        <f t="shared" si="149"/>
        <v>1</v>
      </c>
      <c r="BT114" s="195">
        <f t="shared" si="150"/>
        <v>1</v>
      </c>
      <c r="BU114" s="195">
        <f t="shared" si="151"/>
        <v>1</v>
      </c>
      <c r="BV114" s="195">
        <f t="shared" si="152"/>
        <v>1</v>
      </c>
      <c r="BW114" s="195">
        <f t="shared" si="153"/>
        <v>0</v>
      </c>
      <c r="BX114" s="195">
        <f t="shared" si="154"/>
        <v>0</v>
      </c>
      <c r="BY114" s="195">
        <f t="shared" si="155"/>
        <v>0</v>
      </c>
      <c r="BZ114" s="195">
        <f t="shared" si="156"/>
        <v>0</v>
      </c>
      <c r="CA114" s="195">
        <f t="shared" si="157"/>
        <v>0</v>
      </c>
      <c r="CB114" s="195">
        <f t="shared" si="158"/>
        <v>0</v>
      </c>
      <c r="CC114" s="195">
        <f t="shared" si="159"/>
        <v>0</v>
      </c>
      <c r="CD114" s="195">
        <f t="shared" si="160"/>
        <v>0</v>
      </c>
      <c r="CE114" s="195">
        <f t="shared" si="161"/>
        <v>0</v>
      </c>
      <c r="CF114" s="195">
        <f t="shared" si="162"/>
        <v>0</v>
      </c>
      <c r="CG114" s="195">
        <f t="shared" si="163"/>
        <v>0</v>
      </c>
      <c r="CH114" s="195">
        <f t="shared" si="164"/>
        <v>0</v>
      </c>
      <c r="CI114" s="195">
        <f t="shared" si="165"/>
        <v>0</v>
      </c>
      <c r="CJ114" s="195">
        <f t="shared" si="166"/>
        <v>0</v>
      </c>
      <c r="CK114" s="195">
        <f t="shared" si="167"/>
        <v>1</v>
      </c>
      <c r="CL114" s="195">
        <f t="shared" si="168"/>
        <v>1</v>
      </c>
      <c r="CM114" s="195">
        <f t="shared" si="169"/>
        <v>1</v>
      </c>
      <c r="CN114" s="195">
        <f t="shared" si="170"/>
        <v>1</v>
      </c>
      <c r="CO114" s="195">
        <f t="shared" si="171"/>
        <v>1</v>
      </c>
      <c r="CP114" s="195">
        <f t="shared" si="172"/>
        <v>1</v>
      </c>
      <c r="CQ114" s="195">
        <f t="shared" si="173"/>
        <v>1</v>
      </c>
      <c r="CR114" s="195">
        <f t="shared" si="174"/>
        <v>1</v>
      </c>
      <c r="CS114" s="195">
        <f t="shared" si="175"/>
        <v>1</v>
      </c>
      <c r="CT114" s="195">
        <f t="shared" si="176"/>
        <v>1</v>
      </c>
      <c r="CU114" s="195">
        <f t="shared" si="177"/>
        <v>1</v>
      </c>
      <c r="CV114" s="195">
        <f t="shared" si="178"/>
        <v>1</v>
      </c>
      <c r="CW114" s="195">
        <f t="shared" si="179"/>
        <v>0</v>
      </c>
      <c r="CX114" s="195">
        <f t="shared" si="180"/>
        <v>1</v>
      </c>
      <c r="CY114" s="195">
        <f t="shared" si="181"/>
        <v>1</v>
      </c>
      <c r="CZ114" s="195">
        <f t="shared" si="182"/>
        <v>1</v>
      </c>
      <c r="DA114" s="195">
        <f t="shared" si="183"/>
        <v>0</v>
      </c>
      <c r="DB114" s="195">
        <f t="shared" si="184"/>
        <v>0</v>
      </c>
      <c r="DC114" s="195">
        <f t="shared" si="185"/>
        <v>1</v>
      </c>
      <c r="DD114" s="195">
        <f t="shared" si="186"/>
        <v>1</v>
      </c>
      <c r="DE114" s="195">
        <f t="shared" si="187"/>
        <v>1</v>
      </c>
      <c r="DF114" s="195">
        <f t="shared" si="188"/>
        <v>1</v>
      </c>
      <c r="DG114" s="195">
        <f t="shared" si="189"/>
        <v>1</v>
      </c>
      <c r="DR114" s="329" t="b">
        <f t="shared" si="190"/>
        <v>0</v>
      </c>
      <c r="DS114" s="329" t="b">
        <f t="shared" si="191"/>
        <v>0</v>
      </c>
      <c r="DT114" s="329" t="b">
        <f t="shared" si="192"/>
        <v>0</v>
      </c>
      <c r="DU114" s="329"/>
      <c r="DV114" s="329"/>
      <c r="DW114" s="329"/>
      <c r="DX114" s="196">
        <f t="shared" si="200"/>
        <v>0</v>
      </c>
      <c r="DY114" s="329" t="b">
        <f t="shared" si="193"/>
        <v>0</v>
      </c>
      <c r="DZ114" s="329" t="b">
        <f t="shared" si="194"/>
        <v>0</v>
      </c>
      <c r="EA114" s="329" t="b">
        <f t="shared" si="195"/>
        <v>0</v>
      </c>
      <c r="EB114" s="329"/>
      <c r="EC114" s="329"/>
      <c r="ED114" s="329"/>
      <c r="EE114" s="196">
        <f t="shared" si="201"/>
        <v>0</v>
      </c>
      <c r="EF114" s="329" t="str">
        <f t="shared" si="196"/>
        <v/>
      </c>
      <c r="EG114" s="329" t="str">
        <f t="shared" si="197"/>
        <v/>
      </c>
    </row>
    <row r="115" spans="2:137" ht="32.25" hidden="1" customHeight="1" x14ac:dyDescent="0.25">
      <c r="B115" s="9" t="str">
        <f t="shared" si="202"/>
        <v/>
      </c>
      <c r="C115" s="9"/>
      <c r="D115" s="9"/>
      <c r="E115" s="9"/>
      <c r="F115" s="346"/>
      <c r="G115" s="8"/>
      <c r="H115" s="8"/>
      <c r="I115" s="8"/>
      <c r="J115" s="8"/>
      <c r="K115" s="385" t="str">
        <f t="shared" si="198"/>
        <v/>
      </c>
      <c r="L115" s="8"/>
      <c r="M115" s="8"/>
      <c r="N115" s="8"/>
      <c r="O115" s="8"/>
      <c r="P115" s="8"/>
      <c r="Q115" s="8"/>
      <c r="R115" s="8"/>
      <c r="S115" s="385" t="str">
        <f t="shared" si="199"/>
        <v/>
      </c>
      <c r="T115" s="8"/>
      <c r="U115" s="8"/>
      <c r="V115" s="8"/>
      <c r="W115" s="8"/>
      <c r="X115" s="8"/>
      <c r="Y115" s="8"/>
      <c r="Z115" s="8"/>
      <c r="AA115" s="8"/>
      <c r="AB115" s="8"/>
      <c r="AC115" s="8"/>
      <c r="AD115" s="8"/>
      <c r="AE115" s="8"/>
      <c r="AF115" s="8"/>
      <c r="AG115" s="8"/>
      <c r="AH115" s="8"/>
      <c r="AI115" s="8"/>
      <c r="AJ115" s="8"/>
      <c r="AK115" s="8"/>
      <c r="AL115" s="8"/>
      <c r="AM115" s="8"/>
      <c r="AN115" s="8"/>
      <c r="AO115" s="8"/>
      <c r="AP115" s="8"/>
      <c r="AQ115" s="8"/>
      <c r="AR115" s="8"/>
      <c r="AS115" s="8"/>
      <c r="AT115" s="8"/>
      <c r="AU115" s="9" t="str">
        <f t="shared" si="137"/>
        <v/>
      </c>
      <c r="AV115" s="8"/>
      <c r="AW115" s="9" t="str">
        <f t="shared" si="138"/>
        <v/>
      </c>
      <c r="AX115" s="8"/>
      <c r="AY115" s="8"/>
      <c r="AZ115" s="8"/>
      <c r="BA115" s="8"/>
      <c r="BB115" s="9"/>
      <c r="BC115" s="9"/>
      <c r="BD115" s="9"/>
      <c r="BE115" s="244" t="str" cm="1">
        <f t="array" ref="BE115">IF($F115="","",IF(BA115=1,1,IF(BG115&lt;&gt;1,$BH$1,IF(SUMPRODUCT(--(G115:AZ115&gt;=$G$5:$AZ$5)*($G$5:$AZ$5&lt;&gt;"")*($G$4:$AZ$4=1))=COUNTIF($G$4:$AZ$4,1),1,0))))</f>
        <v/>
      </c>
      <c r="BF115" s="245"/>
      <c r="BG115" s="196">
        <f t="shared" si="139"/>
        <v>0</v>
      </c>
      <c r="BH115" s="196" t="str">
        <f t="shared" si="135"/>
        <v/>
      </c>
      <c r="BI115" s="196" t="str">
        <f t="shared" si="135"/>
        <v/>
      </c>
      <c r="BJ115" s="195">
        <f t="shared" si="140"/>
        <v>0</v>
      </c>
      <c r="BK115" s="195">
        <f t="shared" si="141"/>
        <v>0</v>
      </c>
      <c r="BL115" s="195">
        <f t="shared" si="142"/>
        <v>0</v>
      </c>
      <c r="BM115" s="195">
        <f t="shared" si="143"/>
        <v>1</v>
      </c>
      <c r="BN115" s="195">
        <f t="shared" si="144"/>
        <v>1</v>
      </c>
      <c r="BO115" s="195">
        <f t="shared" si="145"/>
        <v>0</v>
      </c>
      <c r="BP115" s="195">
        <f t="shared" si="146"/>
        <v>0</v>
      </c>
      <c r="BQ115" s="195">
        <f t="shared" si="147"/>
        <v>0</v>
      </c>
      <c r="BR115" s="195">
        <f t="shared" si="148"/>
        <v>0</v>
      </c>
      <c r="BS115" s="195">
        <f t="shared" si="149"/>
        <v>1</v>
      </c>
      <c r="BT115" s="195">
        <f t="shared" si="150"/>
        <v>1</v>
      </c>
      <c r="BU115" s="195">
        <f t="shared" si="151"/>
        <v>1</v>
      </c>
      <c r="BV115" s="195">
        <f t="shared" si="152"/>
        <v>1</v>
      </c>
      <c r="BW115" s="195">
        <f t="shared" si="153"/>
        <v>0</v>
      </c>
      <c r="BX115" s="195">
        <f t="shared" si="154"/>
        <v>0</v>
      </c>
      <c r="BY115" s="195">
        <f t="shared" si="155"/>
        <v>0</v>
      </c>
      <c r="BZ115" s="195">
        <f t="shared" si="156"/>
        <v>0</v>
      </c>
      <c r="CA115" s="195">
        <f t="shared" si="157"/>
        <v>0</v>
      </c>
      <c r="CB115" s="195">
        <f t="shared" si="158"/>
        <v>0</v>
      </c>
      <c r="CC115" s="195">
        <f t="shared" si="159"/>
        <v>0</v>
      </c>
      <c r="CD115" s="195">
        <f t="shared" si="160"/>
        <v>0</v>
      </c>
      <c r="CE115" s="195">
        <f t="shared" si="161"/>
        <v>0</v>
      </c>
      <c r="CF115" s="195">
        <f t="shared" si="162"/>
        <v>0</v>
      </c>
      <c r="CG115" s="195">
        <f t="shared" si="163"/>
        <v>0</v>
      </c>
      <c r="CH115" s="195">
        <f t="shared" si="164"/>
        <v>0</v>
      </c>
      <c r="CI115" s="195">
        <f t="shared" si="165"/>
        <v>0</v>
      </c>
      <c r="CJ115" s="195">
        <f t="shared" si="166"/>
        <v>0</v>
      </c>
      <c r="CK115" s="195">
        <f t="shared" si="167"/>
        <v>1</v>
      </c>
      <c r="CL115" s="195">
        <f t="shared" si="168"/>
        <v>1</v>
      </c>
      <c r="CM115" s="195">
        <f t="shared" si="169"/>
        <v>1</v>
      </c>
      <c r="CN115" s="195">
        <f t="shared" si="170"/>
        <v>1</v>
      </c>
      <c r="CO115" s="195">
        <f t="shared" si="171"/>
        <v>1</v>
      </c>
      <c r="CP115" s="195">
        <f t="shared" si="172"/>
        <v>1</v>
      </c>
      <c r="CQ115" s="195">
        <f t="shared" si="173"/>
        <v>1</v>
      </c>
      <c r="CR115" s="195">
        <f t="shared" si="174"/>
        <v>1</v>
      </c>
      <c r="CS115" s="195">
        <f t="shared" si="175"/>
        <v>1</v>
      </c>
      <c r="CT115" s="195">
        <f t="shared" si="176"/>
        <v>1</v>
      </c>
      <c r="CU115" s="195">
        <f t="shared" si="177"/>
        <v>1</v>
      </c>
      <c r="CV115" s="195">
        <f t="shared" si="178"/>
        <v>1</v>
      </c>
      <c r="CW115" s="195">
        <f t="shared" si="179"/>
        <v>0</v>
      </c>
      <c r="CX115" s="195">
        <f t="shared" si="180"/>
        <v>1</v>
      </c>
      <c r="CY115" s="195">
        <f t="shared" si="181"/>
        <v>1</v>
      </c>
      <c r="CZ115" s="195">
        <f t="shared" si="182"/>
        <v>1</v>
      </c>
      <c r="DA115" s="195">
        <f t="shared" si="183"/>
        <v>0</v>
      </c>
      <c r="DB115" s="195">
        <f t="shared" si="184"/>
        <v>0</v>
      </c>
      <c r="DC115" s="195">
        <f t="shared" si="185"/>
        <v>1</v>
      </c>
      <c r="DD115" s="195">
        <f t="shared" si="186"/>
        <v>1</v>
      </c>
      <c r="DE115" s="195">
        <f t="shared" si="187"/>
        <v>1</v>
      </c>
      <c r="DF115" s="195">
        <f t="shared" si="188"/>
        <v>1</v>
      </c>
      <c r="DG115" s="195">
        <f t="shared" si="189"/>
        <v>1</v>
      </c>
      <c r="DR115" s="329" t="b">
        <f t="shared" si="190"/>
        <v>0</v>
      </c>
      <c r="DS115" s="329" t="b">
        <f t="shared" si="191"/>
        <v>0</v>
      </c>
      <c r="DT115" s="329" t="b">
        <f t="shared" si="192"/>
        <v>0</v>
      </c>
      <c r="DU115" s="329"/>
      <c r="DV115" s="329"/>
      <c r="DW115" s="329"/>
      <c r="DX115" s="196">
        <f t="shared" si="200"/>
        <v>0</v>
      </c>
      <c r="DY115" s="329" t="b">
        <f t="shared" si="193"/>
        <v>0</v>
      </c>
      <c r="DZ115" s="329" t="b">
        <f t="shared" si="194"/>
        <v>0</v>
      </c>
      <c r="EA115" s="329" t="b">
        <f t="shared" si="195"/>
        <v>0</v>
      </c>
      <c r="EB115" s="329"/>
      <c r="EC115" s="329"/>
      <c r="ED115" s="329"/>
      <c r="EE115" s="196">
        <f t="shared" si="201"/>
        <v>0</v>
      </c>
      <c r="EF115" s="329" t="str">
        <f t="shared" si="196"/>
        <v/>
      </c>
      <c r="EG115" s="329" t="str">
        <f t="shared" si="197"/>
        <v/>
      </c>
    </row>
    <row r="116" spans="2:137" ht="32.25" hidden="1" customHeight="1" x14ac:dyDescent="0.25">
      <c r="B116" s="9" t="str">
        <f t="shared" si="202"/>
        <v/>
      </c>
      <c r="C116" s="9"/>
      <c r="D116" s="9"/>
      <c r="E116" s="9"/>
      <c r="F116" s="346"/>
      <c r="G116" s="8"/>
      <c r="H116" s="8"/>
      <c r="I116" s="8"/>
      <c r="J116" s="8"/>
      <c r="K116" s="385" t="str">
        <f t="shared" si="198"/>
        <v/>
      </c>
      <c r="L116" s="8"/>
      <c r="M116" s="8"/>
      <c r="N116" s="8"/>
      <c r="O116" s="8"/>
      <c r="P116" s="8"/>
      <c r="Q116" s="8"/>
      <c r="R116" s="8"/>
      <c r="S116" s="385" t="str">
        <f t="shared" si="199"/>
        <v/>
      </c>
      <c r="T116" s="8"/>
      <c r="U116" s="8"/>
      <c r="V116" s="8"/>
      <c r="W116" s="8"/>
      <c r="X116" s="8"/>
      <c r="Y116" s="8"/>
      <c r="Z116" s="8"/>
      <c r="AA116" s="8"/>
      <c r="AB116" s="8"/>
      <c r="AC116" s="8"/>
      <c r="AD116" s="8"/>
      <c r="AE116" s="8"/>
      <c r="AF116" s="8"/>
      <c r="AG116" s="8"/>
      <c r="AH116" s="8"/>
      <c r="AI116" s="8"/>
      <c r="AJ116" s="8"/>
      <c r="AK116" s="8"/>
      <c r="AL116" s="8"/>
      <c r="AM116" s="8"/>
      <c r="AN116" s="8"/>
      <c r="AO116" s="8"/>
      <c r="AP116" s="8"/>
      <c r="AQ116" s="8"/>
      <c r="AR116" s="8"/>
      <c r="AS116" s="8"/>
      <c r="AT116" s="8"/>
      <c r="AU116" s="9" t="str">
        <f t="shared" si="137"/>
        <v/>
      </c>
      <c r="AV116" s="8"/>
      <c r="AW116" s="9" t="str">
        <f t="shared" si="138"/>
        <v/>
      </c>
      <c r="AX116" s="8"/>
      <c r="AY116" s="8"/>
      <c r="AZ116" s="8"/>
      <c r="BA116" s="8"/>
      <c r="BB116" s="9"/>
      <c r="BC116" s="9"/>
      <c r="BD116" s="9"/>
      <c r="BE116" s="244" t="str" cm="1">
        <f t="array" ref="BE116">IF($F116="","",IF(BA116=1,1,IF(BG116&lt;&gt;1,$BH$1,IF(SUMPRODUCT(--(G116:AZ116&gt;=$G$5:$AZ$5)*($G$5:$AZ$5&lt;&gt;"")*($G$4:$AZ$4=1))=COUNTIF($G$4:$AZ$4,1),1,0))))</f>
        <v/>
      </c>
      <c r="BF116" s="245"/>
      <c r="BG116" s="196">
        <f t="shared" si="139"/>
        <v>0</v>
      </c>
      <c r="BH116" s="196" t="str">
        <f t="shared" si="135"/>
        <v/>
      </c>
      <c r="BI116" s="196" t="str">
        <f t="shared" si="135"/>
        <v/>
      </c>
      <c r="BJ116" s="195">
        <f t="shared" si="140"/>
        <v>0</v>
      </c>
      <c r="BK116" s="195">
        <f t="shared" si="141"/>
        <v>0</v>
      </c>
      <c r="BL116" s="195">
        <f t="shared" si="142"/>
        <v>0</v>
      </c>
      <c r="BM116" s="195">
        <f t="shared" si="143"/>
        <v>1</v>
      </c>
      <c r="BN116" s="195">
        <f t="shared" si="144"/>
        <v>1</v>
      </c>
      <c r="BO116" s="195">
        <f t="shared" si="145"/>
        <v>0</v>
      </c>
      <c r="BP116" s="195">
        <f t="shared" si="146"/>
        <v>0</v>
      </c>
      <c r="BQ116" s="195">
        <f t="shared" si="147"/>
        <v>0</v>
      </c>
      <c r="BR116" s="195">
        <f t="shared" si="148"/>
        <v>0</v>
      </c>
      <c r="BS116" s="195">
        <f t="shared" si="149"/>
        <v>1</v>
      </c>
      <c r="BT116" s="195">
        <f t="shared" si="150"/>
        <v>1</v>
      </c>
      <c r="BU116" s="195">
        <f t="shared" si="151"/>
        <v>1</v>
      </c>
      <c r="BV116" s="195">
        <f t="shared" si="152"/>
        <v>1</v>
      </c>
      <c r="BW116" s="195">
        <f t="shared" si="153"/>
        <v>0</v>
      </c>
      <c r="BX116" s="195">
        <f t="shared" si="154"/>
        <v>0</v>
      </c>
      <c r="BY116" s="195">
        <f t="shared" si="155"/>
        <v>0</v>
      </c>
      <c r="BZ116" s="195">
        <f t="shared" si="156"/>
        <v>0</v>
      </c>
      <c r="CA116" s="195">
        <f t="shared" si="157"/>
        <v>0</v>
      </c>
      <c r="CB116" s="195">
        <f t="shared" si="158"/>
        <v>0</v>
      </c>
      <c r="CC116" s="195">
        <f t="shared" si="159"/>
        <v>0</v>
      </c>
      <c r="CD116" s="195">
        <f t="shared" si="160"/>
        <v>0</v>
      </c>
      <c r="CE116" s="195">
        <f t="shared" si="161"/>
        <v>0</v>
      </c>
      <c r="CF116" s="195">
        <f t="shared" si="162"/>
        <v>0</v>
      </c>
      <c r="CG116" s="195">
        <f t="shared" si="163"/>
        <v>0</v>
      </c>
      <c r="CH116" s="195">
        <f t="shared" si="164"/>
        <v>0</v>
      </c>
      <c r="CI116" s="195">
        <f t="shared" si="165"/>
        <v>0</v>
      </c>
      <c r="CJ116" s="195">
        <f t="shared" si="166"/>
        <v>0</v>
      </c>
      <c r="CK116" s="195">
        <f t="shared" si="167"/>
        <v>1</v>
      </c>
      <c r="CL116" s="195">
        <f t="shared" si="168"/>
        <v>1</v>
      </c>
      <c r="CM116" s="195">
        <f t="shared" si="169"/>
        <v>1</v>
      </c>
      <c r="CN116" s="195">
        <f t="shared" si="170"/>
        <v>1</v>
      </c>
      <c r="CO116" s="195">
        <f t="shared" si="171"/>
        <v>1</v>
      </c>
      <c r="CP116" s="195">
        <f t="shared" si="172"/>
        <v>1</v>
      </c>
      <c r="CQ116" s="195">
        <f t="shared" si="173"/>
        <v>1</v>
      </c>
      <c r="CR116" s="195">
        <f t="shared" si="174"/>
        <v>1</v>
      </c>
      <c r="CS116" s="195">
        <f t="shared" si="175"/>
        <v>1</v>
      </c>
      <c r="CT116" s="195">
        <f t="shared" si="176"/>
        <v>1</v>
      </c>
      <c r="CU116" s="195">
        <f t="shared" si="177"/>
        <v>1</v>
      </c>
      <c r="CV116" s="195">
        <f t="shared" si="178"/>
        <v>1</v>
      </c>
      <c r="CW116" s="195">
        <f t="shared" si="179"/>
        <v>0</v>
      </c>
      <c r="CX116" s="195">
        <f t="shared" si="180"/>
        <v>1</v>
      </c>
      <c r="CY116" s="195">
        <f t="shared" si="181"/>
        <v>1</v>
      </c>
      <c r="CZ116" s="195">
        <f t="shared" si="182"/>
        <v>1</v>
      </c>
      <c r="DA116" s="195">
        <f t="shared" si="183"/>
        <v>0</v>
      </c>
      <c r="DB116" s="195">
        <f t="shared" si="184"/>
        <v>0</v>
      </c>
      <c r="DC116" s="195">
        <f t="shared" si="185"/>
        <v>1</v>
      </c>
      <c r="DD116" s="195">
        <f t="shared" si="186"/>
        <v>1</v>
      </c>
      <c r="DE116" s="195">
        <f t="shared" si="187"/>
        <v>1</v>
      </c>
      <c r="DF116" s="195">
        <f t="shared" si="188"/>
        <v>1</v>
      </c>
      <c r="DG116" s="195">
        <f t="shared" si="189"/>
        <v>1</v>
      </c>
      <c r="DR116" s="329" t="b">
        <f t="shared" si="190"/>
        <v>0</v>
      </c>
      <c r="DS116" s="329" t="b">
        <f t="shared" si="191"/>
        <v>0</v>
      </c>
      <c r="DT116" s="329" t="b">
        <f t="shared" si="192"/>
        <v>0</v>
      </c>
      <c r="DU116" s="329"/>
      <c r="DV116" s="329"/>
      <c r="DW116" s="329"/>
      <c r="DX116" s="196">
        <f t="shared" si="200"/>
        <v>0</v>
      </c>
      <c r="DY116" s="329" t="b">
        <f t="shared" si="193"/>
        <v>0</v>
      </c>
      <c r="DZ116" s="329" t="b">
        <f t="shared" si="194"/>
        <v>0</v>
      </c>
      <c r="EA116" s="329" t="b">
        <f t="shared" si="195"/>
        <v>0</v>
      </c>
      <c r="EB116" s="329"/>
      <c r="EC116" s="329"/>
      <c r="ED116" s="329"/>
      <c r="EE116" s="196">
        <f t="shared" si="201"/>
        <v>0</v>
      </c>
      <c r="EF116" s="329" t="str">
        <f t="shared" si="196"/>
        <v/>
      </c>
      <c r="EG116" s="329" t="str">
        <f t="shared" si="197"/>
        <v/>
      </c>
    </row>
    <row r="117" spans="2:137" ht="32.25" hidden="1" customHeight="1" x14ac:dyDescent="0.25">
      <c r="B117" s="9" t="str">
        <f t="shared" si="202"/>
        <v/>
      </c>
      <c r="C117" s="9"/>
      <c r="D117" s="9"/>
      <c r="E117" s="9"/>
      <c r="F117" s="346"/>
      <c r="G117" s="8"/>
      <c r="H117" s="8"/>
      <c r="I117" s="8"/>
      <c r="J117" s="8"/>
      <c r="K117" s="385" t="str">
        <f t="shared" si="198"/>
        <v/>
      </c>
      <c r="L117" s="8"/>
      <c r="M117" s="8"/>
      <c r="N117" s="8"/>
      <c r="O117" s="8"/>
      <c r="P117" s="8"/>
      <c r="Q117" s="8"/>
      <c r="R117" s="8"/>
      <c r="S117" s="385" t="str">
        <f t="shared" si="199"/>
        <v/>
      </c>
      <c r="T117" s="8"/>
      <c r="U117" s="8"/>
      <c r="V117" s="8"/>
      <c r="W117" s="8"/>
      <c r="X117" s="8"/>
      <c r="Y117" s="8"/>
      <c r="Z117" s="8"/>
      <c r="AA117" s="8"/>
      <c r="AB117" s="8"/>
      <c r="AC117" s="8"/>
      <c r="AD117" s="8"/>
      <c r="AE117" s="8"/>
      <c r="AF117" s="8"/>
      <c r="AG117" s="8"/>
      <c r="AH117" s="8"/>
      <c r="AI117" s="8"/>
      <c r="AJ117" s="8"/>
      <c r="AK117" s="8"/>
      <c r="AL117" s="8"/>
      <c r="AM117" s="8"/>
      <c r="AN117" s="8"/>
      <c r="AO117" s="8"/>
      <c r="AP117" s="8"/>
      <c r="AQ117" s="8"/>
      <c r="AR117" s="8"/>
      <c r="AS117" s="8"/>
      <c r="AT117" s="8"/>
      <c r="AU117" s="9" t="str">
        <f t="shared" si="137"/>
        <v/>
      </c>
      <c r="AV117" s="8"/>
      <c r="AW117" s="9" t="str">
        <f t="shared" si="138"/>
        <v/>
      </c>
      <c r="AX117" s="8"/>
      <c r="AY117" s="8"/>
      <c r="AZ117" s="8"/>
      <c r="BA117" s="8"/>
      <c r="BB117" s="9"/>
      <c r="BC117" s="9"/>
      <c r="BD117" s="9"/>
      <c r="BE117" s="244" t="str" cm="1">
        <f t="array" ref="BE117">IF($F117="","",IF(BA117=1,1,IF(BG117&lt;&gt;1,$BH$1,IF(SUMPRODUCT(--(G117:AZ117&gt;=$G$5:$AZ$5)*($G$5:$AZ$5&lt;&gt;"")*($G$4:$AZ$4=1))=COUNTIF($G$4:$AZ$4,1),1,0))))</f>
        <v/>
      </c>
      <c r="BF117" s="245"/>
      <c r="BG117" s="196">
        <f t="shared" si="139"/>
        <v>0</v>
      </c>
      <c r="BH117" s="196" t="str">
        <f t="shared" si="135"/>
        <v/>
      </c>
      <c r="BI117" s="196" t="str">
        <f t="shared" si="135"/>
        <v/>
      </c>
      <c r="BJ117" s="195">
        <f t="shared" si="140"/>
        <v>0</v>
      </c>
      <c r="BK117" s="195">
        <f t="shared" si="141"/>
        <v>0</v>
      </c>
      <c r="BL117" s="195">
        <f t="shared" si="142"/>
        <v>0</v>
      </c>
      <c r="BM117" s="195">
        <f t="shared" si="143"/>
        <v>1</v>
      </c>
      <c r="BN117" s="195">
        <f t="shared" si="144"/>
        <v>1</v>
      </c>
      <c r="BO117" s="195">
        <f t="shared" si="145"/>
        <v>0</v>
      </c>
      <c r="BP117" s="195">
        <f t="shared" si="146"/>
        <v>0</v>
      </c>
      <c r="BQ117" s="195">
        <f t="shared" si="147"/>
        <v>0</v>
      </c>
      <c r="BR117" s="195">
        <f t="shared" si="148"/>
        <v>0</v>
      </c>
      <c r="BS117" s="195">
        <f t="shared" si="149"/>
        <v>1</v>
      </c>
      <c r="BT117" s="195">
        <f t="shared" si="150"/>
        <v>1</v>
      </c>
      <c r="BU117" s="195">
        <f t="shared" si="151"/>
        <v>1</v>
      </c>
      <c r="BV117" s="195">
        <f t="shared" si="152"/>
        <v>1</v>
      </c>
      <c r="BW117" s="195">
        <f t="shared" si="153"/>
        <v>0</v>
      </c>
      <c r="BX117" s="195">
        <f t="shared" si="154"/>
        <v>0</v>
      </c>
      <c r="BY117" s="195">
        <f t="shared" si="155"/>
        <v>0</v>
      </c>
      <c r="BZ117" s="195">
        <f t="shared" si="156"/>
        <v>0</v>
      </c>
      <c r="CA117" s="195">
        <f t="shared" si="157"/>
        <v>0</v>
      </c>
      <c r="CB117" s="195">
        <f t="shared" si="158"/>
        <v>0</v>
      </c>
      <c r="CC117" s="195">
        <f t="shared" si="159"/>
        <v>0</v>
      </c>
      <c r="CD117" s="195">
        <f t="shared" si="160"/>
        <v>0</v>
      </c>
      <c r="CE117" s="195">
        <f t="shared" si="161"/>
        <v>0</v>
      </c>
      <c r="CF117" s="195">
        <f t="shared" si="162"/>
        <v>0</v>
      </c>
      <c r="CG117" s="195">
        <f t="shared" si="163"/>
        <v>0</v>
      </c>
      <c r="CH117" s="195">
        <f t="shared" si="164"/>
        <v>0</v>
      </c>
      <c r="CI117" s="195">
        <f t="shared" si="165"/>
        <v>0</v>
      </c>
      <c r="CJ117" s="195">
        <f t="shared" si="166"/>
        <v>0</v>
      </c>
      <c r="CK117" s="195">
        <f t="shared" si="167"/>
        <v>1</v>
      </c>
      <c r="CL117" s="195">
        <f t="shared" si="168"/>
        <v>1</v>
      </c>
      <c r="CM117" s="195">
        <f t="shared" si="169"/>
        <v>1</v>
      </c>
      <c r="CN117" s="195">
        <f t="shared" si="170"/>
        <v>1</v>
      </c>
      <c r="CO117" s="195">
        <f t="shared" si="171"/>
        <v>1</v>
      </c>
      <c r="CP117" s="195">
        <f t="shared" si="172"/>
        <v>1</v>
      </c>
      <c r="CQ117" s="195">
        <f t="shared" si="173"/>
        <v>1</v>
      </c>
      <c r="CR117" s="195">
        <f t="shared" si="174"/>
        <v>1</v>
      </c>
      <c r="CS117" s="195">
        <f t="shared" si="175"/>
        <v>1</v>
      </c>
      <c r="CT117" s="195">
        <f t="shared" si="176"/>
        <v>1</v>
      </c>
      <c r="CU117" s="195">
        <f t="shared" si="177"/>
        <v>1</v>
      </c>
      <c r="CV117" s="195">
        <f t="shared" si="178"/>
        <v>1</v>
      </c>
      <c r="CW117" s="195">
        <f t="shared" si="179"/>
        <v>0</v>
      </c>
      <c r="CX117" s="195">
        <f t="shared" si="180"/>
        <v>1</v>
      </c>
      <c r="CY117" s="195">
        <f t="shared" si="181"/>
        <v>1</v>
      </c>
      <c r="CZ117" s="195">
        <f t="shared" si="182"/>
        <v>1</v>
      </c>
      <c r="DA117" s="195">
        <f t="shared" si="183"/>
        <v>0</v>
      </c>
      <c r="DB117" s="195">
        <f t="shared" si="184"/>
        <v>0</v>
      </c>
      <c r="DC117" s="195">
        <f t="shared" si="185"/>
        <v>1</v>
      </c>
      <c r="DD117" s="195">
        <f t="shared" si="186"/>
        <v>1</v>
      </c>
      <c r="DE117" s="195">
        <f t="shared" si="187"/>
        <v>1</v>
      </c>
      <c r="DF117" s="195">
        <f t="shared" si="188"/>
        <v>1</v>
      </c>
      <c r="DG117" s="195">
        <f t="shared" si="189"/>
        <v>1</v>
      </c>
      <c r="DR117" s="329" t="b">
        <f t="shared" si="190"/>
        <v>0</v>
      </c>
      <c r="DS117" s="329" t="b">
        <f t="shared" si="191"/>
        <v>0</v>
      </c>
      <c r="DT117" s="329" t="b">
        <f t="shared" si="192"/>
        <v>0</v>
      </c>
      <c r="DU117" s="329"/>
      <c r="DV117" s="329"/>
      <c r="DW117" s="329"/>
      <c r="DX117" s="196">
        <f t="shared" si="200"/>
        <v>0</v>
      </c>
      <c r="DY117" s="329" t="b">
        <f t="shared" si="193"/>
        <v>0</v>
      </c>
      <c r="DZ117" s="329" t="b">
        <f t="shared" si="194"/>
        <v>0</v>
      </c>
      <c r="EA117" s="329" t="b">
        <f t="shared" si="195"/>
        <v>0</v>
      </c>
      <c r="EB117" s="329"/>
      <c r="EC117" s="329"/>
      <c r="ED117" s="329"/>
      <c r="EE117" s="196">
        <f t="shared" si="201"/>
        <v>0</v>
      </c>
      <c r="EF117" s="329" t="str">
        <f t="shared" si="196"/>
        <v/>
      </c>
      <c r="EG117" s="329" t="str">
        <f t="shared" si="197"/>
        <v/>
      </c>
    </row>
    <row r="118" spans="2:137" ht="32.25" hidden="1" customHeight="1" x14ac:dyDescent="0.25">
      <c r="B118" s="9" t="str">
        <f t="shared" si="202"/>
        <v/>
      </c>
      <c r="C118" s="9"/>
      <c r="D118" s="9"/>
      <c r="E118" s="9"/>
      <c r="F118" s="346"/>
      <c r="G118" s="8"/>
      <c r="H118" s="8"/>
      <c r="I118" s="8"/>
      <c r="J118" s="8"/>
      <c r="K118" s="385" t="str">
        <f t="shared" si="198"/>
        <v/>
      </c>
      <c r="L118" s="8"/>
      <c r="M118" s="8"/>
      <c r="N118" s="8"/>
      <c r="O118" s="8"/>
      <c r="P118" s="8"/>
      <c r="Q118" s="8"/>
      <c r="R118" s="8"/>
      <c r="S118" s="385" t="str">
        <f t="shared" si="199"/>
        <v/>
      </c>
      <c r="T118" s="8"/>
      <c r="U118" s="8"/>
      <c r="V118" s="8"/>
      <c r="W118" s="8"/>
      <c r="X118" s="8"/>
      <c r="Y118" s="8"/>
      <c r="Z118" s="8"/>
      <c r="AA118" s="8"/>
      <c r="AB118" s="8"/>
      <c r="AC118" s="8"/>
      <c r="AD118" s="8"/>
      <c r="AE118" s="8"/>
      <c r="AF118" s="8"/>
      <c r="AG118" s="8"/>
      <c r="AH118" s="8"/>
      <c r="AI118" s="8"/>
      <c r="AJ118" s="8"/>
      <c r="AK118" s="8"/>
      <c r="AL118" s="8"/>
      <c r="AM118" s="8"/>
      <c r="AN118" s="8"/>
      <c r="AO118" s="8"/>
      <c r="AP118" s="8"/>
      <c r="AQ118" s="8"/>
      <c r="AR118" s="8"/>
      <c r="AS118" s="8"/>
      <c r="AT118" s="8"/>
      <c r="AU118" s="9" t="str">
        <f t="shared" si="137"/>
        <v/>
      </c>
      <c r="AV118" s="8"/>
      <c r="AW118" s="9" t="str">
        <f t="shared" si="138"/>
        <v/>
      </c>
      <c r="AX118" s="8"/>
      <c r="AY118" s="8"/>
      <c r="AZ118" s="8"/>
      <c r="BA118" s="8"/>
      <c r="BB118" s="9"/>
      <c r="BC118" s="9"/>
      <c r="BD118" s="9"/>
      <c r="BE118" s="244" t="str" cm="1">
        <f t="array" ref="BE118">IF($F118="","",IF(BA118=1,1,IF(BG118&lt;&gt;1,$BH$1,IF(SUMPRODUCT(--(G118:AZ118&gt;=$G$5:$AZ$5)*($G$5:$AZ$5&lt;&gt;"")*($G$4:$AZ$4=1))=COUNTIF($G$4:$AZ$4,1),1,0))))</f>
        <v/>
      </c>
      <c r="BF118" s="245"/>
      <c r="BG118" s="196">
        <f t="shared" si="139"/>
        <v>0</v>
      </c>
      <c r="BH118" s="196" t="str">
        <f t="shared" si="135"/>
        <v/>
      </c>
      <c r="BI118" s="196" t="str">
        <f t="shared" si="135"/>
        <v/>
      </c>
      <c r="BJ118" s="195">
        <f t="shared" si="140"/>
        <v>0</v>
      </c>
      <c r="BK118" s="195">
        <f t="shared" si="141"/>
        <v>0</v>
      </c>
      <c r="BL118" s="195">
        <f t="shared" si="142"/>
        <v>0</v>
      </c>
      <c r="BM118" s="195">
        <f t="shared" si="143"/>
        <v>1</v>
      </c>
      <c r="BN118" s="195">
        <f t="shared" si="144"/>
        <v>1</v>
      </c>
      <c r="BO118" s="195">
        <f t="shared" si="145"/>
        <v>0</v>
      </c>
      <c r="BP118" s="195">
        <f t="shared" si="146"/>
        <v>0</v>
      </c>
      <c r="BQ118" s="195">
        <f t="shared" si="147"/>
        <v>0</v>
      </c>
      <c r="BR118" s="195">
        <f t="shared" si="148"/>
        <v>0</v>
      </c>
      <c r="BS118" s="195">
        <f t="shared" si="149"/>
        <v>1</v>
      </c>
      <c r="BT118" s="195">
        <f t="shared" si="150"/>
        <v>1</v>
      </c>
      <c r="BU118" s="195">
        <f t="shared" si="151"/>
        <v>1</v>
      </c>
      <c r="BV118" s="195">
        <f t="shared" si="152"/>
        <v>1</v>
      </c>
      <c r="BW118" s="195">
        <f t="shared" si="153"/>
        <v>0</v>
      </c>
      <c r="BX118" s="195">
        <f t="shared" si="154"/>
        <v>0</v>
      </c>
      <c r="BY118" s="195">
        <f t="shared" si="155"/>
        <v>0</v>
      </c>
      <c r="BZ118" s="195">
        <f t="shared" si="156"/>
        <v>0</v>
      </c>
      <c r="CA118" s="195">
        <f t="shared" si="157"/>
        <v>0</v>
      </c>
      <c r="CB118" s="195">
        <f t="shared" si="158"/>
        <v>0</v>
      </c>
      <c r="CC118" s="195">
        <f t="shared" si="159"/>
        <v>0</v>
      </c>
      <c r="CD118" s="195">
        <f t="shared" si="160"/>
        <v>0</v>
      </c>
      <c r="CE118" s="195">
        <f t="shared" si="161"/>
        <v>0</v>
      </c>
      <c r="CF118" s="195">
        <f t="shared" si="162"/>
        <v>0</v>
      </c>
      <c r="CG118" s="195">
        <f t="shared" si="163"/>
        <v>0</v>
      </c>
      <c r="CH118" s="195">
        <f t="shared" si="164"/>
        <v>0</v>
      </c>
      <c r="CI118" s="195">
        <f t="shared" si="165"/>
        <v>0</v>
      </c>
      <c r="CJ118" s="195">
        <f t="shared" si="166"/>
        <v>0</v>
      </c>
      <c r="CK118" s="195">
        <f t="shared" si="167"/>
        <v>1</v>
      </c>
      <c r="CL118" s="195">
        <f t="shared" si="168"/>
        <v>1</v>
      </c>
      <c r="CM118" s="195">
        <f t="shared" si="169"/>
        <v>1</v>
      </c>
      <c r="CN118" s="195">
        <f t="shared" si="170"/>
        <v>1</v>
      </c>
      <c r="CO118" s="195">
        <f t="shared" si="171"/>
        <v>1</v>
      </c>
      <c r="CP118" s="195">
        <f t="shared" si="172"/>
        <v>1</v>
      </c>
      <c r="CQ118" s="195">
        <f t="shared" si="173"/>
        <v>1</v>
      </c>
      <c r="CR118" s="195">
        <f t="shared" si="174"/>
        <v>1</v>
      </c>
      <c r="CS118" s="195">
        <f t="shared" si="175"/>
        <v>1</v>
      </c>
      <c r="CT118" s="195">
        <f t="shared" si="176"/>
        <v>1</v>
      </c>
      <c r="CU118" s="195">
        <f t="shared" si="177"/>
        <v>1</v>
      </c>
      <c r="CV118" s="195">
        <f t="shared" si="178"/>
        <v>1</v>
      </c>
      <c r="CW118" s="195">
        <f t="shared" si="179"/>
        <v>0</v>
      </c>
      <c r="CX118" s="195">
        <f t="shared" si="180"/>
        <v>1</v>
      </c>
      <c r="CY118" s="195">
        <f t="shared" si="181"/>
        <v>1</v>
      </c>
      <c r="CZ118" s="195">
        <f t="shared" si="182"/>
        <v>1</v>
      </c>
      <c r="DA118" s="195">
        <f t="shared" si="183"/>
        <v>0</v>
      </c>
      <c r="DB118" s="195">
        <f t="shared" si="184"/>
        <v>0</v>
      </c>
      <c r="DC118" s="195">
        <f t="shared" si="185"/>
        <v>1</v>
      </c>
      <c r="DD118" s="195">
        <f t="shared" si="186"/>
        <v>1</v>
      </c>
      <c r="DE118" s="195">
        <f t="shared" si="187"/>
        <v>1</v>
      </c>
      <c r="DF118" s="195">
        <f t="shared" si="188"/>
        <v>1</v>
      </c>
      <c r="DG118" s="195">
        <f t="shared" si="189"/>
        <v>1</v>
      </c>
      <c r="DR118" s="329" t="b">
        <f t="shared" si="190"/>
        <v>0</v>
      </c>
      <c r="DS118" s="329" t="b">
        <f t="shared" si="191"/>
        <v>0</v>
      </c>
      <c r="DT118" s="329" t="b">
        <f t="shared" si="192"/>
        <v>0</v>
      </c>
      <c r="DU118" s="329"/>
      <c r="DV118" s="329"/>
      <c r="DW118" s="329"/>
      <c r="DX118" s="196">
        <f t="shared" si="200"/>
        <v>0</v>
      </c>
      <c r="DY118" s="329" t="b">
        <f t="shared" si="193"/>
        <v>0</v>
      </c>
      <c r="DZ118" s="329" t="b">
        <f t="shared" si="194"/>
        <v>0</v>
      </c>
      <c r="EA118" s="329" t="b">
        <f t="shared" si="195"/>
        <v>0</v>
      </c>
      <c r="EB118" s="329"/>
      <c r="EC118" s="329"/>
      <c r="ED118" s="329"/>
      <c r="EE118" s="196">
        <f t="shared" si="201"/>
        <v>0</v>
      </c>
      <c r="EF118" s="329" t="str">
        <f t="shared" si="196"/>
        <v/>
      </c>
      <c r="EG118" s="329" t="str">
        <f t="shared" si="197"/>
        <v/>
      </c>
    </row>
    <row r="119" spans="2:137" ht="32.25" hidden="1" customHeight="1" x14ac:dyDescent="0.25">
      <c r="B119" s="9" t="str">
        <f t="shared" si="202"/>
        <v/>
      </c>
      <c r="C119" s="9"/>
      <c r="D119" s="9"/>
      <c r="E119" s="9"/>
      <c r="F119" s="346"/>
      <c r="G119" s="8"/>
      <c r="H119" s="8"/>
      <c r="I119" s="8"/>
      <c r="J119" s="8"/>
      <c r="K119" s="385" t="str">
        <f t="shared" si="198"/>
        <v/>
      </c>
      <c r="L119" s="8"/>
      <c r="M119" s="8"/>
      <c r="N119" s="8"/>
      <c r="O119" s="8"/>
      <c r="P119" s="8"/>
      <c r="Q119" s="8"/>
      <c r="R119" s="8"/>
      <c r="S119" s="385" t="str">
        <f t="shared" si="199"/>
        <v/>
      </c>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9" t="str">
        <f t="shared" si="137"/>
        <v/>
      </c>
      <c r="AV119" s="8"/>
      <c r="AW119" s="9" t="str">
        <f t="shared" si="138"/>
        <v/>
      </c>
      <c r="AX119" s="8"/>
      <c r="AY119" s="8"/>
      <c r="AZ119" s="8"/>
      <c r="BA119" s="8"/>
      <c r="BB119" s="9"/>
      <c r="BC119" s="9"/>
      <c r="BD119" s="9"/>
      <c r="BE119" s="244" t="str" cm="1">
        <f t="array" ref="BE119">IF($F119="","",IF(BA119=1,1,IF(BG119&lt;&gt;1,$BH$1,IF(SUMPRODUCT(--(G119:AZ119&gt;=$G$5:$AZ$5)*($G$5:$AZ$5&lt;&gt;"")*($G$4:$AZ$4=1))=COUNTIF($G$4:$AZ$4,1),1,0))))</f>
        <v/>
      </c>
      <c r="BF119" s="245"/>
      <c r="BG119" s="196">
        <f t="shared" si="139"/>
        <v>0</v>
      </c>
      <c r="BH119" s="196" t="str">
        <f t="shared" si="135"/>
        <v/>
      </c>
      <c r="BI119" s="196" t="str">
        <f t="shared" si="135"/>
        <v/>
      </c>
      <c r="BJ119" s="195">
        <f t="shared" si="140"/>
        <v>0</v>
      </c>
      <c r="BK119" s="195">
        <f t="shared" si="141"/>
        <v>0</v>
      </c>
      <c r="BL119" s="195">
        <f t="shared" si="142"/>
        <v>0</v>
      </c>
      <c r="BM119" s="195">
        <f t="shared" si="143"/>
        <v>1</v>
      </c>
      <c r="BN119" s="195">
        <f t="shared" si="144"/>
        <v>1</v>
      </c>
      <c r="BO119" s="195">
        <f t="shared" si="145"/>
        <v>0</v>
      </c>
      <c r="BP119" s="195">
        <f t="shared" si="146"/>
        <v>0</v>
      </c>
      <c r="BQ119" s="195">
        <f t="shared" si="147"/>
        <v>0</v>
      </c>
      <c r="BR119" s="195">
        <f t="shared" si="148"/>
        <v>0</v>
      </c>
      <c r="BS119" s="195">
        <f t="shared" si="149"/>
        <v>1</v>
      </c>
      <c r="BT119" s="195">
        <f t="shared" si="150"/>
        <v>1</v>
      </c>
      <c r="BU119" s="195">
        <f t="shared" si="151"/>
        <v>1</v>
      </c>
      <c r="BV119" s="195">
        <f t="shared" si="152"/>
        <v>1</v>
      </c>
      <c r="BW119" s="195">
        <f t="shared" si="153"/>
        <v>0</v>
      </c>
      <c r="BX119" s="195">
        <f t="shared" si="154"/>
        <v>0</v>
      </c>
      <c r="BY119" s="195">
        <f t="shared" si="155"/>
        <v>0</v>
      </c>
      <c r="BZ119" s="195">
        <f t="shared" si="156"/>
        <v>0</v>
      </c>
      <c r="CA119" s="195">
        <f t="shared" si="157"/>
        <v>0</v>
      </c>
      <c r="CB119" s="195">
        <f t="shared" si="158"/>
        <v>0</v>
      </c>
      <c r="CC119" s="195">
        <f t="shared" si="159"/>
        <v>0</v>
      </c>
      <c r="CD119" s="195">
        <f t="shared" si="160"/>
        <v>0</v>
      </c>
      <c r="CE119" s="195">
        <f t="shared" si="161"/>
        <v>0</v>
      </c>
      <c r="CF119" s="195">
        <f t="shared" si="162"/>
        <v>0</v>
      </c>
      <c r="CG119" s="195">
        <f t="shared" si="163"/>
        <v>0</v>
      </c>
      <c r="CH119" s="195">
        <f t="shared" si="164"/>
        <v>0</v>
      </c>
      <c r="CI119" s="195">
        <f t="shared" si="165"/>
        <v>0</v>
      </c>
      <c r="CJ119" s="195">
        <f t="shared" si="166"/>
        <v>0</v>
      </c>
      <c r="CK119" s="195">
        <f t="shared" si="167"/>
        <v>1</v>
      </c>
      <c r="CL119" s="195">
        <f t="shared" si="168"/>
        <v>1</v>
      </c>
      <c r="CM119" s="195">
        <f t="shared" si="169"/>
        <v>1</v>
      </c>
      <c r="CN119" s="195">
        <f t="shared" si="170"/>
        <v>1</v>
      </c>
      <c r="CO119" s="195">
        <f t="shared" si="171"/>
        <v>1</v>
      </c>
      <c r="CP119" s="195">
        <f t="shared" si="172"/>
        <v>1</v>
      </c>
      <c r="CQ119" s="195">
        <f t="shared" si="173"/>
        <v>1</v>
      </c>
      <c r="CR119" s="195">
        <f t="shared" si="174"/>
        <v>1</v>
      </c>
      <c r="CS119" s="195">
        <f t="shared" si="175"/>
        <v>1</v>
      </c>
      <c r="CT119" s="195">
        <f t="shared" si="176"/>
        <v>1</v>
      </c>
      <c r="CU119" s="195">
        <f t="shared" si="177"/>
        <v>1</v>
      </c>
      <c r="CV119" s="195">
        <f t="shared" si="178"/>
        <v>1</v>
      </c>
      <c r="CW119" s="195">
        <f t="shared" si="179"/>
        <v>0</v>
      </c>
      <c r="CX119" s="195">
        <f t="shared" si="180"/>
        <v>1</v>
      </c>
      <c r="CY119" s="195">
        <f t="shared" si="181"/>
        <v>1</v>
      </c>
      <c r="CZ119" s="195">
        <f t="shared" si="182"/>
        <v>1</v>
      </c>
      <c r="DA119" s="195">
        <f t="shared" si="183"/>
        <v>0</v>
      </c>
      <c r="DB119" s="195">
        <f t="shared" si="184"/>
        <v>0</v>
      </c>
      <c r="DC119" s="195">
        <f t="shared" si="185"/>
        <v>1</v>
      </c>
      <c r="DD119" s="195">
        <f t="shared" si="186"/>
        <v>1</v>
      </c>
      <c r="DE119" s="195">
        <f t="shared" si="187"/>
        <v>1</v>
      </c>
      <c r="DF119" s="195">
        <f t="shared" si="188"/>
        <v>1</v>
      </c>
      <c r="DG119" s="195">
        <f t="shared" si="189"/>
        <v>1</v>
      </c>
      <c r="DR119" s="329" t="b">
        <f t="shared" si="190"/>
        <v>0</v>
      </c>
      <c r="DS119" s="329" t="b">
        <f t="shared" si="191"/>
        <v>0</v>
      </c>
      <c r="DT119" s="329" t="b">
        <f t="shared" si="192"/>
        <v>0</v>
      </c>
      <c r="DU119" s="329"/>
      <c r="DV119" s="329"/>
      <c r="DW119" s="329"/>
      <c r="DX119" s="196">
        <f t="shared" si="200"/>
        <v>0</v>
      </c>
      <c r="DY119" s="329" t="b">
        <f t="shared" si="193"/>
        <v>0</v>
      </c>
      <c r="DZ119" s="329" t="b">
        <f t="shared" si="194"/>
        <v>0</v>
      </c>
      <c r="EA119" s="329" t="b">
        <f t="shared" si="195"/>
        <v>0</v>
      </c>
      <c r="EB119" s="329"/>
      <c r="EC119" s="329"/>
      <c r="ED119" s="329"/>
      <c r="EE119" s="196">
        <f t="shared" si="201"/>
        <v>0</v>
      </c>
      <c r="EF119" s="329" t="str">
        <f t="shared" si="196"/>
        <v/>
      </c>
      <c r="EG119" s="329" t="str">
        <f t="shared" si="197"/>
        <v/>
      </c>
    </row>
    <row r="120" spans="2:137" ht="32.25" hidden="1" customHeight="1" x14ac:dyDescent="0.25">
      <c r="B120" s="9" t="str">
        <f t="shared" si="202"/>
        <v/>
      </c>
      <c r="C120" s="9"/>
      <c r="D120" s="9"/>
      <c r="E120" s="9"/>
      <c r="F120" s="346"/>
      <c r="G120" s="8"/>
      <c r="H120" s="8"/>
      <c r="I120" s="8"/>
      <c r="J120" s="8"/>
      <c r="K120" s="385" t="str">
        <f t="shared" si="198"/>
        <v/>
      </c>
      <c r="L120" s="8"/>
      <c r="M120" s="8"/>
      <c r="N120" s="8"/>
      <c r="O120" s="8"/>
      <c r="P120" s="8"/>
      <c r="Q120" s="8"/>
      <c r="R120" s="8"/>
      <c r="S120" s="385" t="str">
        <f t="shared" si="199"/>
        <v/>
      </c>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9" t="str">
        <f t="shared" si="137"/>
        <v/>
      </c>
      <c r="AV120" s="8"/>
      <c r="AW120" s="9" t="str">
        <f t="shared" si="138"/>
        <v/>
      </c>
      <c r="AX120" s="8"/>
      <c r="AY120" s="8"/>
      <c r="AZ120" s="8"/>
      <c r="BA120" s="8"/>
      <c r="BB120" s="9"/>
      <c r="BC120" s="9"/>
      <c r="BD120" s="9"/>
      <c r="BE120" s="244" t="str" cm="1">
        <f t="array" ref="BE120">IF($F120="","",IF(BA120=1,1,IF(BG120&lt;&gt;1,$BH$1,IF(SUMPRODUCT(--(G120:AZ120&gt;=$G$5:$AZ$5)*($G$5:$AZ$5&lt;&gt;"")*($G$4:$AZ$4=1))=COUNTIF($G$4:$AZ$4,1),1,0))))</f>
        <v/>
      </c>
      <c r="BF120" s="245"/>
      <c r="BG120" s="196">
        <f t="shared" si="139"/>
        <v>0</v>
      </c>
      <c r="BH120" s="196" t="str">
        <f t="shared" si="135"/>
        <v/>
      </c>
      <c r="BI120" s="196" t="str">
        <f t="shared" si="135"/>
        <v/>
      </c>
      <c r="BJ120" s="195">
        <f t="shared" si="140"/>
        <v>0</v>
      </c>
      <c r="BK120" s="195">
        <f t="shared" si="141"/>
        <v>0</v>
      </c>
      <c r="BL120" s="195">
        <f t="shared" si="142"/>
        <v>0</v>
      </c>
      <c r="BM120" s="195">
        <f t="shared" si="143"/>
        <v>1</v>
      </c>
      <c r="BN120" s="195">
        <f t="shared" si="144"/>
        <v>1</v>
      </c>
      <c r="BO120" s="195">
        <f t="shared" si="145"/>
        <v>0</v>
      </c>
      <c r="BP120" s="195">
        <f t="shared" si="146"/>
        <v>0</v>
      </c>
      <c r="BQ120" s="195">
        <f t="shared" si="147"/>
        <v>0</v>
      </c>
      <c r="BR120" s="195">
        <f t="shared" si="148"/>
        <v>0</v>
      </c>
      <c r="BS120" s="195">
        <f t="shared" si="149"/>
        <v>1</v>
      </c>
      <c r="BT120" s="195">
        <f t="shared" si="150"/>
        <v>1</v>
      </c>
      <c r="BU120" s="195">
        <f t="shared" si="151"/>
        <v>1</v>
      </c>
      <c r="BV120" s="195">
        <f t="shared" si="152"/>
        <v>1</v>
      </c>
      <c r="BW120" s="195">
        <f t="shared" si="153"/>
        <v>0</v>
      </c>
      <c r="BX120" s="195">
        <f t="shared" si="154"/>
        <v>0</v>
      </c>
      <c r="BY120" s="195">
        <f t="shared" si="155"/>
        <v>0</v>
      </c>
      <c r="BZ120" s="195">
        <f t="shared" si="156"/>
        <v>0</v>
      </c>
      <c r="CA120" s="195">
        <f t="shared" si="157"/>
        <v>0</v>
      </c>
      <c r="CB120" s="195">
        <f t="shared" si="158"/>
        <v>0</v>
      </c>
      <c r="CC120" s="195">
        <f t="shared" si="159"/>
        <v>0</v>
      </c>
      <c r="CD120" s="195">
        <f t="shared" si="160"/>
        <v>0</v>
      </c>
      <c r="CE120" s="195">
        <f t="shared" si="161"/>
        <v>0</v>
      </c>
      <c r="CF120" s="195">
        <f t="shared" si="162"/>
        <v>0</v>
      </c>
      <c r="CG120" s="195">
        <f t="shared" si="163"/>
        <v>0</v>
      </c>
      <c r="CH120" s="195">
        <f t="shared" si="164"/>
        <v>0</v>
      </c>
      <c r="CI120" s="195">
        <f t="shared" si="165"/>
        <v>0</v>
      </c>
      <c r="CJ120" s="195">
        <f t="shared" si="166"/>
        <v>0</v>
      </c>
      <c r="CK120" s="195">
        <f t="shared" si="167"/>
        <v>1</v>
      </c>
      <c r="CL120" s="195">
        <f t="shared" si="168"/>
        <v>1</v>
      </c>
      <c r="CM120" s="195">
        <f t="shared" si="169"/>
        <v>1</v>
      </c>
      <c r="CN120" s="195">
        <f t="shared" si="170"/>
        <v>1</v>
      </c>
      <c r="CO120" s="195">
        <f t="shared" si="171"/>
        <v>1</v>
      </c>
      <c r="CP120" s="195">
        <f t="shared" si="172"/>
        <v>1</v>
      </c>
      <c r="CQ120" s="195">
        <f t="shared" si="173"/>
        <v>1</v>
      </c>
      <c r="CR120" s="195">
        <f t="shared" si="174"/>
        <v>1</v>
      </c>
      <c r="CS120" s="195">
        <f t="shared" si="175"/>
        <v>1</v>
      </c>
      <c r="CT120" s="195">
        <f t="shared" si="176"/>
        <v>1</v>
      </c>
      <c r="CU120" s="195">
        <f t="shared" si="177"/>
        <v>1</v>
      </c>
      <c r="CV120" s="195">
        <f t="shared" si="178"/>
        <v>1</v>
      </c>
      <c r="CW120" s="195">
        <f t="shared" si="179"/>
        <v>0</v>
      </c>
      <c r="CX120" s="195">
        <f t="shared" si="180"/>
        <v>1</v>
      </c>
      <c r="CY120" s="195">
        <f t="shared" si="181"/>
        <v>1</v>
      </c>
      <c r="CZ120" s="195">
        <f t="shared" si="182"/>
        <v>1</v>
      </c>
      <c r="DA120" s="195">
        <f t="shared" si="183"/>
        <v>0</v>
      </c>
      <c r="DB120" s="195">
        <f t="shared" si="184"/>
        <v>0</v>
      </c>
      <c r="DC120" s="195">
        <f t="shared" si="185"/>
        <v>1</v>
      </c>
      <c r="DD120" s="195">
        <f t="shared" si="186"/>
        <v>1</v>
      </c>
      <c r="DE120" s="195">
        <f t="shared" si="187"/>
        <v>1</v>
      </c>
      <c r="DF120" s="195">
        <f t="shared" si="188"/>
        <v>1</v>
      </c>
      <c r="DG120" s="195">
        <f t="shared" si="189"/>
        <v>1</v>
      </c>
      <c r="DR120" s="329" t="b">
        <f t="shared" si="190"/>
        <v>0</v>
      </c>
      <c r="DS120" s="329" t="b">
        <f t="shared" si="191"/>
        <v>0</v>
      </c>
      <c r="DT120" s="329" t="b">
        <f t="shared" si="192"/>
        <v>0</v>
      </c>
      <c r="DU120" s="329"/>
      <c r="DV120" s="329"/>
      <c r="DW120" s="329"/>
      <c r="DX120" s="196">
        <f t="shared" si="200"/>
        <v>0</v>
      </c>
      <c r="DY120" s="329" t="b">
        <f t="shared" si="193"/>
        <v>0</v>
      </c>
      <c r="DZ120" s="329" t="b">
        <f t="shared" si="194"/>
        <v>0</v>
      </c>
      <c r="EA120" s="329" t="b">
        <f t="shared" si="195"/>
        <v>0</v>
      </c>
      <c r="EB120" s="329"/>
      <c r="EC120" s="329"/>
      <c r="ED120" s="329"/>
      <c r="EE120" s="196">
        <f t="shared" si="201"/>
        <v>0</v>
      </c>
      <c r="EF120" s="329" t="str">
        <f t="shared" si="196"/>
        <v/>
      </c>
      <c r="EG120" s="329" t="str">
        <f t="shared" si="197"/>
        <v/>
      </c>
    </row>
    <row r="121" spans="2:137" ht="32.25" hidden="1" customHeight="1" x14ac:dyDescent="0.25">
      <c r="B121" s="9" t="str">
        <f t="shared" si="202"/>
        <v/>
      </c>
      <c r="C121" s="9"/>
      <c r="D121" s="9"/>
      <c r="E121" s="9"/>
      <c r="F121" s="346"/>
      <c r="G121" s="8"/>
      <c r="H121" s="8"/>
      <c r="I121" s="8"/>
      <c r="J121" s="8"/>
      <c r="K121" s="385" t="str">
        <f t="shared" si="198"/>
        <v/>
      </c>
      <c r="L121" s="8"/>
      <c r="M121" s="8"/>
      <c r="N121" s="8"/>
      <c r="O121" s="8"/>
      <c r="P121" s="8"/>
      <c r="Q121" s="8"/>
      <c r="R121" s="8"/>
      <c r="S121" s="385" t="str">
        <f t="shared" si="199"/>
        <v/>
      </c>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9" t="str">
        <f t="shared" si="137"/>
        <v/>
      </c>
      <c r="AV121" s="8"/>
      <c r="AW121" s="9" t="str">
        <f t="shared" si="138"/>
        <v/>
      </c>
      <c r="AX121" s="8"/>
      <c r="AY121" s="8"/>
      <c r="AZ121" s="8"/>
      <c r="BA121" s="8"/>
      <c r="BB121" s="9"/>
      <c r="BC121" s="9"/>
      <c r="BD121" s="9"/>
      <c r="BE121" s="244" t="str" cm="1">
        <f t="array" ref="BE121">IF($F121="","",IF(BA121=1,1,IF(BG121&lt;&gt;1,$BH$1,IF(SUMPRODUCT(--(G121:AZ121&gt;=$G$5:$AZ$5)*($G$5:$AZ$5&lt;&gt;"")*($G$4:$AZ$4=1))=COUNTIF($G$4:$AZ$4,1),1,0))))</f>
        <v/>
      </c>
      <c r="BF121" s="245"/>
      <c r="BG121" s="196">
        <f t="shared" si="139"/>
        <v>0</v>
      </c>
      <c r="BH121" s="196" t="str">
        <f t="shared" si="135"/>
        <v/>
      </c>
      <c r="BI121" s="196" t="str">
        <f t="shared" si="135"/>
        <v/>
      </c>
      <c r="BJ121" s="195">
        <f t="shared" si="140"/>
        <v>0</v>
      </c>
      <c r="BK121" s="195">
        <f t="shared" si="141"/>
        <v>0</v>
      </c>
      <c r="BL121" s="195">
        <f t="shared" si="142"/>
        <v>0</v>
      </c>
      <c r="BM121" s="195">
        <f t="shared" si="143"/>
        <v>1</v>
      </c>
      <c r="BN121" s="195">
        <f t="shared" si="144"/>
        <v>1</v>
      </c>
      <c r="BO121" s="195">
        <f t="shared" si="145"/>
        <v>0</v>
      </c>
      <c r="BP121" s="195">
        <f t="shared" si="146"/>
        <v>0</v>
      </c>
      <c r="BQ121" s="195">
        <f t="shared" si="147"/>
        <v>0</v>
      </c>
      <c r="BR121" s="195">
        <f t="shared" si="148"/>
        <v>0</v>
      </c>
      <c r="BS121" s="195">
        <f t="shared" si="149"/>
        <v>1</v>
      </c>
      <c r="BT121" s="195">
        <f t="shared" si="150"/>
        <v>1</v>
      </c>
      <c r="BU121" s="195">
        <f t="shared" si="151"/>
        <v>1</v>
      </c>
      <c r="BV121" s="195">
        <f t="shared" si="152"/>
        <v>1</v>
      </c>
      <c r="BW121" s="195">
        <f t="shared" si="153"/>
        <v>0</v>
      </c>
      <c r="BX121" s="195">
        <f t="shared" si="154"/>
        <v>0</v>
      </c>
      <c r="BY121" s="195">
        <f t="shared" si="155"/>
        <v>0</v>
      </c>
      <c r="BZ121" s="195">
        <f t="shared" si="156"/>
        <v>0</v>
      </c>
      <c r="CA121" s="195">
        <f t="shared" si="157"/>
        <v>0</v>
      </c>
      <c r="CB121" s="195">
        <f t="shared" si="158"/>
        <v>0</v>
      </c>
      <c r="CC121" s="195">
        <f t="shared" si="159"/>
        <v>0</v>
      </c>
      <c r="CD121" s="195">
        <f t="shared" si="160"/>
        <v>0</v>
      </c>
      <c r="CE121" s="195">
        <f t="shared" si="161"/>
        <v>0</v>
      </c>
      <c r="CF121" s="195">
        <f t="shared" si="162"/>
        <v>0</v>
      </c>
      <c r="CG121" s="195">
        <f t="shared" si="163"/>
        <v>0</v>
      </c>
      <c r="CH121" s="195">
        <f t="shared" si="164"/>
        <v>0</v>
      </c>
      <c r="CI121" s="195">
        <f t="shared" si="165"/>
        <v>0</v>
      </c>
      <c r="CJ121" s="195">
        <f t="shared" si="166"/>
        <v>0</v>
      </c>
      <c r="CK121" s="195">
        <f t="shared" si="167"/>
        <v>1</v>
      </c>
      <c r="CL121" s="195">
        <f t="shared" si="168"/>
        <v>1</v>
      </c>
      <c r="CM121" s="195">
        <f t="shared" si="169"/>
        <v>1</v>
      </c>
      <c r="CN121" s="195">
        <f t="shared" si="170"/>
        <v>1</v>
      </c>
      <c r="CO121" s="195">
        <f t="shared" si="171"/>
        <v>1</v>
      </c>
      <c r="CP121" s="195">
        <f t="shared" si="172"/>
        <v>1</v>
      </c>
      <c r="CQ121" s="195">
        <f t="shared" si="173"/>
        <v>1</v>
      </c>
      <c r="CR121" s="195">
        <f t="shared" si="174"/>
        <v>1</v>
      </c>
      <c r="CS121" s="195">
        <f t="shared" si="175"/>
        <v>1</v>
      </c>
      <c r="CT121" s="195">
        <f t="shared" si="176"/>
        <v>1</v>
      </c>
      <c r="CU121" s="195">
        <f t="shared" si="177"/>
        <v>1</v>
      </c>
      <c r="CV121" s="195">
        <f t="shared" si="178"/>
        <v>1</v>
      </c>
      <c r="CW121" s="195">
        <f t="shared" si="179"/>
        <v>0</v>
      </c>
      <c r="CX121" s="195">
        <f t="shared" si="180"/>
        <v>1</v>
      </c>
      <c r="CY121" s="195">
        <f t="shared" si="181"/>
        <v>1</v>
      </c>
      <c r="CZ121" s="195">
        <f t="shared" si="182"/>
        <v>1</v>
      </c>
      <c r="DA121" s="195">
        <f t="shared" si="183"/>
        <v>0</v>
      </c>
      <c r="DB121" s="195">
        <f t="shared" si="184"/>
        <v>0</v>
      </c>
      <c r="DC121" s="195">
        <f t="shared" si="185"/>
        <v>1</v>
      </c>
      <c r="DD121" s="195">
        <f t="shared" si="186"/>
        <v>1</v>
      </c>
      <c r="DE121" s="195">
        <f t="shared" si="187"/>
        <v>1</v>
      </c>
      <c r="DF121" s="195">
        <f t="shared" si="188"/>
        <v>1</v>
      </c>
      <c r="DG121" s="195">
        <f t="shared" si="189"/>
        <v>1</v>
      </c>
      <c r="DR121" s="329" t="b">
        <f t="shared" si="190"/>
        <v>0</v>
      </c>
      <c r="DS121" s="329" t="b">
        <f t="shared" si="191"/>
        <v>0</v>
      </c>
      <c r="DT121" s="329" t="b">
        <f t="shared" si="192"/>
        <v>0</v>
      </c>
      <c r="DU121" s="329"/>
      <c r="DV121" s="329"/>
      <c r="DW121" s="329"/>
      <c r="DX121" s="196">
        <f t="shared" si="200"/>
        <v>0</v>
      </c>
      <c r="DY121" s="329" t="b">
        <f t="shared" si="193"/>
        <v>0</v>
      </c>
      <c r="DZ121" s="329" t="b">
        <f t="shared" si="194"/>
        <v>0</v>
      </c>
      <c r="EA121" s="329" t="b">
        <f t="shared" si="195"/>
        <v>0</v>
      </c>
      <c r="EB121" s="329"/>
      <c r="EC121" s="329"/>
      <c r="ED121" s="329"/>
      <c r="EE121" s="196">
        <f t="shared" si="201"/>
        <v>0</v>
      </c>
      <c r="EF121" s="329" t="str">
        <f t="shared" si="196"/>
        <v/>
      </c>
      <c r="EG121" s="329" t="str">
        <f t="shared" si="197"/>
        <v/>
      </c>
    </row>
    <row r="122" spans="2:137" ht="32.25" hidden="1" customHeight="1" x14ac:dyDescent="0.25">
      <c r="B122" s="9" t="str">
        <f t="shared" si="202"/>
        <v/>
      </c>
      <c r="C122" s="9"/>
      <c r="D122" s="9"/>
      <c r="E122" s="9"/>
      <c r="F122" s="346"/>
      <c r="G122" s="8"/>
      <c r="H122" s="8"/>
      <c r="I122" s="8"/>
      <c r="J122" s="8"/>
      <c r="K122" s="385" t="str">
        <f t="shared" si="198"/>
        <v/>
      </c>
      <c r="L122" s="8"/>
      <c r="M122" s="8"/>
      <c r="N122" s="8"/>
      <c r="O122" s="8"/>
      <c r="P122" s="8"/>
      <c r="Q122" s="8"/>
      <c r="R122" s="8"/>
      <c r="S122" s="385" t="str">
        <f t="shared" si="199"/>
        <v/>
      </c>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9" t="str">
        <f t="shared" si="137"/>
        <v/>
      </c>
      <c r="AV122" s="8"/>
      <c r="AW122" s="9" t="str">
        <f t="shared" si="138"/>
        <v/>
      </c>
      <c r="AX122" s="8"/>
      <c r="AY122" s="8"/>
      <c r="AZ122" s="8"/>
      <c r="BA122" s="8"/>
      <c r="BB122" s="9"/>
      <c r="BC122" s="9"/>
      <c r="BD122" s="9"/>
      <c r="BE122" s="244" t="str" cm="1">
        <f t="array" ref="BE122">IF($F122="","",IF(BA122=1,1,IF(BG122&lt;&gt;1,$BH$1,IF(SUMPRODUCT(--(G122:AZ122&gt;=$G$5:$AZ$5)*($G$5:$AZ$5&lt;&gt;"")*($G$4:$AZ$4=1))=COUNTIF($G$4:$AZ$4,1),1,0))))</f>
        <v/>
      </c>
      <c r="BF122" s="245"/>
      <c r="BG122" s="196">
        <f t="shared" si="139"/>
        <v>0</v>
      </c>
      <c r="BH122" s="196" t="str">
        <f t="shared" si="135"/>
        <v/>
      </c>
      <c r="BI122" s="196" t="str">
        <f t="shared" si="135"/>
        <v/>
      </c>
      <c r="BJ122" s="195">
        <f t="shared" si="140"/>
        <v>0</v>
      </c>
      <c r="BK122" s="195">
        <f t="shared" si="141"/>
        <v>0</v>
      </c>
      <c r="BL122" s="195">
        <f t="shared" si="142"/>
        <v>0</v>
      </c>
      <c r="BM122" s="195">
        <f t="shared" si="143"/>
        <v>1</v>
      </c>
      <c r="BN122" s="195">
        <f t="shared" si="144"/>
        <v>1</v>
      </c>
      <c r="BO122" s="195">
        <f t="shared" si="145"/>
        <v>0</v>
      </c>
      <c r="BP122" s="195">
        <f t="shared" si="146"/>
        <v>0</v>
      </c>
      <c r="BQ122" s="195">
        <f t="shared" si="147"/>
        <v>0</v>
      </c>
      <c r="BR122" s="195">
        <f t="shared" si="148"/>
        <v>0</v>
      </c>
      <c r="BS122" s="195">
        <f t="shared" si="149"/>
        <v>1</v>
      </c>
      <c r="BT122" s="195">
        <f t="shared" si="150"/>
        <v>1</v>
      </c>
      <c r="BU122" s="195">
        <f t="shared" si="151"/>
        <v>1</v>
      </c>
      <c r="BV122" s="195">
        <f t="shared" si="152"/>
        <v>1</v>
      </c>
      <c r="BW122" s="195">
        <f t="shared" si="153"/>
        <v>0</v>
      </c>
      <c r="BX122" s="195">
        <f t="shared" si="154"/>
        <v>0</v>
      </c>
      <c r="BY122" s="195">
        <f t="shared" si="155"/>
        <v>0</v>
      </c>
      <c r="BZ122" s="195">
        <f t="shared" si="156"/>
        <v>0</v>
      </c>
      <c r="CA122" s="195">
        <f t="shared" si="157"/>
        <v>0</v>
      </c>
      <c r="CB122" s="195">
        <f t="shared" si="158"/>
        <v>0</v>
      </c>
      <c r="CC122" s="195">
        <f t="shared" si="159"/>
        <v>0</v>
      </c>
      <c r="CD122" s="195">
        <f t="shared" si="160"/>
        <v>0</v>
      </c>
      <c r="CE122" s="195">
        <f t="shared" si="161"/>
        <v>0</v>
      </c>
      <c r="CF122" s="195">
        <f t="shared" si="162"/>
        <v>0</v>
      </c>
      <c r="CG122" s="195">
        <f t="shared" si="163"/>
        <v>0</v>
      </c>
      <c r="CH122" s="195">
        <f t="shared" si="164"/>
        <v>0</v>
      </c>
      <c r="CI122" s="195">
        <f t="shared" si="165"/>
        <v>0</v>
      </c>
      <c r="CJ122" s="195">
        <f t="shared" si="166"/>
        <v>0</v>
      </c>
      <c r="CK122" s="195">
        <f t="shared" si="167"/>
        <v>1</v>
      </c>
      <c r="CL122" s="195">
        <f t="shared" si="168"/>
        <v>1</v>
      </c>
      <c r="CM122" s="195">
        <f t="shared" si="169"/>
        <v>1</v>
      </c>
      <c r="CN122" s="195">
        <f t="shared" si="170"/>
        <v>1</v>
      </c>
      <c r="CO122" s="195">
        <f t="shared" si="171"/>
        <v>1</v>
      </c>
      <c r="CP122" s="195">
        <f t="shared" si="172"/>
        <v>1</v>
      </c>
      <c r="CQ122" s="195">
        <f t="shared" si="173"/>
        <v>1</v>
      </c>
      <c r="CR122" s="195">
        <f t="shared" si="174"/>
        <v>1</v>
      </c>
      <c r="CS122" s="195">
        <f t="shared" si="175"/>
        <v>1</v>
      </c>
      <c r="CT122" s="195">
        <f t="shared" si="176"/>
        <v>1</v>
      </c>
      <c r="CU122" s="195">
        <f t="shared" si="177"/>
        <v>1</v>
      </c>
      <c r="CV122" s="195">
        <f t="shared" si="178"/>
        <v>1</v>
      </c>
      <c r="CW122" s="195">
        <f t="shared" si="179"/>
        <v>0</v>
      </c>
      <c r="CX122" s="195">
        <f t="shared" si="180"/>
        <v>1</v>
      </c>
      <c r="CY122" s="195">
        <f t="shared" si="181"/>
        <v>1</v>
      </c>
      <c r="CZ122" s="195">
        <f t="shared" si="182"/>
        <v>1</v>
      </c>
      <c r="DA122" s="195">
        <f t="shared" si="183"/>
        <v>0</v>
      </c>
      <c r="DB122" s="195">
        <f t="shared" si="184"/>
        <v>0</v>
      </c>
      <c r="DC122" s="195">
        <f t="shared" si="185"/>
        <v>1</v>
      </c>
      <c r="DD122" s="195">
        <f t="shared" si="186"/>
        <v>1</v>
      </c>
      <c r="DE122" s="195">
        <f t="shared" si="187"/>
        <v>1</v>
      </c>
      <c r="DF122" s="195">
        <f t="shared" si="188"/>
        <v>1</v>
      </c>
      <c r="DG122" s="195">
        <f t="shared" si="189"/>
        <v>1</v>
      </c>
      <c r="DR122" s="329" t="b">
        <f t="shared" si="190"/>
        <v>0</v>
      </c>
      <c r="DS122" s="329" t="b">
        <f t="shared" si="191"/>
        <v>0</v>
      </c>
      <c r="DT122" s="329" t="b">
        <f t="shared" si="192"/>
        <v>0</v>
      </c>
      <c r="DU122" s="329"/>
      <c r="DV122" s="329"/>
      <c r="DW122" s="329"/>
      <c r="DX122" s="196">
        <f t="shared" si="200"/>
        <v>0</v>
      </c>
      <c r="DY122" s="329" t="b">
        <f t="shared" si="193"/>
        <v>0</v>
      </c>
      <c r="DZ122" s="329" t="b">
        <f t="shared" si="194"/>
        <v>0</v>
      </c>
      <c r="EA122" s="329" t="b">
        <f t="shared" si="195"/>
        <v>0</v>
      </c>
      <c r="EB122" s="329"/>
      <c r="EC122" s="329"/>
      <c r="ED122" s="329"/>
      <c r="EE122" s="196">
        <f t="shared" si="201"/>
        <v>0</v>
      </c>
      <c r="EF122" s="329" t="str">
        <f t="shared" si="196"/>
        <v/>
      </c>
      <c r="EG122" s="329" t="str">
        <f t="shared" si="197"/>
        <v/>
      </c>
    </row>
    <row r="123" spans="2:137" ht="32.25" hidden="1" customHeight="1" x14ac:dyDescent="0.25">
      <c r="B123" s="9" t="str">
        <f t="shared" si="202"/>
        <v/>
      </c>
      <c r="C123" s="9"/>
      <c r="D123" s="9"/>
      <c r="E123" s="9"/>
      <c r="F123" s="346"/>
      <c r="G123" s="8"/>
      <c r="H123" s="8"/>
      <c r="I123" s="8"/>
      <c r="J123" s="8"/>
      <c r="K123" s="385" t="str">
        <f t="shared" si="198"/>
        <v/>
      </c>
      <c r="L123" s="8"/>
      <c r="M123" s="8"/>
      <c r="N123" s="8"/>
      <c r="O123" s="8"/>
      <c r="P123" s="8"/>
      <c r="Q123" s="8"/>
      <c r="R123" s="8"/>
      <c r="S123" s="385" t="str">
        <f t="shared" si="199"/>
        <v/>
      </c>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9" t="str">
        <f t="shared" si="137"/>
        <v/>
      </c>
      <c r="AV123" s="8"/>
      <c r="AW123" s="9" t="str">
        <f t="shared" si="138"/>
        <v/>
      </c>
      <c r="AX123" s="8"/>
      <c r="AY123" s="8"/>
      <c r="AZ123" s="8"/>
      <c r="BA123" s="8"/>
      <c r="BB123" s="9"/>
      <c r="BC123" s="9"/>
      <c r="BD123" s="9"/>
      <c r="BE123" s="244" t="str" cm="1">
        <f t="array" ref="BE123">IF($F123="","",IF(BA123=1,1,IF(BG123&lt;&gt;1,$BH$1,IF(SUMPRODUCT(--(G123:AZ123&gt;=$G$5:$AZ$5)*($G$5:$AZ$5&lt;&gt;"")*($G$4:$AZ$4=1))=COUNTIF($G$4:$AZ$4,1),1,0))))</f>
        <v/>
      </c>
      <c r="BF123" s="245"/>
      <c r="BG123" s="196">
        <f t="shared" si="139"/>
        <v>0</v>
      </c>
      <c r="BH123" s="196" t="str">
        <f t="shared" si="135"/>
        <v/>
      </c>
      <c r="BI123" s="196" t="str">
        <f t="shared" si="135"/>
        <v/>
      </c>
      <c r="BJ123" s="195">
        <f t="shared" si="140"/>
        <v>0</v>
      </c>
      <c r="BK123" s="195">
        <f t="shared" si="141"/>
        <v>0</v>
      </c>
      <c r="BL123" s="195">
        <f t="shared" si="142"/>
        <v>0</v>
      </c>
      <c r="BM123" s="195">
        <f t="shared" si="143"/>
        <v>1</v>
      </c>
      <c r="BN123" s="195">
        <f t="shared" si="144"/>
        <v>1</v>
      </c>
      <c r="BO123" s="195">
        <f t="shared" si="145"/>
        <v>0</v>
      </c>
      <c r="BP123" s="195">
        <f t="shared" si="146"/>
        <v>0</v>
      </c>
      <c r="BQ123" s="195">
        <f t="shared" si="147"/>
        <v>0</v>
      </c>
      <c r="BR123" s="195">
        <f t="shared" si="148"/>
        <v>0</v>
      </c>
      <c r="BS123" s="195">
        <f t="shared" si="149"/>
        <v>1</v>
      </c>
      <c r="BT123" s="195">
        <f t="shared" si="150"/>
        <v>1</v>
      </c>
      <c r="BU123" s="195">
        <f t="shared" si="151"/>
        <v>1</v>
      </c>
      <c r="BV123" s="195">
        <f t="shared" si="152"/>
        <v>1</v>
      </c>
      <c r="BW123" s="195">
        <f t="shared" si="153"/>
        <v>0</v>
      </c>
      <c r="BX123" s="195">
        <f t="shared" si="154"/>
        <v>0</v>
      </c>
      <c r="BY123" s="195">
        <f t="shared" si="155"/>
        <v>0</v>
      </c>
      <c r="BZ123" s="195">
        <f t="shared" si="156"/>
        <v>0</v>
      </c>
      <c r="CA123" s="195">
        <f t="shared" si="157"/>
        <v>0</v>
      </c>
      <c r="CB123" s="195">
        <f t="shared" si="158"/>
        <v>0</v>
      </c>
      <c r="CC123" s="195">
        <f t="shared" si="159"/>
        <v>0</v>
      </c>
      <c r="CD123" s="195">
        <f t="shared" si="160"/>
        <v>0</v>
      </c>
      <c r="CE123" s="195">
        <f t="shared" si="161"/>
        <v>0</v>
      </c>
      <c r="CF123" s="195">
        <f t="shared" si="162"/>
        <v>0</v>
      </c>
      <c r="CG123" s="195">
        <f t="shared" si="163"/>
        <v>0</v>
      </c>
      <c r="CH123" s="195">
        <f t="shared" si="164"/>
        <v>0</v>
      </c>
      <c r="CI123" s="195">
        <f t="shared" si="165"/>
        <v>0</v>
      </c>
      <c r="CJ123" s="195">
        <f t="shared" si="166"/>
        <v>0</v>
      </c>
      <c r="CK123" s="195">
        <f t="shared" si="167"/>
        <v>1</v>
      </c>
      <c r="CL123" s="195">
        <f t="shared" si="168"/>
        <v>1</v>
      </c>
      <c r="CM123" s="195">
        <f t="shared" si="169"/>
        <v>1</v>
      </c>
      <c r="CN123" s="195">
        <f t="shared" si="170"/>
        <v>1</v>
      </c>
      <c r="CO123" s="195">
        <f t="shared" si="171"/>
        <v>1</v>
      </c>
      <c r="CP123" s="195">
        <f t="shared" si="172"/>
        <v>1</v>
      </c>
      <c r="CQ123" s="195">
        <f t="shared" si="173"/>
        <v>1</v>
      </c>
      <c r="CR123" s="195">
        <f t="shared" si="174"/>
        <v>1</v>
      </c>
      <c r="CS123" s="195">
        <f t="shared" si="175"/>
        <v>1</v>
      </c>
      <c r="CT123" s="195">
        <f t="shared" si="176"/>
        <v>1</v>
      </c>
      <c r="CU123" s="195">
        <f t="shared" si="177"/>
        <v>1</v>
      </c>
      <c r="CV123" s="195">
        <f t="shared" si="178"/>
        <v>1</v>
      </c>
      <c r="CW123" s="195">
        <f t="shared" si="179"/>
        <v>0</v>
      </c>
      <c r="CX123" s="195">
        <f t="shared" si="180"/>
        <v>1</v>
      </c>
      <c r="CY123" s="195">
        <f t="shared" si="181"/>
        <v>1</v>
      </c>
      <c r="CZ123" s="195">
        <f t="shared" si="182"/>
        <v>1</v>
      </c>
      <c r="DA123" s="195">
        <f t="shared" si="183"/>
        <v>0</v>
      </c>
      <c r="DB123" s="195">
        <f t="shared" si="184"/>
        <v>0</v>
      </c>
      <c r="DC123" s="195">
        <f t="shared" si="185"/>
        <v>1</v>
      </c>
      <c r="DD123" s="195">
        <f t="shared" si="186"/>
        <v>1</v>
      </c>
      <c r="DE123" s="195">
        <f t="shared" si="187"/>
        <v>1</v>
      </c>
      <c r="DF123" s="195">
        <f t="shared" si="188"/>
        <v>1</v>
      </c>
      <c r="DG123" s="195">
        <f t="shared" si="189"/>
        <v>1</v>
      </c>
      <c r="DR123" s="329" t="b">
        <f t="shared" si="190"/>
        <v>0</v>
      </c>
      <c r="DS123" s="329" t="b">
        <f t="shared" si="191"/>
        <v>0</v>
      </c>
      <c r="DT123" s="329" t="b">
        <f t="shared" si="192"/>
        <v>0</v>
      </c>
      <c r="DU123" s="329"/>
      <c r="DV123" s="329"/>
      <c r="DW123" s="329"/>
      <c r="DX123" s="196">
        <f t="shared" si="200"/>
        <v>0</v>
      </c>
      <c r="DY123" s="329" t="b">
        <f t="shared" si="193"/>
        <v>0</v>
      </c>
      <c r="DZ123" s="329" t="b">
        <f t="shared" si="194"/>
        <v>0</v>
      </c>
      <c r="EA123" s="329" t="b">
        <f t="shared" si="195"/>
        <v>0</v>
      </c>
      <c r="EB123" s="329"/>
      <c r="EC123" s="329"/>
      <c r="ED123" s="329"/>
      <c r="EE123" s="196">
        <f t="shared" si="201"/>
        <v>0</v>
      </c>
      <c r="EF123" s="329" t="str">
        <f t="shared" si="196"/>
        <v/>
      </c>
      <c r="EG123" s="329" t="str">
        <f t="shared" si="197"/>
        <v/>
      </c>
    </row>
    <row r="124" spans="2:137" ht="32.25" hidden="1" customHeight="1" x14ac:dyDescent="0.25">
      <c r="B124" s="9" t="str">
        <f t="shared" si="202"/>
        <v/>
      </c>
      <c r="C124" s="9"/>
      <c r="D124" s="9"/>
      <c r="E124" s="9"/>
      <c r="F124" s="346"/>
      <c r="G124" s="8"/>
      <c r="H124" s="8"/>
      <c r="I124" s="8"/>
      <c r="J124" s="8"/>
      <c r="K124" s="385" t="str">
        <f t="shared" si="198"/>
        <v/>
      </c>
      <c r="L124" s="8"/>
      <c r="M124" s="8"/>
      <c r="N124" s="8"/>
      <c r="O124" s="8"/>
      <c r="P124" s="8"/>
      <c r="Q124" s="8"/>
      <c r="R124" s="8"/>
      <c r="S124" s="385" t="str">
        <f t="shared" si="199"/>
        <v/>
      </c>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9" t="str">
        <f t="shared" si="137"/>
        <v/>
      </c>
      <c r="AV124" s="8"/>
      <c r="AW124" s="9" t="str">
        <f t="shared" si="138"/>
        <v/>
      </c>
      <c r="AX124" s="8"/>
      <c r="AY124" s="8"/>
      <c r="AZ124" s="8"/>
      <c r="BA124" s="8"/>
      <c r="BB124" s="9"/>
      <c r="BC124" s="9"/>
      <c r="BD124" s="9"/>
      <c r="BE124" s="244" t="str" cm="1">
        <f t="array" ref="BE124">IF($F124="","",IF(BA124=1,1,IF(BG124&lt;&gt;1,$BH$1,IF(SUMPRODUCT(--(G124:AZ124&gt;=$G$5:$AZ$5)*($G$5:$AZ$5&lt;&gt;"")*($G$4:$AZ$4=1))=COUNTIF($G$4:$AZ$4,1),1,0))))</f>
        <v/>
      </c>
      <c r="BF124" s="245"/>
      <c r="BG124" s="196">
        <f t="shared" si="139"/>
        <v>0</v>
      </c>
      <c r="BH124" s="196" t="str">
        <f t="shared" si="135"/>
        <v/>
      </c>
      <c r="BI124" s="196" t="str">
        <f t="shared" si="135"/>
        <v/>
      </c>
      <c r="BJ124" s="195">
        <f t="shared" si="140"/>
        <v>0</v>
      </c>
      <c r="BK124" s="195">
        <f t="shared" si="141"/>
        <v>0</v>
      </c>
      <c r="BL124" s="195">
        <f t="shared" si="142"/>
        <v>0</v>
      </c>
      <c r="BM124" s="195">
        <f t="shared" si="143"/>
        <v>1</v>
      </c>
      <c r="BN124" s="195">
        <f t="shared" si="144"/>
        <v>1</v>
      </c>
      <c r="BO124" s="195">
        <f t="shared" si="145"/>
        <v>0</v>
      </c>
      <c r="BP124" s="195">
        <f t="shared" si="146"/>
        <v>0</v>
      </c>
      <c r="BQ124" s="195">
        <f t="shared" si="147"/>
        <v>0</v>
      </c>
      <c r="BR124" s="195">
        <f t="shared" si="148"/>
        <v>0</v>
      </c>
      <c r="BS124" s="195">
        <f t="shared" si="149"/>
        <v>1</v>
      </c>
      <c r="BT124" s="195">
        <f t="shared" si="150"/>
        <v>1</v>
      </c>
      <c r="BU124" s="195">
        <f t="shared" si="151"/>
        <v>1</v>
      </c>
      <c r="BV124" s="195">
        <f t="shared" si="152"/>
        <v>1</v>
      </c>
      <c r="BW124" s="195">
        <f t="shared" si="153"/>
        <v>0</v>
      </c>
      <c r="BX124" s="195">
        <f t="shared" si="154"/>
        <v>0</v>
      </c>
      <c r="BY124" s="195">
        <f t="shared" si="155"/>
        <v>0</v>
      </c>
      <c r="BZ124" s="195">
        <f t="shared" si="156"/>
        <v>0</v>
      </c>
      <c r="CA124" s="195">
        <f t="shared" si="157"/>
        <v>0</v>
      </c>
      <c r="CB124" s="195">
        <f t="shared" si="158"/>
        <v>0</v>
      </c>
      <c r="CC124" s="195">
        <f t="shared" si="159"/>
        <v>0</v>
      </c>
      <c r="CD124" s="195">
        <f t="shared" si="160"/>
        <v>0</v>
      </c>
      <c r="CE124" s="195">
        <f t="shared" si="161"/>
        <v>0</v>
      </c>
      <c r="CF124" s="195">
        <f t="shared" si="162"/>
        <v>0</v>
      </c>
      <c r="CG124" s="195">
        <f t="shared" si="163"/>
        <v>0</v>
      </c>
      <c r="CH124" s="195">
        <f t="shared" si="164"/>
        <v>0</v>
      </c>
      <c r="CI124" s="195">
        <f t="shared" si="165"/>
        <v>0</v>
      </c>
      <c r="CJ124" s="195">
        <f t="shared" si="166"/>
        <v>0</v>
      </c>
      <c r="CK124" s="195">
        <f t="shared" si="167"/>
        <v>1</v>
      </c>
      <c r="CL124" s="195">
        <f t="shared" si="168"/>
        <v>1</v>
      </c>
      <c r="CM124" s="195">
        <f t="shared" si="169"/>
        <v>1</v>
      </c>
      <c r="CN124" s="195">
        <f t="shared" si="170"/>
        <v>1</v>
      </c>
      <c r="CO124" s="195">
        <f t="shared" si="171"/>
        <v>1</v>
      </c>
      <c r="CP124" s="195">
        <f t="shared" si="172"/>
        <v>1</v>
      </c>
      <c r="CQ124" s="195">
        <f t="shared" si="173"/>
        <v>1</v>
      </c>
      <c r="CR124" s="195">
        <f t="shared" si="174"/>
        <v>1</v>
      </c>
      <c r="CS124" s="195">
        <f t="shared" si="175"/>
        <v>1</v>
      </c>
      <c r="CT124" s="195">
        <f t="shared" si="176"/>
        <v>1</v>
      </c>
      <c r="CU124" s="195">
        <f t="shared" si="177"/>
        <v>1</v>
      </c>
      <c r="CV124" s="195">
        <f t="shared" si="178"/>
        <v>1</v>
      </c>
      <c r="CW124" s="195">
        <f t="shared" si="179"/>
        <v>0</v>
      </c>
      <c r="CX124" s="195">
        <f t="shared" si="180"/>
        <v>1</v>
      </c>
      <c r="CY124" s="195">
        <f t="shared" si="181"/>
        <v>1</v>
      </c>
      <c r="CZ124" s="195">
        <f t="shared" si="182"/>
        <v>1</v>
      </c>
      <c r="DA124" s="195">
        <f t="shared" si="183"/>
        <v>0</v>
      </c>
      <c r="DB124" s="195">
        <f t="shared" si="184"/>
        <v>0</v>
      </c>
      <c r="DC124" s="195">
        <f t="shared" si="185"/>
        <v>1</v>
      </c>
      <c r="DD124" s="195">
        <f t="shared" si="186"/>
        <v>1</v>
      </c>
      <c r="DE124" s="195">
        <f t="shared" si="187"/>
        <v>1</v>
      </c>
      <c r="DF124" s="195">
        <f t="shared" si="188"/>
        <v>1</v>
      </c>
      <c r="DG124" s="195">
        <f t="shared" si="189"/>
        <v>1</v>
      </c>
      <c r="DR124" s="329" t="b">
        <f t="shared" si="190"/>
        <v>0</v>
      </c>
      <c r="DS124" s="329" t="b">
        <f t="shared" si="191"/>
        <v>0</v>
      </c>
      <c r="DT124" s="329" t="b">
        <f t="shared" si="192"/>
        <v>0</v>
      </c>
      <c r="DU124" s="329"/>
      <c r="DV124" s="329"/>
      <c r="DW124" s="329"/>
      <c r="DX124" s="196">
        <f t="shared" si="200"/>
        <v>0</v>
      </c>
      <c r="DY124" s="329" t="b">
        <f t="shared" si="193"/>
        <v>0</v>
      </c>
      <c r="DZ124" s="329" t="b">
        <f t="shared" si="194"/>
        <v>0</v>
      </c>
      <c r="EA124" s="329" t="b">
        <f t="shared" si="195"/>
        <v>0</v>
      </c>
      <c r="EB124" s="329"/>
      <c r="EC124" s="329"/>
      <c r="ED124" s="329"/>
      <c r="EE124" s="196">
        <f t="shared" si="201"/>
        <v>0</v>
      </c>
      <c r="EF124" s="329" t="str">
        <f t="shared" si="196"/>
        <v/>
      </c>
      <c r="EG124" s="329" t="str">
        <f t="shared" si="197"/>
        <v/>
      </c>
    </row>
    <row r="125" spans="2:137" ht="32.25" hidden="1" customHeight="1" x14ac:dyDescent="0.25">
      <c r="B125" s="9" t="str">
        <f t="shared" si="202"/>
        <v/>
      </c>
      <c r="C125" s="9"/>
      <c r="D125" s="9"/>
      <c r="E125" s="9"/>
      <c r="F125" s="346"/>
      <c r="G125" s="8"/>
      <c r="H125" s="8"/>
      <c r="I125" s="8"/>
      <c r="J125" s="8"/>
      <c r="K125" s="385" t="str">
        <f t="shared" si="198"/>
        <v/>
      </c>
      <c r="L125" s="8"/>
      <c r="M125" s="8"/>
      <c r="N125" s="8"/>
      <c r="O125" s="8"/>
      <c r="P125" s="8"/>
      <c r="Q125" s="8"/>
      <c r="R125" s="8"/>
      <c r="S125" s="385" t="str">
        <f t="shared" si="199"/>
        <v/>
      </c>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9" t="str">
        <f t="shared" si="137"/>
        <v/>
      </c>
      <c r="AV125" s="8"/>
      <c r="AW125" s="9" t="str">
        <f t="shared" si="138"/>
        <v/>
      </c>
      <c r="AX125" s="8"/>
      <c r="AY125" s="8"/>
      <c r="AZ125" s="8"/>
      <c r="BA125" s="8"/>
      <c r="BB125" s="9"/>
      <c r="BC125" s="9"/>
      <c r="BD125" s="9"/>
      <c r="BE125" s="244" t="str" cm="1">
        <f t="array" ref="BE125">IF($F125="","",IF(BA125=1,1,IF(BG125&lt;&gt;1,$BH$1,IF(SUMPRODUCT(--(G125:AZ125&gt;=$G$5:$AZ$5)*($G$5:$AZ$5&lt;&gt;"")*($G$4:$AZ$4=1))=COUNTIF($G$4:$AZ$4,1),1,0))))</f>
        <v/>
      </c>
      <c r="BF125" s="245"/>
      <c r="BG125" s="196">
        <f t="shared" si="139"/>
        <v>0</v>
      </c>
      <c r="BH125" s="196" t="str">
        <f t="shared" si="135"/>
        <v/>
      </c>
      <c r="BI125" s="196" t="str">
        <f t="shared" si="135"/>
        <v/>
      </c>
      <c r="BJ125" s="195">
        <f t="shared" si="140"/>
        <v>0</v>
      </c>
      <c r="BK125" s="195">
        <f t="shared" si="141"/>
        <v>0</v>
      </c>
      <c r="BL125" s="195">
        <f t="shared" si="142"/>
        <v>0</v>
      </c>
      <c r="BM125" s="195">
        <f t="shared" si="143"/>
        <v>1</v>
      </c>
      <c r="BN125" s="195">
        <f t="shared" si="144"/>
        <v>1</v>
      </c>
      <c r="BO125" s="195">
        <f t="shared" si="145"/>
        <v>0</v>
      </c>
      <c r="BP125" s="195">
        <f t="shared" si="146"/>
        <v>0</v>
      </c>
      <c r="BQ125" s="195">
        <f t="shared" si="147"/>
        <v>0</v>
      </c>
      <c r="BR125" s="195">
        <f t="shared" si="148"/>
        <v>0</v>
      </c>
      <c r="BS125" s="195">
        <f t="shared" si="149"/>
        <v>1</v>
      </c>
      <c r="BT125" s="195">
        <f t="shared" si="150"/>
        <v>1</v>
      </c>
      <c r="BU125" s="195">
        <f t="shared" si="151"/>
        <v>1</v>
      </c>
      <c r="BV125" s="195">
        <f t="shared" si="152"/>
        <v>1</v>
      </c>
      <c r="BW125" s="195">
        <f t="shared" si="153"/>
        <v>0</v>
      </c>
      <c r="BX125" s="195">
        <f t="shared" si="154"/>
        <v>0</v>
      </c>
      <c r="BY125" s="195">
        <f t="shared" si="155"/>
        <v>0</v>
      </c>
      <c r="BZ125" s="195">
        <f t="shared" si="156"/>
        <v>0</v>
      </c>
      <c r="CA125" s="195">
        <f t="shared" si="157"/>
        <v>0</v>
      </c>
      <c r="CB125" s="195">
        <f t="shared" si="158"/>
        <v>0</v>
      </c>
      <c r="CC125" s="195">
        <f t="shared" si="159"/>
        <v>0</v>
      </c>
      <c r="CD125" s="195">
        <f t="shared" si="160"/>
        <v>0</v>
      </c>
      <c r="CE125" s="195">
        <f t="shared" si="161"/>
        <v>0</v>
      </c>
      <c r="CF125" s="195">
        <f t="shared" si="162"/>
        <v>0</v>
      </c>
      <c r="CG125" s="195">
        <f t="shared" si="163"/>
        <v>0</v>
      </c>
      <c r="CH125" s="195">
        <f t="shared" si="164"/>
        <v>0</v>
      </c>
      <c r="CI125" s="195">
        <f t="shared" si="165"/>
        <v>0</v>
      </c>
      <c r="CJ125" s="195">
        <f t="shared" si="166"/>
        <v>0</v>
      </c>
      <c r="CK125" s="195">
        <f t="shared" si="167"/>
        <v>1</v>
      </c>
      <c r="CL125" s="195">
        <f t="shared" si="168"/>
        <v>1</v>
      </c>
      <c r="CM125" s="195">
        <f t="shared" si="169"/>
        <v>1</v>
      </c>
      <c r="CN125" s="195">
        <f t="shared" si="170"/>
        <v>1</v>
      </c>
      <c r="CO125" s="195">
        <f t="shared" si="171"/>
        <v>1</v>
      </c>
      <c r="CP125" s="195">
        <f t="shared" si="172"/>
        <v>1</v>
      </c>
      <c r="CQ125" s="195">
        <f t="shared" si="173"/>
        <v>1</v>
      </c>
      <c r="CR125" s="195">
        <f t="shared" si="174"/>
        <v>1</v>
      </c>
      <c r="CS125" s="195">
        <f t="shared" si="175"/>
        <v>1</v>
      </c>
      <c r="CT125" s="195">
        <f t="shared" si="176"/>
        <v>1</v>
      </c>
      <c r="CU125" s="195">
        <f t="shared" si="177"/>
        <v>1</v>
      </c>
      <c r="CV125" s="195">
        <f t="shared" si="178"/>
        <v>1</v>
      </c>
      <c r="CW125" s="195">
        <f t="shared" si="179"/>
        <v>0</v>
      </c>
      <c r="CX125" s="195">
        <f t="shared" si="180"/>
        <v>1</v>
      </c>
      <c r="CY125" s="195">
        <f t="shared" si="181"/>
        <v>1</v>
      </c>
      <c r="CZ125" s="195">
        <f t="shared" si="182"/>
        <v>1</v>
      </c>
      <c r="DA125" s="195">
        <f t="shared" si="183"/>
        <v>0</v>
      </c>
      <c r="DB125" s="195">
        <f t="shared" si="184"/>
        <v>0</v>
      </c>
      <c r="DC125" s="195">
        <f t="shared" si="185"/>
        <v>1</v>
      </c>
      <c r="DD125" s="195">
        <f t="shared" si="186"/>
        <v>1</v>
      </c>
      <c r="DE125" s="195">
        <f t="shared" si="187"/>
        <v>1</v>
      </c>
      <c r="DF125" s="195">
        <f t="shared" si="188"/>
        <v>1</v>
      </c>
      <c r="DG125" s="195">
        <f t="shared" si="189"/>
        <v>1</v>
      </c>
      <c r="DR125" s="329" t="b">
        <f t="shared" si="190"/>
        <v>0</v>
      </c>
      <c r="DS125" s="329" t="b">
        <f t="shared" si="191"/>
        <v>0</v>
      </c>
      <c r="DT125" s="329" t="b">
        <f t="shared" si="192"/>
        <v>0</v>
      </c>
      <c r="DU125" s="329"/>
      <c r="DV125" s="329"/>
      <c r="DW125" s="329"/>
      <c r="DX125" s="196">
        <f t="shared" si="200"/>
        <v>0</v>
      </c>
      <c r="DY125" s="329" t="b">
        <f t="shared" si="193"/>
        <v>0</v>
      </c>
      <c r="DZ125" s="329" t="b">
        <f t="shared" si="194"/>
        <v>0</v>
      </c>
      <c r="EA125" s="329" t="b">
        <f t="shared" si="195"/>
        <v>0</v>
      </c>
      <c r="EB125" s="329"/>
      <c r="EC125" s="329"/>
      <c r="ED125" s="329"/>
      <c r="EE125" s="196">
        <f t="shared" si="201"/>
        <v>0</v>
      </c>
      <c r="EF125" s="329" t="str">
        <f t="shared" si="196"/>
        <v/>
      </c>
      <c r="EG125" s="329" t="str">
        <f t="shared" si="197"/>
        <v/>
      </c>
    </row>
    <row r="126" spans="2:137" ht="32.25" hidden="1" customHeight="1" x14ac:dyDescent="0.25">
      <c r="B126" s="9" t="str">
        <f t="shared" si="202"/>
        <v/>
      </c>
      <c r="C126" s="9"/>
      <c r="D126" s="9"/>
      <c r="E126" s="9"/>
      <c r="F126" s="346"/>
      <c r="G126" s="8"/>
      <c r="H126" s="8"/>
      <c r="I126" s="8"/>
      <c r="J126" s="8"/>
      <c r="K126" s="385" t="str">
        <f t="shared" si="198"/>
        <v/>
      </c>
      <c r="L126" s="8"/>
      <c r="M126" s="8"/>
      <c r="N126" s="8"/>
      <c r="O126" s="8"/>
      <c r="P126" s="8"/>
      <c r="Q126" s="8"/>
      <c r="R126" s="8"/>
      <c r="S126" s="385" t="str">
        <f t="shared" si="199"/>
        <v/>
      </c>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9" t="str">
        <f t="shared" si="137"/>
        <v/>
      </c>
      <c r="AV126" s="8"/>
      <c r="AW126" s="9" t="str">
        <f t="shared" si="138"/>
        <v/>
      </c>
      <c r="AX126" s="8"/>
      <c r="AY126" s="8"/>
      <c r="AZ126" s="8"/>
      <c r="BA126" s="8"/>
      <c r="BB126" s="9"/>
      <c r="BC126" s="9"/>
      <c r="BD126" s="9"/>
      <c r="BE126" s="244" t="str" cm="1">
        <f t="array" ref="BE126">IF($F126="","",IF(BA126=1,1,IF(BG126&lt;&gt;1,$BH$1,IF(SUMPRODUCT(--(G126:AZ126&gt;=$G$5:$AZ$5)*($G$5:$AZ$5&lt;&gt;"")*($G$4:$AZ$4=1))=COUNTIF($G$4:$AZ$4,1),1,0))))</f>
        <v/>
      </c>
      <c r="BF126" s="245"/>
      <c r="BG126" s="196">
        <f t="shared" si="139"/>
        <v>0</v>
      </c>
      <c r="BH126" s="196" t="str">
        <f t="shared" si="135"/>
        <v/>
      </c>
      <c r="BI126" s="196" t="str">
        <f t="shared" si="135"/>
        <v/>
      </c>
      <c r="BJ126" s="195">
        <f t="shared" si="140"/>
        <v>0</v>
      </c>
      <c r="BK126" s="195">
        <f t="shared" si="141"/>
        <v>0</v>
      </c>
      <c r="BL126" s="195">
        <f t="shared" si="142"/>
        <v>0</v>
      </c>
      <c r="BM126" s="195">
        <f t="shared" si="143"/>
        <v>1</v>
      </c>
      <c r="BN126" s="195">
        <f t="shared" si="144"/>
        <v>1</v>
      </c>
      <c r="BO126" s="195">
        <f t="shared" si="145"/>
        <v>0</v>
      </c>
      <c r="BP126" s="195">
        <f t="shared" si="146"/>
        <v>0</v>
      </c>
      <c r="BQ126" s="195">
        <f t="shared" si="147"/>
        <v>0</v>
      </c>
      <c r="BR126" s="195">
        <f t="shared" si="148"/>
        <v>0</v>
      </c>
      <c r="BS126" s="195">
        <f t="shared" si="149"/>
        <v>1</v>
      </c>
      <c r="BT126" s="195">
        <f t="shared" si="150"/>
        <v>1</v>
      </c>
      <c r="BU126" s="195">
        <f t="shared" si="151"/>
        <v>1</v>
      </c>
      <c r="BV126" s="195">
        <f t="shared" si="152"/>
        <v>1</v>
      </c>
      <c r="BW126" s="195">
        <f t="shared" si="153"/>
        <v>0</v>
      </c>
      <c r="BX126" s="195">
        <f t="shared" si="154"/>
        <v>0</v>
      </c>
      <c r="BY126" s="195">
        <f t="shared" si="155"/>
        <v>0</v>
      </c>
      <c r="BZ126" s="195">
        <f t="shared" si="156"/>
        <v>0</v>
      </c>
      <c r="CA126" s="195">
        <f t="shared" si="157"/>
        <v>0</v>
      </c>
      <c r="CB126" s="195">
        <f t="shared" si="158"/>
        <v>0</v>
      </c>
      <c r="CC126" s="195">
        <f t="shared" si="159"/>
        <v>0</v>
      </c>
      <c r="CD126" s="195">
        <f t="shared" si="160"/>
        <v>0</v>
      </c>
      <c r="CE126" s="195">
        <f t="shared" si="161"/>
        <v>0</v>
      </c>
      <c r="CF126" s="195">
        <f t="shared" si="162"/>
        <v>0</v>
      </c>
      <c r="CG126" s="195">
        <f t="shared" si="163"/>
        <v>0</v>
      </c>
      <c r="CH126" s="195">
        <f t="shared" si="164"/>
        <v>0</v>
      </c>
      <c r="CI126" s="195">
        <f t="shared" si="165"/>
        <v>0</v>
      </c>
      <c r="CJ126" s="195">
        <f t="shared" si="166"/>
        <v>0</v>
      </c>
      <c r="CK126" s="195">
        <f t="shared" si="167"/>
        <v>1</v>
      </c>
      <c r="CL126" s="195">
        <f t="shared" si="168"/>
        <v>1</v>
      </c>
      <c r="CM126" s="195">
        <f t="shared" si="169"/>
        <v>1</v>
      </c>
      <c r="CN126" s="195">
        <f t="shared" si="170"/>
        <v>1</v>
      </c>
      <c r="CO126" s="195">
        <f t="shared" si="171"/>
        <v>1</v>
      </c>
      <c r="CP126" s="195">
        <f t="shared" si="172"/>
        <v>1</v>
      </c>
      <c r="CQ126" s="195">
        <f t="shared" si="173"/>
        <v>1</v>
      </c>
      <c r="CR126" s="195">
        <f t="shared" si="174"/>
        <v>1</v>
      </c>
      <c r="CS126" s="195">
        <f t="shared" si="175"/>
        <v>1</v>
      </c>
      <c r="CT126" s="195">
        <f t="shared" si="176"/>
        <v>1</v>
      </c>
      <c r="CU126" s="195">
        <f t="shared" si="177"/>
        <v>1</v>
      </c>
      <c r="CV126" s="195">
        <f t="shared" si="178"/>
        <v>1</v>
      </c>
      <c r="CW126" s="195">
        <f t="shared" si="179"/>
        <v>0</v>
      </c>
      <c r="CX126" s="195">
        <f t="shared" si="180"/>
        <v>1</v>
      </c>
      <c r="CY126" s="195">
        <f t="shared" si="181"/>
        <v>1</v>
      </c>
      <c r="CZ126" s="195">
        <f t="shared" si="182"/>
        <v>1</v>
      </c>
      <c r="DA126" s="195">
        <f t="shared" si="183"/>
        <v>0</v>
      </c>
      <c r="DB126" s="195">
        <f t="shared" si="184"/>
        <v>0</v>
      </c>
      <c r="DC126" s="195">
        <f t="shared" si="185"/>
        <v>1</v>
      </c>
      <c r="DD126" s="195">
        <f t="shared" si="186"/>
        <v>1</v>
      </c>
      <c r="DE126" s="195">
        <f t="shared" si="187"/>
        <v>1</v>
      </c>
      <c r="DF126" s="195">
        <f t="shared" si="188"/>
        <v>1</v>
      </c>
      <c r="DG126" s="195">
        <f t="shared" si="189"/>
        <v>1</v>
      </c>
      <c r="DR126" s="329" t="b">
        <f t="shared" si="190"/>
        <v>0</v>
      </c>
      <c r="DS126" s="329" t="b">
        <f t="shared" si="191"/>
        <v>0</v>
      </c>
      <c r="DT126" s="329" t="b">
        <f t="shared" si="192"/>
        <v>0</v>
      </c>
      <c r="DU126" s="329"/>
      <c r="DV126" s="329"/>
      <c r="DW126" s="329"/>
      <c r="DX126" s="196">
        <f t="shared" si="200"/>
        <v>0</v>
      </c>
      <c r="DY126" s="329" t="b">
        <f t="shared" si="193"/>
        <v>0</v>
      </c>
      <c r="DZ126" s="329" t="b">
        <f t="shared" si="194"/>
        <v>0</v>
      </c>
      <c r="EA126" s="329" t="b">
        <f t="shared" si="195"/>
        <v>0</v>
      </c>
      <c r="EB126" s="329"/>
      <c r="EC126" s="329"/>
      <c r="ED126" s="329"/>
      <c r="EE126" s="196">
        <f t="shared" si="201"/>
        <v>0</v>
      </c>
      <c r="EF126" s="329" t="str">
        <f t="shared" si="196"/>
        <v/>
      </c>
      <c r="EG126" s="329" t="str">
        <f t="shared" si="197"/>
        <v/>
      </c>
    </row>
    <row r="127" spans="2:137" ht="32.25" hidden="1" customHeight="1" x14ac:dyDescent="0.25">
      <c r="B127" s="9" t="str">
        <f t="shared" si="202"/>
        <v/>
      </c>
      <c r="C127" s="9"/>
      <c r="D127" s="9"/>
      <c r="E127" s="9"/>
      <c r="F127" s="346"/>
      <c r="G127" s="8"/>
      <c r="H127" s="8"/>
      <c r="I127" s="8"/>
      <c r="J127" s="8"/>
      <c r="K127" s="385" t="str">
        <f t="shared" si="198"/>
        <v/>
      </c>
      <c r="L127" s="8"/>
      <c r="M127" s="8"/>
      <c r="N127" s="8"/>
      <c r="O127" s="8"/>
      <c r="P127" s="8"/>
      <c r="Q127" s="8"/>
      <c r="R127" s="8"/>
      <c r="S127" s="385" t="str">
        <f t="shared" si="199"/>
        <v/>
      </c>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9" t="str">
        <f t="shared" si="137"/>
        <v/>
      </c>
      <c r="AV127" s="8"/>
      <c r="AW127" s="9" t="str">
        <f t="shared" ref="AW127:AW130" si="203">IF($F127="","",IF(OR(AG127=0,AND(SUM(AH127:AP127)=COUNTA($AH$29:$AP$29),OR(AND(AV127=0,AU127=1,EG127=1),EF127=1))),1,0))</f>
        <v/>
      </c>
      <c r="AX127" s="8"/>
      <c r="AY127" s="8"/>
      <c r="AZ127" s="8"/>
      <c r="BA127" s="8"/>
      <c r="BB127" s="9"/>
      <c r="BC127" s="9"/>
      <c r="BD127" s="9"/>
      <c r="BE127" s="244" t="str" cm="1">
        <f t="array" ref="BE127">IF($F127="","",IF(BA127=1,1,IF(BG127&lt;&gt;1,$BH$1,IF(SUMPRODUCT(--(G127:AZ127&gt;=$G$5:$AZ$5)*($G$5:$AZ$5&lt;&gt;"")*($G$4:$AZ$4=1))=COUNTIF($G$4:$AZ$4,1),1,0))))</f>
        <v/>
      </c>
      <c r="BF127" s="245"/>
      <c r="BG127" s="196">
        <f t="shared" si="139"/>
        <v>0</v>
      </c>
      <c r="BH127" s="196" t="str">
        <f t="shared" si="135"/>
        <v/>
      </c>
      <c r="BI127" s="196" t="str">
        <f t="shared" si="135"/>
        <v/>
      </c>
      <c r="BJ127" s="195">
        <f t="shared" si="140"/>
        <v>0</v>
      </c>
      <c r="BK127" s="195">
        <f t="shared" si="141"/>
        <v>0</v>
      </c>
      <c r="BL127" s="195">
        <f t="shared" si="142"/>
        <v>0</v>
      </c>
      <c r="BM127" s="195">
        <f t="shared" si="143"/>
        <v>1</v>
      </c>
      <c r="BN127" s="195">
        <f t="shared" si="144"/>
        <v>1</v>
      </c>
      <c r="BO127" s="195">
        <f t="shared" si="145"/>
        <v>0</v>
      </c>
      <c r="BP127" s="195">
        <f t="shared" si="146"/>
        <v>0</v>
      </c>
      <c r="BQ127" s="195">
        <f t="shared" si="147"/>
        <v>0</v>
      </c>
      <c r="BR127" s="195">
        <f t="shared" si="148"/>
        <v>0</v>
      </c>
      <c r="BS127" s="195">
        <f t="shared" si="149"/>
        <v>1</v>
      </c>
      <c r="BT127" s="195">
        <f t="shared" si="150"/>
        <v>1</v>
      </c>
      <c r="BU127" s="195">
        <f t="shared" si="151"/>
        <v>1</v>
      </c>
      <c r="BV127" s="195">
        <f t="shared" si="152"/>
        <v>1</v>
      </c>
      <c r="BW127" s="195">
        <f t="shared" si="153"/>
        <v>0</v>
      </c>
      <c r="BX127" s="195">
        <f t="shared" si="154"/>
        <v>0</v>
      </c>
      <c r="BY127" s="195">
        <f t="shared" si="155"/>
        <v>0</v>
      </c>
      <c r="BZ127" s="195">
        <f t="shared" si="156"/>
        <v>0</v>
      </c>
      <c r="CA127" s="195">
        <f t="shared" si="157"/>
        <v>0</v>
      </c>
      <c r="CB127" s="195">
        <f t="shared" si="158"/>
        <v>0</v>
      </c>
      <c r="CC127" s="195">
        <f t="shared" si="159"/>
        <v>0</v>
      </c>
      <c r="CD127" s="195">
        <f t="shared" si="160"/>
        <v>0</v>
      </c>
      <c r="CE127" s="195">
        <f t="shared" si="161"/>
        <v>0</v>
      </c>
      <c r="CF127" s="195">
        <f t="shared" si="162"/>
        <v>0</v>
      </c>
      <c r="CG127" s="195">
        <f t="shared" si="163"/>
        <v>0</v>
      </c>
      <c r="CH127" s="195">
        <f t="shared" si="164"/>
        <v>0</v>
      </c>
      <c r="CI127" s="195">
        <f t="shared" si="165"/>
        <v>0</v>
      </c>
      <c r="CJ127" s="195">
        <f t="shared" si="166"/>
        <v>0</v>
      </c>
      <c r="CK127" s="195">
        <f t="shared" si="167"/>
        <v>1</v>
      </c>
      <c r="CL127" s="195">
        <f t="shared" si="168"/>
        <v>1</v>
      </c>
      <c r="CM127" s="195">
        <f t="shared" si="169"/>
        <v>1</v>
      </c>
      <c r="CN127" s="195">
        <f t="shared" si="170"/>
        <v>1</v>
      </c>
      <c r="CO127" s="195">
        <f t="shared" si="171"/>
        <v>1</v>
      </c>
      <c r="CP127" s="195">
        <f t="shared" si="172"/>
        <v>1</v>
      </c>
      <c r="CQ127" s="195">
        <f t="shared" si="173"/>
        <v>1</v>
      </c>
      <c r="CR127" s="195">
        <f t="shared" si="174"/>
        <v>1</v>
      </c>
      <c r="CS127" s="195">
        <f t="shared" si="175"/>
        <v>1</v>
      </c>
      <c r="CT127" s="195">
        <f t="shared" si="176"/>
        <v>1</v>
      </c>
      <c r="CU127" s="195">
        <f t="shared" si="177"/>
        <v>1</v>
      </c>
      <c r="CV127" s="195">
        <f t="shared" si="178"/>
        <v>1</v>
      </c>
      <c r="CW127" s="195">
        <f t="shared" si="179"/>
        <v>0</v>
      </c>
      <c r="CX127" s="195">
        <f t="shared" si="180"/>
        <v>1</v>
      </c>
      <c r="CY127" s="195">
        <f t="shared" si="181"/>
        <v>1</v>
      </c>
      <c r="CZ127" s="195">
        <f t="shared" si="182"/>
        <v>1</v>
      </c>
      <c r="DA127" s="195">
        <f t="shared" si="183"/>
        <v>0</v>
      </c>
      <c r="DB127" s="195">
        <f t="shared" si="184"/>
        <v>0</v>
      </c>
      <c r="DC127" s="195">
        <f t="shared" si="185"/>
        <v>1</v>
      </c>
      <c r="DD127" s="195">
        <f t="shared" si="186"/>
        <v>1</v>
      </c>
      <c r="DE127" s="195">
        <f t="shared" si="187"/>
        <v>1</v>
      </c>
      <c r="DF127" s="195">
        <f t="shared" si="188"/>
        <v>1</v>
      </c>
      <c r="DG127" s="195">
        <f t="shared" si="189"/>
        <v>1</v>
      </c>
      <c r="DR127" s="329" t="b">
        <f t="shared" si="190"/>
        <v>0</v>
      </c>
      <c r="DS127" s="329" t="b">
        <f t="shared" si="191"/>
        <v>0</v>
      </c>
      <c r="DT127" s="329" t="b">
        <f t="shared" si="192"/>
        <v>0</v>
      </c>
      <c r="DU127" s="329"/>
      <c r="DV127" s="329"/>
      <c r="DW127" s="329"/>
      <c r="DX127" s="196">
        <f t="shared" si="200"/>
        <v>0</v>
      </c>
      <c r="DY127" s="329" t="b">
        <f t="shared" si="193"/>
        <v>0</v>
      </c>
      <c r="DZ127" s="329" t="b">
        <f t="shared" si="194"/>
        <v>0</v>
      </c>
      <c r="EA127" s="329" t="b">
        <f t="shared" si="195"/>
        <v>0</v>
      </c>
      <c r="EB127" s="329"/>
      <c r="EC127" s="329"/>
      <c r="ED127" s="329"/>
      <c r="EE127" s="196">
        <f t="shared" si="201"/>
        <v>0</v>
      </c>
      <c r="EF127" s="329" t="str">
        <f t="shared" si="196"/>
        <v/>
      </c>
      <c r="EG127" s="329" t="str">
        <f t="shared" si="197"/>
        <v/>
      </c>
    </row>
    <row r="128" spans="2:137" ht="32.25" hidden="1" customHeight="1" x14ac:dyDescent="0.25">
      <c r="B128" s="9" t="str">
        <f t="shared" si="202"/>
        <v/>
      </c>
      <c r="C128" s="9"/>
      <c r="D128" s="9"/>
      <c r="E128" s="9"/>
      <c r="F128" s="346"/>
      <c r="G128" s="8"/>
      <c r="H128" s="8"/>
      <c r="I128" s="8"/>
      <c r="J128" s="8"/>
      <c r="K128" s="385" t="str">
        <f t="shared" si="198"/>
        <v/>
      </c>
      <c r="L128" s="8"/>
      <c r="M128" s="8"/>
      <c r="N128" s="8"/>
      <c r="O128" s="8"/>
      <c r="P128" s="8"/>
      <c r="Q128" s="8"/>
      <c r="R128" s="8"/>
      <c r="S128" s="385" t="str">
        <f t="shared" si="199"/>
        <v/>
      </c>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9" t="str">
        <f t="shared" si="137"/>
        <v/>
      </c>
      <c r="AV128" s="8"/>
      <c r="AW128" s="9" t="str">
        <f t="shared" si="203"/>
        <v/>
      </c>
      <c r="AX128" s="8"/>
      <c r="AY128" s="8"/>
      <c r="AZ128" s="8"/>
      <c r="BA128" s="8"/>
      <c r="BB128" s="9"/>
      <c r="BC128" s="9"/>
      <c r="BD128" s="9"/>
      <c r="BE128" s="244" t="str" cm="1">
        <f t="array" ref="BE128">IF($F128="","",IF(BA128=1,1,IF(BG128&lt;&gt;1,$BH$1,IF(SUMPRODUCT(--(G128:AZ128&gt;=$G$5:$AZ$5)*($G$5:$AZ$5&lt;&gt;"")*($G$4:$AZ$4=1))=COUNTIF($G$4:$AZ$4,1),1,0))))</f>
        <v/>
      </c>
      <c r="BF128" s="245"/>
      <c r="BG128" s="196">
        <f t="shared" si="139"/>
        <v>0</v>
      </c>
      <c r="BH128" s="196" t="str">
        <f t="shared" si="135"/>
        <v/>
      </c>
      <c r="BI128" s="196" t="str">
        <f t="shared" si="135"/>
        <v/>
      </c>
      <c r="BJ128" s="195">
        <f t="shared" si="140"/>
        <v>0</v>
      </c>
      <c r="BK128" s="195">
        <f t="shared" si="141"/>
        <v>0</v>
      </c>
      <c r="BL128" s="195">
        <f t="shared" si="142"/>
        <v>0</v>
      </c>
      <c r="BM128" s="195">
        <f t="shared" si="143"/>
        <v>1</v>
      </c>
      <c r="BN128" s="195">
        <f t="shared" si="144"/>
        <v>1</v>
      </c>
      <c r="BO128" s="195">
        <f t="shared" si="145"/>
        <v>0</v>
      </c>
      <c r="BP128" s="195">
        <f t="shared" si="146"/>
        <v>0</v>
      </c>
      <c r="BQ128" s="195">
        <f t="shared" si="147"/>
        <v>0</v>
      </c>
      <c r="BR128" s="195">
        <f t="shared" si="148"/>
        <v>0</v>
      </c>
      <c r="BS128" s="195">
        <f t="shared" si="149"/>
        <v>1</v>
      </c>
      <c r="BT128" s="195">
        <f t="shared" si="150"/>
        <v>1</v>
      </c>
      <c r="BU128" s="195">
        <f t="shared" si="151"/>
        <v>1</v>
      </c>
      <c r="BV128" s="195">
        <f t="shared" si="152"/>
        <v>1</v>
      </c>
      <c r="BW128" s="195">
        <f t="shared" si="153"/>
        <v>0</v>
      </c>
      <c r="BX128" s="195">
        <f t="shared" si="154"/>
        <v>0</v>
      </c>
      <c r="BY128" s="195">
        <f t="shared" si="155"/>
        <v>0</v>
      </c>
      <c r="BZ128" s="195">
        <f t="shared" si="156"/>
        <v>0</v>
      </c>
      <c r="CA128" s="195">
        <f t="shared" si="157"/>
        <v>0</v>
      </c>
      <c r="CB128" s="195">
        <f t="shared" si="158"/>
        <v>0</v>
      </c>
      <c r="CC128" s="195">
        <f t="shared" si="159"/>
        <v>0</v>
      </c>
      <c r="CD128" s="195">
        <f t="shared" si="160"/>
        <v>0</v>
      </c>
      <c r="CE128" s="195">
        <f t="shared" si="161"/>
        <v>0</v>
      </c>
      <c r="CF128" s="195">
        <f t="shared" si="162"/>
        <v>0</v>
      </c>
      <c r="CG128" s="195">
        <f t="shared" si="163"/>
        <v>0</v>
      </c>
      <c r="CH128" s="195">
        <f t="shared" si="164"/>
        <v>0</v>
      </c>
      <c r="CI128" s="195">
        <f t="shared" si="165"/>
        <v>0</v>
      </c>
      <c r="CJ128" s="195">
        <f t="shared" si="166"/>
        <v>0</v>
      </c>
      <c r="CK128" s="195">
        <f t="shared" si="167"/>
        <v>1</v>
      </c>
      <c r="CL128" s="195">
        <f t="shared" si="168"/>
        <v>1</v>
      </c>
      <c r="CM128" s="195">
        <f t="shared" si="169"/>
        <v>1</v>
      </c>
      <c r="CN128" s="195">
        <f t="shared" si="170"/>
        <v>1</v>
      </c>
      <c r="CO128" s="195">
        <f t="shared" si="171"/>
        <v>1</v>
      </c>
      <c r="CP128" s="195">
        <f t="shared" si="172"/>
        <v>1</v>
      </c>
      <c r="CQ128" s="195">
        <f t="shared" si="173"/>
        <v>1</v>
      </c>
      <c r="CR128" s="195">
        <f t="shared" si="174"/>
        <v>1</v>
      </c>
      <c r="CS128" s="195">
        <f t="shared" si="175"/>
        <v>1</v>
      </c>
      <c r="CT128" s="195">
        <f t="shared" si="176"/>
        <v>1</v>
      </c>
      <c r="CU128" s="195">
        <f t="shared" si="177"/>
        <v>1</v>
      </c>
      <c r="CV128" s="195">
        <f t="shared" si="178"/>
        <v>1</v>
      </c>
      <c r="CW128" s="195">
        <f t="shared" si="179"/>
        <v>0</v>
      </c>
      <c r="CX128" s="195">
        <f t="shared" si="180"/>
        <v>1</v>
      </c>
      <c r="CY128" s="195">
        <f t="shared" si="181"/>
        <v>1</v>
      </c>
      <c r="CZ128" s="195">
        <f t="shared" si="182"/>
        <v>1</v>
      </c>
      <c r="DA128" s="195">
        <f t="shared" si="183"/>
        <v>0</v>
      </c>
      <c r="DB128" s="195">
        <f t="shared" si="184"/>
        <v>0</v>
      </c>
      <c r="DC128" s="195">
        <f t="shared" si="185"/>
        <v>1</v>
      </c>
      <c r="DD128" s="195">
        <f t="shared" si="186"/>
        <v>1</v>
      </c>
      <c r="DE128" s="195">
        <f t="shared" si="187"/>
        <v>1</v>
      </c>
      <c r="DF128" s="195">
        <f t="shared" si="188"/>
        <v>1</v>
      </c>
      <c r="DG128" s="195">
        <f t="shared" si="189"/>
        <v>1</v>
      </c>
      <c r="DR128" s="329" t="b">
        <f t="shared" si="190"/>
        <v>0</v>
      </c>
      <c r="DS128" s="329" t="b">
        <f t="shared" si="191"/>
        <v>0</v>
      </c>
      <c r="DT128" s="329" t="b">
        <f t="shared" si="192"/>
        <v>0</v>
      </c>
      <c r="DU128" s="329"/>
      <c r="DV128" s="329"/>
      <c r="DW128" s="329"/>
      <c r="DX128" s="196">
        <f t="shared" si="200"/>
        <v>0</v>
      </c>
      <c r="DY128" s="329" t="b">
        <f t="shared" si="193"/>
        <v>0</v>
      </c>
      <c r="DZ128" s="329" t="b">
        <f t="shared" si="194"/>
        <v>0</v>
      </c>
      <c r="EA128" s="329" t="b">
        <f t="shared" si="195"/>
        <v>0</v>
      </c>
      <c r="EB128" s="329"/>
      <c r="EC128" s="329"/>
      <c r="ED128" s="329"/>
      <c r="EE128" s="196">
        <f t="shared" si="201"/>
        <v>0</v>
      </c>
      <c r="EF128" s="329" t="str">
        <f t="shared" si="196"/>
        <v/>
      </c>
      <c r="EG128" s="329" t="str">
        <f t="shared" si="197"/>
        <v/>
      </c>
    </row>
    <row r="129" spans="2:137" ht="32.25" hidden="1" customHeight="1" x14ac:dyDescent="0.25">
      <c r="B129" s="9" t="str">
        <f t="shared" si="202"/>
        <v/>
      </c>
      <c r="C129" s="9"/>
      <c r="D129" s="9"/>
      <c r="E129" s="9"/>
      <c r="F129" s="346"/>
      <c r="G129" s="8"/>
      <c r="H129" s="8"/>
      <c r="I129" s="8"/>
      <c r="J129" s="8"/>
      <c r="K129" s="385" t="str">
        <f t="shared" si="198"/>
        <v/>
      </c>
      <c r="L129" s="8"/>
      <c r="M129" s="8"/>
      <c r="N129" s="8"/>
      <c r="O129" s="8"/>
      <c r="P129" s="8"/>
      <c r="Q129" s="8"/>
      <c r="R129" s="8"/>
      <c r="S129" s="385" t="str">
        <f t="shared" si="199"/>
        <v/>
      </c>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9" t="str">
        <f t="shared" si="137"/>
        <v/>
      </c>
      <c r="AV129" s="8"/>
      <c r="AW129" s="9" t="str">
        <f t="shared" si="203"/>
        <v/>
      </c>
      <c r="AX129" s="8"/>
      <c r="AY129" s="8"/>
      <c r="AZ129" s="8"/>
      <c r="BA129" s="8"/>
      <c r="BB129" s="9"/>
      <c r="BC129" s="9"/>
      <c r="BD129" s="9"/>
      <c r="BE129" s="244" t="str" cm="1">
        <f t="array" ref="BE129">IF($F129="","",IF(BA129=1,1,IF(BG129&lt;&gt;1,$BH$1,IF(SUMPRODUCT(--(G129:AZ129&gt;=$G$5:$AZ$5)*($G$5:$AZ$5&lt;&gt;"")*($G$4:$AZ$4=1))=COUNTIF($G$4:$AZ$4,1),1,0))))</f>
        <v/>
      </c>
      <c r="BF129" s="245"/>
      <c r="BG129" s="196">
        <f t="shared" si="139"/>
        <v>0</v>
      </c>
      <c r="BH129" s="196" t="str">
        <f t="shared" si="135"/>
        <v/>
      </c>
      <c r="BI129" s="196" t="str">
        <f t="shared" si="135"/>
        <v/>
      </c>
      <c r="BJ129" s="195">
        <f t="shared" si="140"/>
        <v>0</v>
      </c>
      <c r="BK129" s="195">
        <f t="shared" si="141"/>
        <v>0</v>
      </c>
      <c r="BL129" s="195">
        <f t="shared" si="142"/>
        <v>0</v>
      </c>
      <c r="BM129" s="195">
        <f t="shared" si="143"/>
        <v>1</v>
      </c>
      <c r="BN129" s="195">
        <f t="shared" si="144"/>
        <v>1</v>
      </c>
      <c r="BO129" s="195">
        <f t="shared" si="145"/>
        <v>0</v>
      </c>
      <c r="BP129" s="195">
        <f t="shared" si="146"/>
        <v>0</v>
      </c>
      <c r="BQ129" s="195">
        <f t="shared" si="147"/>
        <v>0</v>
      </c>
      <c r="BR129" s="195">
        <f t="shared" si="148"/>
        <v>0</v>
      </c>
      <c r="BS129" s="195">
        <f t="shared" si="149"/>
        <v>1</v>
      </c>
      <c r="BT129" s="195">
        <f t="shared" si="150"/>
        <v>1</v>
      </c>
      <c r="BU129" s="195">
        <f t="shared" si="151"/>
        <v>1</v>
      </c>
      <c r="BV129" s="195">
        <f t="shared" si="152"/>
        <v>1</v>
      </c>
      <c r="BW129" s="195">
        <f t="shared" si="153"/>
        <v>0</v>
      </c>
      <c r="BX129" s="195">
        <f t="shared" si="154"/>
        <v>0</v>
      </c>
      <c r="BY129" s="195">
        <f t="shared" si="155"/>
        <v>0</v>
      </c>
      <c r="BZ129" s="195">
        <f t="shared" si="156"/>
        <v>0</v>
      </c>
      <c r="CA129" s="195">
        <f t="shared" si="157"/>
        <v>0</v>
      </c>
      <c r="CB129" s="195">
        <f t="shared" si="158"/>
        <v>0</v>
      </c>
      <c r="CC129" s="195">
        <f t="shared" si="159"/>
        <v>0</v>
      </c>
      <c r="CD129" s="195">
        <f t="shared" si="160"/>
        <v>0</v>
      </c>
      <c r="CE129" s="195">
        <f t="shared" si="161"/>
        <v>0</v>
      </c>
      <c r="CF129" s="195">
        <f t="shared" si="162"/>
        <v>0</v>
      </c>
      <c r="CG129" s="195">
        <f t="shared" si="163"/>
        <v>0</v>
      </c>
      <c r="CH129" s="195">
        <f t="shared" si="164"/>
        <v>0</v>
      </c>
      <c r="CI129" s="195">
        <f t="shared" si="165"/>
        <v>0</v>
      </c>
      <c r="CJ129" s="195">
        <f t="shared" si="166"/>
        <v>0</v>
      </c>
      <c r="CK129" s="195">
        <f t="shared" si="167"/>
        <v>1</v>
      </c>
      <c r="CL129" s="195">
        <f t="shared" si="168"/>
        <v>1</v>
      </c>
      <c r="CM129" s="195">
        <f t="shared" si="169"/>
        <v>1</v>
      </c>
      <c r="CN129" s="195">
        <f t="shared" si="170"/>
        <v>1</v>
      </c>
      <c r="CO129" s="195">
        <f t="shared" si="171"/>
        <v>1</v>
      </c>
      <c r="CP129" s="195">
        <f t="shared" si="172"/>
        <v>1</v>
      </c>
      <c r="CQ129" s="195">
        <f t="shared" si="173"/>
        <v>1</v>
      </c>
      <c r="CR129" s="195">
        <f t="shared" si="174"/>
        <v>1</v>
      </c>
      <c r="CS129" s="195">
        <f t="shared" si="175"/>
        <v>1</v>
      </c>
      <c r="CT129" s="195">
        <f t="shared" si="176"/>
        <v>1</v>
      </c>
      <c r="CU129" s="195">
        <f t="shared" si="177"/>
        <v>1</v>
      </c>
      <c r="CV129" s="195">
        <f t="shared" si="178"/>
        <v>1</v>
      </c>
      <c r="CW129" s="195">
        <f t="shared" si="179"/>
        <v>0</v>
      </c>
      <c r="CX129" s="195">
        <f t="shared" si="180"/>
        <v>1</v>
      </c>
      <c r="CY129" s="195">
        <f t="shared" si="181"/>
        <v>1</v>
      </c>
      <c r="CZ129" s="195">
        <f t="shared" si="182"/>
        <v>1</v>
      </c>
      <c r="DA129" s="195">
        <f t="shared" si="183"/>
        <v>0</v>
      </c>
      <c r="DB129" s="195">
        <f t="shared" si="184"/>
        <v>0</v>
      </c>
      <c r="DC129" s="195">
        <f t="shared" si="185"/>
        <v>1</v>
      </c>
      <c r="DD129" s="195">
        <f t="shared" si="186"/>
        <v>1</v>
      </c>
      <c r="DE129" s="195">
        <f t="shared" si="187"/>
        <v>1</v>
      </c>
      <c r="DF129" s="195">
        <f t="shared" si="188"/>
        <v>1</v>
      </c>
      <c r="DG129" s="195">
        <f t="shared" si="189"/>
        <v>1</v>
      </c>
      <c r="DR129" s="329" t="b">
        <f t="shared" si="190"/>
        <v>0</v>
      </c>
      <c r="DS129" s="329" t="b">
        <f t="shared" si="191"/>
        <v>0</v>
      </c>
      <c r="DT129" s="329" t="b">
        <f t="shared" si="192"/>
        <v>0</v>
      </c>
      <c r="DU129" s="329"/>
      <c r="DV129" s="329"/>
      <c r="DW129" s="329"/>
      <c r="DX129" s="196">
        <f t="shared" si="200"/>
        <v>0</v>
      </c>
      <c r="DY129" s="329" t="b">
        <f t="shared" si="193"/>
        <v>0</v>
      </c>
      <c r="DZ129" s="329" t="b">
        <f t="shared" si="194"/>
        <v>0</v>
      </c>
      <c r="EA129" s="329" t="b">
        <f t="shared" si="195"/>
        <v>0</v>
      </c>
      <c r="EB129" s="329"/>
      <c r="EC129" s="329"/>
      <c r="ED129" s="329"/>
      <c r="EE129" s="196">
        <f t="shared" si="201"/>
        <v>0</v>
      </c>
      <c r="EF129" s="329" t="str">
        <f t="shared" si="196"/>
        <v/>
      </c>
      <c r="EG129" s="329" t="str">
        <f t="shared" si="197"/>
        <v/>
      </c>
    </row>
    <row r="130" spans="2:137" ht="32.25" hidden="1" customHeight="1" x14ac:dyDescent="0.25">
      <c r="B130" s="9" t="str">
        <f t="shared" si="202"/>
        <v/>
      </c>
      <c r="C130" s="9"/>
      <c r="D130" s="9"/>
      <c r="E130" s="9"/>
      <c r="F130" s="346"/>
      <c r="G130" s="8"/>
      <c r="H130" s="8"/>
      <c r="I130" s="8"/>
      <c r="J130" s="8"/>
      <c r="K130" s="385" t="str">
        <f t="shared" si="198"/>
        <v/>
      </c>
      <c r="L130" s="8"/>
      <c r="M130" s="8"/>
      <c r="N130" s="8"/>
      <c r="O130" s="8"/>
      <c r="P130" s="8"/>
      <c r="Q130" s="8"/>
      <c r="R130" s="8"/>
      <c r="S130" s="385" t="str">
        <f t="shared" si="199"/>
        <v/>
      </c>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9" t="str">
        <f t="shared" si="137"/>
        <v/>
      </c>
      <c r="AV130" s="8"/>
      <c r="AW130" s="9" t="str">
        <f t="shared" si="203"/>
        <v/>
      </c>
      <c r="AX130" s="8"/>
      <c r="AY130" s="8"/>
      <c r="AZ130" s="8"/>
      <c r="BA130" s="8"/>
      <c r="BB130" s="9"/>
      <c r="BC130" s="9"/>
      <c r="BD130" s="9"/>
      <c r="BE130" s="244" t="str" cm="1">
        <f t="array" ref="BE130">IF($F130="","",IF(BA130=1,1,IF(BG130&lt;&gt;1,$BH$1,IF(SUMPRODUCT(--(G130:AZ130&gt;=$G$5:$AZ$5)*($G$5:$AZ$5&lt;&gt;"")*($G$4:$AZ$4=1))=COUNTIF($G$4:$AZ$4,1),1,0))))</f>
        <v/>
      </c>
      <c r="BF130" s="245"/>
      <c r="BG130" s="196">
        <f t="shared" si="139"/>
        <v>0</v>
      </c>
      <c r="BH130" s="196" t="str">
        <f t="shared" si="135"/>
        <v/>
      </c>
      <c r="BI130" s="196" t="str">
        <f t="shared" si="135"/>
        <v/>
      </c>
      <c r="BJ130" s="195">
        <f t="shared" si="140"/>
        <v>0</v>
      </c>
      <c r="BK130" s="195">
        <f t="shared" si="141"/>
        <v>0</v>
      </c>
      <c r="BL130" s="195">
        <f t="shared" si="142"/>
        <v>0</v>
      </c>
      <c r="BM130" s="195">
        <f t="shared" si="143"/>
        <v>1</v>
      </c>
      <c r="BN130" s="195">
        <f t="shared" si="144"/>
        <v>1</v>
      </c>
      <c r="BO130" s="195">
        <f t="shared" si="145"/>
        <v>0</v>
      </c>
      <c r="BP130" s="195">
        <f t="shared" si="146"/>
        <v>0</v>
      </c>
      <c r="BQ130" s="195">
        <f t="shared" si="147"/>
        <v>0</v>
      </c>
      <c r="BR130" s="195">
        <f t="shared" si="148"/>
        <v>0</v>
      </c>
      <c r="BS130" s="195">
        <f t="shared" si="149"/>
        <v>1</v>
      </c>
      <c r="BT130" s="195">
        <f t="shared" si="150"/>
        <v>1</v>
      </c>
      <c r="BU130" s="195">
        <f t="shared" si="151"/>
        <v>1</v>
      </c>
      <c r="BV130" s="195">
        <f t="shared" si="152"/>
        <v>1</v>
      </c>
      <c r="BW130" s="195">
        <f t="shared" si="153"/>
        <v>0</v>
      </c>
      <c r="BX130" s="195">
        <f t="shared" si="154"/>
        <v>0</v>
      </c>
      <c r="BY130" s="195">
        <f t="shared" si="155"/>
        <v>0</v>
      </c>
      <c r="BZ130" s="195">
        <f t="shared" si="156"/>
        <v>0</v>
      </c>
      <c r="CA130" s="195">
        <f t="shared" si="157"/>
        <v>0</v>
      </c>
      <c r="CB130" s="195">
        <f t="shared" si="158"/>
        <v>0</v>
      </c>
      <c r="CC130" s="195">
        <f t="shared" si="159"/>
        <v>0</v>
      </c>
      <c r="CD130" s="195">
        <f t="shared" si="160"/>
        <v>0</v>
      </c>
      <c r="CE130" s="195">
        <f t="shared" si="161"/>
        <v>0</v>
      </c>
      <c r="CF130" s="195">
        <f t="shared" si="162"/>
        <v>0</v>
      </c>
      <c r="CG130" s="195">
        <f t="shared" si="163"/>
        <v>0</v>
      </c>
      <c r="CH130" s="195">
        <f t="shared" si="164"/>
        <v>0</v>
      </c>
      <c r="CI130" s="195">
        <f t="shared" si="165"/>
        <v>0</v>
      </c>
      <c r="CJ130" s="195">
        <f t="shared" si="166"/>
        <v>0</v>
      </c>
      <c r="CK130" s="195">
        <f t="shared" si="167"/>
        <v>1</v>
      </c>
      <c r="CL130" s="195">
        <f t="shared" si="168"/>
        <v>1</v>
      </c>
      <c r="CM130" s="195">
        <f t="shared" si="169"/>
        <v>1</v>
      </c>
      <c r="CN130" s="195">
        <f t="shared" si="170"/>
        <v>1</v>
      </c>
      <c r="CO130" s="195">
        <f t="shared" si="171"/>
        <v>1</v>
      </c>
      <c r="CP130" s="195">
        <f t="shared" si="172"/>
        <v>1</v>
      </c>
      <c r="CQ130" s="195">
        <f t="shared" si="173"/>
        <v>1</v>
      </c>
      <c r="CR130" s="195">
        <f t="shared" si="174"/>
        <v>1</v>
      </c>
      <c r="CS130" s="195">
        <f t="shared" si="175"/>
        <v>1</v>
      </c>
      <c r="CT130" s="195">
        <f t="shared" si="176"/>
        <v>1</v>
      </c>
      <c r="CU130" s="195">
        <f t="shared" si="177"/>
        <v>1</v>
      </c>
      <c r="CV130" s="195">
        <f t="shared" si="178"/>
        <v>1</v>
      </c>
      <c r="CW130" s="195">
        <f t="shared" si="179"/>
        <v>0</v>
      </c>
      <c r="CX130" s="195">
        <f t="shared" si="180"/>
        <v>1</v>
      </c>
      <c r="CY130" s="195">
        <f t="shared" si="181"/>
        <v>1</v>
      </c>
      <c r="CZ130" s="195">
        <f t="shared" si="182"/>
        <v>1</v>
      </c>
      <c r="DA130" s="195">
        <f t="shared" si="183"/>
        <v>0</v>
      </c>
      <c r="DB130" s="195">
        <f t="shared" si="184"/>
        <v>0</v>
      </c>
      <c r="DC130" s="195">
        <f t="shared" si="185"/>
        <v>1</v>
      </c>
      <c r="DD130" s="195">
        <f t="shared" si="186"/>
        <v>1</v>
      </c>
      <c r="DE130" s="195">
        <f t="shared" si="187"/>
        <v>1</v>
      </c>
      <c r="DF130" s="195">
        <f t="shared" si="188"/>
        <v>1</v>
      </c>
      <c r="DG130" s="195">
        <f t="shared" si="189"/>
        <v>1</v>
      </c>
      <c r="DR130" s="329" t="b">
        <f t="shared" si="190"/>
        <v>0</v>
      </c>
      <c r="DS130" s="329" t="b">
        <f t="shared" si="191"/>
        <v>0</v>
      </c>
      <c r="DT130" s="329" t="b">
        <f t="shared" si="192"/>
        <v>0</v>
      </c>
      <c r="DU130" s="329"/>
      <c r="DV130" s="329"/>
      <c r="DW130" s="329"/>
      <c r="DX130" s="196">
        <f t="shared" si="200"/>
        <v>0</v>
      </c>
      <c r="DY130" s="329" t="b">
        <f t="shared" si="193"/>
        <v>0</v>
      </c>
      <c r="DZ130" s="329" t="b">
        <f t="shared" si="194"/>
        <v>0</v>
      </c>
      <c r="EA130" s="329" t="b">
        <f t="shared" si="195"/>
        <v>0</v>
      </c>
      <c r="EB130" s="329"/>
      <c r="EC130" s="329"/>
      <c r="ED130" s="329"/>
      <c r="EE130" s="196">
        <f t="shared" si="201"/>
        <v>0</v>
      </c>
      <c r="EF130" s="329" t="str">
        <f t="shared" si="196"/>
        <v/>
      </c>
      <c r="EG130" s="329" t="str">
        <f t="shared" si="197"/>
        <v/>
      </c>
    </row>
    <row r="131" spans="2:137" ht="32.25" hidden="1" customHeight="1" x14ac:dyDescent="0.25">
      <c r="B131" s="247" t="s">
        <v>143</v>
      </c>
      <c r="C131" s="247" t="s">
        <v>143</v>
      </c>
      <c r="D131" s="247" t="s">
        <v>143</v>
      </c>
      <c r="E131" s="247" t="s">
        <v>143</v>
      </c>
      <c r="F131" s="396" t="s">
        <v>143</v>
      </c>
      <c r="G131" s="247" t="s">
        <v>143</v>
      </c>
      <c r="H131" s="247"/>
      <c r="I131" s="247"/>
      <c r="J131" s="247"/>
      <c r="K131" s="385"/>
      <c r="L131" s="247"/>
      <c r="M131" s="247"/>
      <c r="N131" s="247"/>
      <c r="O131" s="247"/>
      <c r="P131" s="247"/>
      <c r="Q131" s="247"/>
      <c r="R131" s="247"/>
      <c r="S131" s="385"/>
      <c r="T131" s="247"/>
      <c r="U131" s="247" t="s">
        <v>143</v>
      </c>
      <c r="V131" s="247" t="s">
        <v>143</v>
      </c>
      <c r="W131" s="247" t="s">
        <v>143</v>
      </c>
      <c r="X131" s="247" t="s">
        <v>143</v>
      </c>
      <c r="Y131" s="247"/>
      <c r="Z131" s="247"/>
      <c r="AA131" s="247"/>
      <c r="AB131" s="247" t="s">
        <v>143</v>
      </c>
      <c r="AC131" s="247" t="s">
        <v>143</v>
      </c>
      <c r="AD131" s="247" t="s">
        <v>143</v>
      </c>
      <c r="AE131" s="247" t="s">
        <v>143</v>
      </c>
      <c r="AF131" s="247" t="s">
        <v>143</v>
      </c>
      <c r="AG131" s="247" t="s">
        <v>143</v>
      </c>
      <c r="AH131" s="247" t="s">
        <v>143</v>
      </c>
      <c r="AI131" s="247" t="s">
        <v>143</v>
      </c>
      <c r="AJ131" s="247" t="s">
        <v>143</v>
      </c>
      <c r="AK131" s="247" t="s">
        <v>143</v>
      </c>
      <c r="AL131" s="247" t="s">
        <v>143</v>
      </c>
      <c r="AM131" s="247" t="s">
        <v>143</v>
      </c>
      <c r="AN131" s="247" t="s">
        <v>143</v>
      </c>
      <c r="AO131" s="247" t="s">
        <v>143</v>
      </c>
      <c r="AP131" s="247" t="s">
        <v>143</v>
      </c>
      <c r="AQ131" s="247" t="s">
        <v>143</v>
      </c>
      <c r="AR131" s="247" t="s">
        <v>143</v>
      </c>
      <c r="AS131" s="247" t="s">
        <v>143</v>
      </c>
      <c r="AT131" s="247" t="s">
        <v>143</v>
      </c>
      <c r="AU131" s="9" t="str">
        <f>IF($F131="","",IF(OR(DP131=1,AND(COUNT(G131:AP131)=SUM(G131:AP131),DQ131=1)),1,0))</f>
        <v/>
      </c>
      <c r="AV131" s="247" t="s">
        <v>143</v>
      </c>
      <c r="AW131" s="9" t="str">
        <f>IF($F131="","",IF(OR(AG131=0,AND(SUM(AH131:AP131)=COUNTA($AH$29:$AP$29),OR(AND(AV131=0,AU131=1,DQ131=1),DP131=1))),1,0))</f>
        <v/>
      </c>
      <c r="AX131" s="247" t="s">
        <v>143</v>
      </c>
      <c r="AY131" s="247" t="s">
        <v>143</v>
      </c>
      <c r="AZ131" s="247"/>
      <c r="BA131" s="247" t="s">
        <v>143</v>
      </c>
      <c r="BB131" s="247" t="s">
        <v>143</v>
      </c>
      <c r="BC131" s="247" t="s">
        <v>143</v>
      </c>
      <c r="BD131" s="247" t="s">
        <v>143</v>
      </c>
      <c r="BE131" s="244" t="str" cm="1">
        <f t="array" ref="BE131">IF($F131="","",IF(BA131=1,1,IF(BG131&lt;&gt;1,$BH$1,IF(SUMPRODUCT(--(G131:AZ131&gt;=$G$5:$AZ$5)*($G$5:$AZ$5&lt;&gt;"")*($G$4:$AZ$4=1))=COUNTIF($G$4:$AZ$4,1),1,0))))</f>
        <v/>
      </c>
      <c r="BF131" s="247" t="s">
        <v>143</v>
      </c>
      <c r="DI131" s="328"/>
      <c r="DJ131" s="328"/>
      <c r="DK131" s="328"/>
      <c r="DL131" s="328"/>
      <c r="DM131" s="328"/>
      <c r="DN131" s="328"/>
      <c r="DO131" s="328"/>
    </row>
  </sheetData>
  <sheetProtection algorithmName="SHA-512" hashValue="+uNwLI3k3l/gzPwX27HbmczdkcMVh/V0Ajq9Az+cmL3qv7MN67TOasv3B9OeZVDFiIUSAVls1ZFj/iLuZInnlg==" saltValue="Pj+ocKjQlSiDkUfolbYJzg==" spinCount="100000" sheet="1" scenarios="1" formatCells="0" formatColumns="0" formatRows="0" autoFilter="0"/>
  <autoFilter ref="A30:FA131" xr:uid="{00000000-0001-0000-0400-000000000000}">
    <filterColumn colId="5">
      <customFilters>
        <customFilter operator="notEqual" val=" "/>
      </customFilters>
    </filterColumn>
  </autoFilter>
  <mergeCells count="14">
    <mergeCell ref="AW29:AW30"/>
    <mergeCell ref="BE29:BE30"/>
    <mergeCell ref="B1:BF1"/>
    <mergeCell ref="B29:B30"/>
    <mergeCell ref="C29:C30"/>
    <mergeCell ref="D29:D30"/>
    <mergeCell ref="E29:E30"/>
    <mergeCell ref="F29:F30"/>
    <mergeCell ref="BB29:BB30"/>
    <mergeCell ref="BC29:BC30"/>
    <mergeCell ref="BD29:BD30"/>
    <mergeCell ref="AU29:AU30"/>
    <mergeCell ref="K29:K30"/>
    <mergeCell ref="S29:S30"/>
  </mergeCells>
  <conditionalFormatting sqref="G32:J130">
    <cfRule type="expression" dxfId="244" priority="432" stopIfTrue="1">
      <formula>AND($F32="",G32&lt;&gt;"")</formula>
    </cfRule>
    <cfRule type="expression" dxfId="243" priority="433">
      <formula>$F32=""</formula>
    </cfRule>
    <cfRule type="expression" dxfId="242" priority="434">
      <formula>G$30&lt;&gt;""</formula>
    </cfRule>
    <cfRule type="expression" dxfId="241" priority="436">
      <formula>G32&lt;G$5</formula>
    </cfRule>
  </conditionalFormatting>
  <conditionalFormatting sqref="G31:AC31 AP31 AW31:BE31 AU31:AU131 T32:AC41 S32:S131 AW32:AW131 AP35 AP39 T42:AE42 T43:U43 T44:AC60 T61:AF61 T62:U62 U63:AC63 T63:T64 T65:AC67 T68:AF69 T70:U74 T75:AF75 T76:AC76 T77:AF77 BF90:BF92 BF86:BF88 BE32:BE131 AX32:BD130 AP73:AP130 T78:AC130 BF103 L32:R130 BF107:BF130">
    <cfRule type="expression" dxfId="240" priority="5828">
      <formula>G31&lt;G$5</formula>
    </cfRule>
  </conditionalFormatting>
  <conditionalFormatting sqref="G31:AC31 AW31:BE31 AF31:AS34 AD31:AE35 AT31:AT33 B31:E130 AU31:AU131 T32:AC35 S32:S131 AW32:AW131 AF35 AG35:AS36 T36:AF36 AF48:AG52 T48:AE60 AF53:AF60 AG53:AG61 T61:AF61 U98:AT130 BF84:BF92 BE32:BE131 T47:AG47 T62:AG72 AH47:AS72 T73:AS93 AV31:AV130 AX32:BD130 T94:AC130 U94:AS101 BF103 T37:AS46 L32:R130 BF107:BF130">
    <cfRule type="expression" dxfId="239" priority="5439">
      <formula>$F31=""</formula>
    </cfRule>
    <cfRule type="expression" dxfId="238" priority="5440">
      <formula>B$30&lt;&gt;""</formula>
    </cfRule>
  </conditionalFormatting>
  <conditionalFormatting sqref="G4:BA4">
    <cfRule type="cellIs" dxfId="237" priority="4863" operator="equal">
      <formula>99</formula>
    </cfRule>
  </conditionalFormatting>
  <conditionalFormatting sqref="K32:K131">
    <cfRule type="expression" dxfId="236" priority="5425">
      <formula>K32&lt;K$5</formula>
    </cfRule>
  </conditionalFormatting>
  <conditionalFormatting sqref="K32:K131">
    <cfRule type="expression" dxfId="235" priority="5421" stopIfTrue="1">
      <formula>AND($F32="",K32&lt;&gt;"")</formula>
    </cfRule>
    <cfRule type="expression" dxfId="234" priority="5422">
      <formula>$F32=""</formula>
    </cfRule>
    <cfRule type="expression" dxfId="233" priority="5423">
      <formula>K$30&lt;&gt;""</formula>
    </cfRule>
  </conditionalFormatting>
  <conditionalFormatting sqref="U32:AC33">
    <cfRule type="expression" dxfId="232" priority="5260">
      <formula>U32&lt;U$5</formula>
    </cfRule>
  </conditionalFormatting>
  <conditionalFormatting sqref="U36:AE36">
    <cfRule type="expression" dxfId="231" priority="1051">
      <formula>U36&lt;U$5</formula>
    </cfRule>
  </conditionalFormatting>
  <conditionalFormatting sqref="U60:AE60">
    <cfRule type="expression" dxfId="230" priority="3406">
      <formula>U60&lt;U$5</formula>
    </cfRule>
  </conditionalFormatting>
  <conditionalFormatting sqref="U62:AF64">
    <cfRule type="expression" dxfId="229" priority="1001">
      <formula>U62&lt;U$5</formula>
    </cfRule>
  </conditionalFormatting>
  <conditionalFormatting sqref="U65:AG65">
    <cfRule type="expression" dxfId="228" priority="2781">
      <formula>U65&lt;U$5</formula>
    </cfRule>
  </conditionalFormatting>
  <conditionalFormatting sqref="U40:AS40">
    <cfRule type="expression" dxfId="227" priority="4226">
      <formula>U40&lt;U$5</formula>
    </cfRule>
  </conditionalFormatting>
  <conditionalFormatting sqref="U44:AS44">
    <cfRule type="expression" dxfId="226" priority="3711">
      <formula>U44&lt;U$5</formula>
    </cfRule>
  </conditionalFormatting>
  <conditionalFormatting sqref="U47:AG47">
    <cfRule type="expression" dxfId="225" priority="3436">
      <formula>U47&lt;U$5</formula>
    </cfRule>
  </conditionalFormatting>
  <conditionalFormatting sqref="U67:AG67">
    <cfRule type="expression" dxfId="224" priority="746">
      <formula>U67&lt;U$5</formula>
    </cfRule>
  </conditionalFormatting>
  <conditionalFormatting sqref="U70:AG70">
    <cfRule type="expression" dxfId="223" priority="3116">
      <formula>U70&lt;U$5</formula>
    </cfRule>
  </conditionalFormatting>
  <conditionalFormatting sqref="U76:AS76 AH77:AS93">
    <cfRule type="expression" dxfId="222" priority="446">
      <formula>U76&lt;U$5</formula>
    </cfRule>
  </conditionalFormatting>
  <conditionalFormatting sqref="AD98:AT130 U78:AG93 V94:AS101">
    <cfRule type="expression" dxfId="221" priority="4682">
      <formula>U78&lt;U$5</formula>
    </cfRule>
  </conditionalFormatting>
  <conditionalFormatting sqref="U73:AS74 U71:AG72">
    <cfRule type="expression" dxfId="220" priority="1961">
      <formula>U71&lt;U$5</formula>
    </cfRule>
  </conditionalFormatting>
  <conditionalFormatting sqref="V43:AS43">
    <cfRule type="expression" dxfId="219" priority="206">
      <formula>V43&lt;V$5</formula>
    </cfRule>
  </conditionalFormatting>
  <conditionalFormatting sqref="AD31:AE35">
    <cfRule type="expression" dxfId="218" priority="4984">
      <formula>AD31&lt;AD$5</formula>
    </cfRule>
  </conditionalFormatting>
  <conditionalFormatting sqref="AD48:AE59">
    <cfRule type="expression" dxfId="217" priority="5004">
      <formula>AD48&lt;AD$5</formula>
    </cfRule>
  </conditionalFormatting>
  <conditionalFormatting sqref="AD37:AS39">
    <cfRule type="expression" dxfId="216" priority="1201">
      <formula>AD37&lt;AD$5</formula>
    </cfRule>
  </conditionalFormatting>
  <conditionalFormatting sqref="AD41:AS41">
    <cfRule type="expression" dxfId="215" priority="1321">
      <formula>AD41&lt;AD$5</formula>
    </cfRule>
  </conditionalFormatting>
  <conditionalFormatting sqref="AD45:AS46 AH47:AS72">
    <cfRule type="expression" dxfId="214" priority="1081">
      <formula>AD45&lt;AD$5</formula>
    </cfRule>
  </conditionalFormatting>
  <conditionalFormatting sqref="AD66:AG66">
    <cfRule type="expression" dxfId="213" priority="896">
      <formula>AD66&lt;AD$5</formula>
    </cfRule>
  </conditionalFormatting>
  <conditionalFormatting sqref="AF31:AS36">
    <cfRule type="expression" dxfId="212" priority="1031">
      <formula>AF31&lt;AF$5</formula>
    </cfRule>
  </conditionalFormatting>
  <conditionalFormatting sqref="AF42:AS42 AQ43:AS44">
    <cfRule type="expression" dxfId="211" priority="3466">
      <formula>AF42&lt;AF$5</formula>
    </cfRule>
  </conditionalFormatting>
  <conditionalFormatting sqref="AF48:AG60">
    <cfRule type="expression" dxfId="210" priority="1441">
      <formula>AF48&lt;AF$5</formula>
    </cfRule>
  </conditionalFormatting>
  <conditionalFormatting sqref="AG61:AG64">
    <cfRule type="expression" dxfId="209" priority="4446">
      <formula>AG61&lt;AG$5</formula>
    </cfRule>
  </conditionalFormatting>
  <conditionalFormatting sqref="AG68:AG69">
    <cfRule type="expression" dxfId="208" priority="3256">
      <formula>AG68&lt;AG$5</formula>
    </cfRule>
  </conditionalFormatting>
  <conditionalFormatting sqref="AG77">
    <cfRule type="expression" dxfId="207" priority="301">
      <formula>AG77&lt;AG$5</formula>
    </cfRule>
  </conditionalFormatting>
  <conditionalFormatting sqref="AG75:AS75">
    <cfRule type="expression" dxfId="206" priority="596">
      <formula>AG75&lt;AG$5</formula>
    </cfRule>
  </conditionalFormatting>
  <conditionalFormatting sqref="AT31:AT33">
    <cfRule type="expression" dxfId="205" priority="881">
      <formula>AT31&lt;AT$5</formula>
    </cfRule>
  </conditionalFormatting>
  <conditionalFormatting sqref="AV31:AV32">
    <cfRule type="expression" dxfId="204" priority="5062">
      <formula>AV31&lt;#REF!</formula>
    </cfRule>
  </conditionalFormatting>
  <conditionalFormatting sqref="AV33:AV130">
    <cfRule type="expression" dxfId="203" priority="5084">
      <formula>AV33&lt;AV$5</formula>
    </cfRule>
  </conditionalFormatting>
  <conditionalFormatting sqref="AW31:BE31 U98:AT130 T32:AC35 T48:AE60 AD31:AE35 AG53:AG61 AT31:AT33 AF31:AS34 AF48:AG52 AF53:AF60 T36:AF36 AF35 AG35:AS36 G31:AC31 B31:E130 AU31:AU131 S32:S131 AW32:AW131 T61:AF61 BF84:BF92 BE32:BE131 T47:AG47 T62:AG72 AH47:AS72 T73:AS93 AV31:AV130 AX32:BD130 T94:AC130 U94:AS101 BF103 T37:AS46 L32:R130 BF107:BF130">
    <cfRule type="expression" dxfId="202" priority="5438" stopIfTrue="1">
      <formula>AND($F31="",B31&lt;&gt;"")</formula>
    </cfRule>
  </conditionalFormatting>
  <conditionalFormatting sqref="BE31:BE131">
    <cfRule type="cellIs" dxfId="201" priority="5433" operator="equal">
      <formula>1</formula>
    </cfRule>
  </conditionalFormatting>
  <conditionalFormatting sqref="BF84:BF85">
    <cfRule type="expression" dxfId="200" priority="36">
      <formula>BF84&lt;BF$5</formula>
    </cfRule>
  </conditionalFormatting>
  <conditionalFormatting sqref="BF89">
    <cfRule type="expression" dxfId="199" priority="56">
      <formula>BF89&lt;BF$5</formula>
    </cfRule>
  </conditionalFormatting>
  <conditionalFormatting sqref="AT34:AT97">
    <cfRule type="expression" dxfId="198" priority="29">
      <formula>$F34=""</formula>
    </cfRule>
    <cfRule type="expression" dxfId="197" priority="30">
      <formula>AT$30&lt;&gt;""</formula>
    </cfRule>
  </conditionalFormatting>
  <conditionalFormatting sqref="AT34:AT97">
    <cfRule type="expression" dxfId="196" priority="27">
      <formula>AT34&lt;AT$5</formula>
    </cfRule>
  </conditionalFormatting>
  <conditionalFormatting sqref="AT34:AT97">
    <cfRule type="expression" dxfId="195" priority="28" stopIfTrue="1">
      <formula>AND($F34="",AT34&lt;&gt;"")</formula>
    </cfRule>
  </conditionalFormatting>
  <conditionalFormatting sqref="AH94:AN101">
    <cfRule type="expression" dxfId="194" priority="26">
      <formula>AH94&lt;AH$5</formula>
    </cfRule>
  </conditionalFormatting>
  <conditionalFormatting sqref="AH73:AS93">
    <cfRule type="expression" dxfId="193" priority="25">
      <formula>AH73&lt;AH$5</formula>
    </cfRule>
  </conditionalFormatting>
  <conditionalFormatting sqref="AH73:AN93">
    <cfRule type="expression" dxfId="192" priority="24">
      <formula>AH73&lt;AH$5</formula>
    </cfRule>
  </conditionalFormatting>
  <conditionalFormatting sqref="AP46:AP72">
    <cfRule type="expression" dxfId="191" priority="23">
      <formula>AP46&lt;AP$5</formula>
    </cfRule>
  </conditionalFormatting>
  <conditionalFormatting sqref="AH46:AS72">
    <cfRule type="expression" dxfId="190" priority="20">
      <formula>AH46&lt;AH$5</formula>
    </cfRule>
  </conditionalFormatting>
  <conditionalFormatting sqref="AH46:AS72">
    <cfRule type="expression" dxfId="189" priority="19">
      <formula>AH46&lt;AH$5</formula>
    </cfRule>
  </conditionalFormatting>
  <conditionalFormatting sqref="AH46:AN72">
    <cfRule type="expression" dxfId="188" priority="18">
      <formula>AH46&lt;AH$5</formula>
    </cfRule>
  </conditionalFormatting>
  <conditionalFormatting sqref="BF31:BF50">
    <cfRule type="expression" dxfId="187" priority="17">
      <formula>IF($C31="",0,1)</formula>
    </cfRule>
  </conditionalFormatting>
  <conditionalFormatting sqref="BF54:BF59 BF61:BF83">
    <cfRule type="expression" dxfId="186" priority="16">
      <formula>IF($C54="",0,1)</formula>
    </cfRule>
  </conditionalFormatting>
  <conditionalFormatting sqref="BF100:BF101 BF94:BF97">
    <cfRule type="expression" dxfId="185" priority="15">
      <formula>IF($C94="",0,1)</formula>
    </cfRule>
  </conditionalFormatting>
  <conditionalFormatting sqref="BF98">
    <cfRule type="expression" dxfId="184" priority="14">
      <formula>IF($C98="",0,1)</formula>
    </cfRule>
  </conditionalFormatting>
  <conditionalFormatting sqref="BF99">
    <cfRule type="expression" dxfId="183" priority="13">
      <formula>IF($C99="",0,1)</formula>
    </cfRule>
  </conditionalFormatting>
  <conditionalFormatting sqref="BF51">
    <cfRule type="expression" dxfId="182" priority="12">
      <formula>IF($C51="",0,1)</formula>
    </cfRule>
  </conditionalFormatting>
  <conditionalFormatting sqref="BF93">
    <cfRule type="expression" dxfId="181" priority="11">
      <formula>IF($C93="",0,1)</formula>
    </cfRule>
  </conditionalFormatting>
  <conditionalFormatting sqref="BF106">
    <cfRule type="expression" dxfId="180" priority="7">
      <formula>IF($C106="",0,1)</formula>
    </cfRule>
  </conditionalFormatting>
  <conditionalFormatting sqref="BF105">
    <cfRule type="expression" dxfId="179" priority="6">
      <formula>IF($C105="",0,1)</formula>
    </cfRule>
  </conditionalFormatting>
  <conditionalFormatting sqref="BF102">
    <cfRule type="expression" dxfId="178" priority="5">
      <formula>IF($C102="",0,1)</formula>
    </cfRule>
  </conditionalFormatting>
  <conditionalFormatting sqref="BF52">
    <cfRule type="expression" dxfId="177" priority="4">
      <formula>IF($C52="",0,1)</formula>
    </cfRule>
  </conditionalFormatting>
  <conditionalFormatting sqref="BF53">
    <cfRule type="expression" dxfId="176" priority="3">
      <formula>IF($C53="",0,1)</formula>
    </cfRule>
  </conditionalFormatting>
  <conditionalFormatting sqref="BF60">
    <cfRule type="expression" dxfId="175" priority="2">
      <formula>IF($C60="",0,1)</formula>
    </cfRule>
  </conditionalFormatting>
  <conditionalFormatting sqref="BF104">
    <cfRule type="expression" dxfId="174" priority="1">
      <formula>IF($C104="",0,1)</formula>
    </cfRule>
  </conditionalFormatting>
  <dataValidations count="6">
    <dataValidation allowBlank="1" showInputMessage="1" showErrorMessage="1" errorTitle="נתון שגוי." error="ניתן להזין רק 0 או 1._x000a_0 = לא עומד בתנאי._x000a_1 = עומד בתנאי." sqref="BB31:BD130" xr:uid="{00000000-0002-0000-0400-000000000000}"/>
    <dataValidation type="whole" operator="greaterThanOrEqual" allowBlank="1" showInputMessage="1" showErrorMessage="1" errorTitle="נתון שגוי." error="ניתן להזין רק מספר שלם גדול או שווה ל-0." sqref="AQ31:AS130" xr:uid="{00000000-0002-0000-0400-000001000000}">
      <formula1>0</formula1>
    </dataValidation>
    <dataValidation type="list" allowBlank="1" showInputMessage="1" showErrorMessage="1" errorTitle="נתון שגוי." error="ניתן להזין רק 0 או 1._x000a_0 = לא עומד בתנאי._x000a_1 = עומד בתנאי." sqref="AX31:BA130 S31:S131 T31:AP130 L31:R130 K31:K131 G31:J130 AV31:AV130" xr:uid="{00000000-0002-0000-0400-000003000000}">
      <formula1>$BH31:$BI31</formula1>
    </dataValidation>
    <dataValidation type="list" allowBlank="1" showInputMessage="1" showErrorMessage="1" sqref="AX30:BA30 T30:AT30 L30:R30 G30:J30 AV30" xr:uid="{00000000-0002-0000-0400-000004000000}">
      <formula1>OFFSET($BK$1,0,0,1,COUNTA($BK$1:$CU$1))</formula1>
    </dataValidation>
    <dataValidation type="decimal" operator="greaterThanOrEqual" allowBlank="1" showInputMessage="1" showErrorMessage="1" errorTitle="נתון שגוי." error="ניתן להזין רק מספר גדול או שווה ל-0." sqref="AT31:AT130" xr:uid="{00000000-0002-0000-0400-000005000000}">
      <formula1>0</formula1>
    </dataValidation>
    <dataValidation type="list" allowBlank="1" showInputMessage="1" showErrorMessage="1" sqref="G4:AZ4" xr:uid="{00000000-0002-0000-0400-000002000000}">
      <formula1>"1,0,99"</formula1>
    </dataValidation>
  </dataValidations>
  <printOptions horizontalCentered="1"/>
  <pageMargins left="0.15748031496062992" right="0.15748031496062992" top="0.59055118110236227" bottom="0.47244094488188981" header="0.31496062992125984" footer="0.19685039370078741"/>
  <pageSetup paperSize="9" scale="68" fitToHeight="2" orientation="landscape" r:id="rId1"/>
  <headerFooter>
    <oddHeader>&amp;C&amp;Uמבחנים לתמיכה של משרד התרבות והספורט</oddHeader>
    <oddFooter>&amp;Lא. חפץ ושות'
יעוץ כלכלי&amp;C&amp;P</oddFooter>
  </headerFooter>
  <rowBreaks count="2" manualBreakCount="2">
    <brk id="69" min="1" max="57" man="1"/>
    <brk id="105" min="1" max="57" man="1"/>
  </rowBreaks>
  <legacyDrawing r:id="rId2"/>
  <extLst>
    <ext xmlns:x14="http://schemas.microsoft.com/office/spreadsheetml/2009/9/main" uri="{78C0D931-6437-407d-A8EE-F0AAD7539E65}">
      <x14:conditionalFormattings>
        <x14:conditionalFormatting xmlns:xm="http://schemas.microsoft.com/office/excel/2006/main">
          <x14:cfRule type="containsText" priority="435" operator="containsText" id="{8B8D23FF-9EE8-48AD-9E29-A57A77509FF6}">
            <xm:f>NOT(ISERROR(SEARCH($BH$1,G32)))</xm:f>
            <xm:f>$BH$1</xm:f>
            <x14:dxf>
              <fill>
                <patternFill>
                  <bgColor rgb="FFFF0000"/>
                </patternFill>
              </fill>
            </x14:dxf>
          </x14:cfRule>
          <xm:sqref>G32:J130</xm:sqref>
        </x14:conditionalFormatting>
        <x14:conditionalFormatting xmlns:xm="http://schemas.microsoft.com/office/excel/2006/main">
          <x14:cfRule type="containsText" priority="5441" operator="containsText" id="{85988AF1-D291-48A1-95A1-9C562B5DA495}">
            <xm:f>NOT(ISERROR(SEARCH($BH$1,B31)))</xm:f>
            <xm:f>$BH$1</xm:f>
            <x14:dxf>
              <fill>
                <patternFill>
                  <bgColor rgb="FFFF0000"/>
                </patternFill>
              </fill>
            </x14:dxf>
          </x14:cfRule>
          <xm:sqref>G31:AC31 AP31 AW31:BE31 B31:E130 AU31:AU131 T32:AC33 S32:S131 AW32:AW131 AT33 T34:AE35 AF35 AI35:AP35 AG35:AH36 AQ35:AS36 T36:AC36 T37:AE39 AF39:AS39 AP39:AP40 T40:AC40 T41:AE42 T43:U43 T44:AC44 AP44 T45:AE46 T47:AC47 AF47:AG47 T48:AE59 AG53 AF53:AF60 AG55:AG59 T60:AC60 T61:AF61 T62:U62 AG62:AG64 T63:AF64 T65:AC65 T66:AF66 T67:AC67 T68:AG68 T69:AF69 T70:U74 AG74:AS74 T75:AF75 T76:AC76 T77:AF77 T98:AT130 K32:K131 BF90:BF92 BF86:BF88 BE32:BE131 T78:AG93 AH73:AS93 AX32:BD130 T94:AS101 BF103 L32:R130 BF107:BF130</xm:sqref>
        </x14:conditionalFormatting>
        <x14:conditionalFormatting xmlns:xm="http://schemas.microsoft.com/office/excel/2006/main">
          <x14:cfRule type="containsText" priority="1985" operator="containsText" id="{16B29559-5FD5-4280-AF8F-C75A7CD92B25}">
            <xm:f>NOT(ISERROR(SEARCH($BH$1,U71)))</xm:f>
            <xm:f>$BH$1</xm:f>
            <x14:dxf>
              <fill>
                <patternFill>
                  <bgColor rgb="FFFF0000"/>
                </patternFill>
              </fill>
            </x14:dxf>
          </x14:cfRule>
          <xm:sqref>U71:U74</xm:sqref>
        </x14:conditionalFormatting>
        <x14:conditionalFormatting xmlns:xm="http://schemas.microsoft.com/office/excel/2006/main">
          <x14:cfRule type="containsText" priority="5259" operator="containsText" id="{6BFD81EB-B2CD-4C9C-B7F4-B4936C40DDDD}">
            <xm:f>NOT(ISERROR(SEARCH($BH$1,U32)))</xm:f>
            <xm:f>$BH$1</xm:f>
            <x14:dxf>
              <fill>
                <patternFill>
                  <bgColor rgb="FFFF0000"/>
                </patternFill>
              </fill>
            </x14:dxf>
          </x14:cfRule>
          <xm:sqref>U32:AC33</xm:sqref>
        </x14:conditionalFormatting>
        <x14:conditionalFormatting xmlns:xm="http://schemas.microsoft.com/office/excel/2006/main">
          <x14:cfRule type="containsText" priority="3435" operator="containsText" id="{25594C55-A47A-44D5-98A3-9D24E8A1DB6C}">
            <xm:f>NOT(ISERROR(SEARCH($BH$1,U47)))</xm:f>
            <xm:f>$BH$1</xm:f>
            <x14:dxf>
              <fill>
                <patternFill>
                  <bgColor rgb="FFFF0000"/>
                </patternFill>
              </fill>
            </x14:dxf>
          </x14:cfRule>
          <xm:sqref>U47:AE47</xm:sqref>
        </x14:conditionalFormatting>
        <x14:conditionalFormatting xmlns:xm="http://schemas.microsoft.com/office/excel/2006/main">
          <x14:cfRule type="containsText" priority="3405" operator="containsText" id="{46BD82C0-4F31-41F2-94FB-CAC4B3C2681B}">
            <xm:f>NOT(ISERROR(SEARCH($BH$1,U60)))</xm:f>
            <xm:f>$BH$1</xm:f>
            <x14:dxf>
              <fill>
                <patternFill>
                  <bgColor rgb="FFFF0000"/>
                </patternFill>
              </fill>
            </x14:dxf>
          </x14:cfRule>
          <xm:sqref>U60:AE60</xm:sqref>
        </x14:conditionalFormatting>
        <x14:conditionalFormatting xmlns:xm="http://schemas.microsoft.com/office/excel/2006/main">
          <x14:cfRule type="containsText" priority="1040" operator="containsText" id="{935F7AF8-FC27-445D-87A1-BC2F344666BD}">
            <xm:f>NOT(ISERROR(SEARCH($BH$1,U36)))</xm:f>
            <xm:f>$BH$1</xm:f>
            <x14:dxf>
              <fill>
                <patternFill>
                  <bgColor rgb="FFFF0000"/>
                </patternFill>
              </fill>
            </x14:dxf>
          </x14:cfRule>
          <xm:sqref>U36:AF36</xm:sqref>
        </x14:conditionalFormatting>
        <x14:conditionalFormatting xmlns:xm="http://schemas.microsoft.com/office/excel/2006/main">
          <x14:cfRule type="containsText" priority="1000" operator="containsText" id="{F7F198C0-46EB-40F3-83A6-4794BAC38A84}">
            <xm:f>NOT(ISERROR(SEARCH($BH$1,U62)))</xm:f>
            <xm:f>$BH$1</xm:f>
            <x14:dxf>
              <fill>
                <patternFill>
                  <bgColor rgb="FFFF0000"/>
                </patternFill>
              </fill>
            </x14:dxf>
          </x14:cfRule>
          <xm:sqref>U62:AF62</xm:sqref>
        </x14:conditionalFormatting>
        <x14:conditionalFormatting xmlns:xm="http://schemas.microsoft.com/office/excel/2006/main">
          <x14:cfRule type="containsText" priority="2780" operator="containsText" id="{596D9C05-54A1-4101-8522-6351111B6B07}">
            <xm:f>NOT(ISERROR(SEARCH($BH$1,U65)))</xm:f>
            <xm:f>$BH$1</xm:f>
            <x14:dxf>
              <fill>
                <patternFill>
                  <bgColor rgb="FFFF0000"/>
                </patternFill>
              </fill>
            </x14:dxf>
          </x14:cfRule>
          <xm:sqref>U65:AG65</xm:sqref>
        </x14:conditionalFormatting>
        <x14:conditionalFormatting xmlns:xm="http://schemas.microsoft.com/office/excel/2006/main">
          <x14:cfRule type="containsText" priority="4225" operator="containsText" id="{36E95FB2-AD1A-48CB-84C6-41B5F0E9A7DE}">
            <xm:f>NOT(ISERROR(SEARCH($BH$1,U40)))</xm:f>
            <xm:f>$BH$1</xm:f>
            <x14:dxf>
              <fill>
                <patternFill>
                  <bgColor rgb="FFFF0000"/>
                </patternFill>
              </fill>
            </x14:dxf>
          </x14:cfRule>
          <xm:sqref>U40:AS40</xm:sqref>
        </x14:conditionalFormatting>
        <x14:conditionalFormatting xmlns:xm="http://schemas.microsoft.com/office/excel/2006/main">
          <x14:cfRule type="containsText" priority="3710" operator="containsText" id="{EC7CD414-451B-486A-BF26-749B333C3B13}">
            <xm:f>NOT(ISERROR(SEARCH($BH$1,U44)))</xm:f>
            <xm:f>$BH$1</xm:f>
            <x14:dxf>
              <fill>
                <patternFill>
                  <bgColor rgb="FFFF0000"/>
                </patternFill>
              </fill>
            </x14:dxf>
          </x14:cfRule>
          <xm:sqref>U44:AS44</xm:sqref>
        </x14:conditionalFormatting>
        <x14:conditionalFormatting xmlns:xm="http://schemas.microsoft.com/office/excel/2006/main">
          <x14:cfRule type="containsText" priority="745" operator="containsText" id="{446368FE-3D56-4FFB-87E5-841883FD44D9}">
            <xm:f>NOT(ISERROR(SEARCH($BH$1,U67)))</xm:f>
            <xm:f>$BH$1</xm:f>
            <x14:dxf>
              <fill>
                <patternFill>
                  <bgColor rgb="FFFF0000"/>
                </patternFill>
              </fill>
            </x14:dxf>
          </x14:cfRule>
          <xm:sqref>U67:AG67</xm:sqref>
        </x14:conditionalFormatting>
        <x14:conditionalFormatting xmlns:xm="http://schemas.microsoft.com/office/excel/2006/main">
          <x14:cfRule type="containsText" priority="3115" operator="containsText" id="{1998637C-098E-4398-AE56-0274B16260ED}">
            <xm:f>NOT(ISERROR(SEARCH($BH$1,U70)))</xm:f>
            <xm:f>$BH$1</xm:f>
            <x14:dxf>
              <fill>
                <patternFill>
                  <bgColor rgb="FFFF0000"/>
                </patternFill>
              </fill>
            </x14:dxf>
          </x14:cfRule>
          <xm:sqref>U70:AG70</xm:sqref>
        </x14:conditionalFormatting>
        <x14:conditionalFormatting xmlns:xm="http://schemas.microsoft.com/office/excel/2006/main">
          <x14:cfRule type="containsText" priority="445" operator="containsText" id="{E10E4C0A-35B6-413D-86B3-C1B1FD5E8998}">
            <xm:f>NOT(ISERROR(SEARCH($BH$1,U76)))</xm:f>
            <xm:f>$BH$1</xm:f>
            <x14:dxf>
              <fill>
                <patternFill>
                  <bgColor rgb="FFFF0000"/>
                </patternFill>
              </fill>
            </x14:dxf>
          </x14:cfRule>
          <xm:sqref>U76:AS76 AH77:AS93</xm:sqref>
        </x14:conditionalFormatting>
        <x14:conditionalFormatting xmlns:xm="http://schemas.microsoft.com/office/excel/2006/main">
          <x14:cfRule type="containsText" priority="1960" operator="containsText" id="{8F82CF92-C9CB-4A30-BBB8-E384A870F060}">
            <xm:f>NOT(ISERROR(SEARCH($BH$1,V74)))</xm:f>
            <xm:f>$BH$1</xm:f>
            <x14:dxf>
              <fill>
                <patternFill>
                  <bgColor rgb="FFFF0000"/>
                </patternFill>
              </fill>
            </x14:dxf>
          </x14:cfRule>
          <xm:sqref>V74:AF74</xm:sqref>
        </x14:conditionalFormatting>
        <x14:conditionalFormatting xmlns:xm="http://schemas.microsoft.com/office/excel/2006/main">
          <x14:cfRule type="containsText" priority="205" operator="containsText" id="{DB696B9C-834C-4D56-B010-0A8BB6CC8916}">
            <xm:f>NOT(ISERROR(SEARCH($BH$1,V43)))</xm:f>
            <xm:f>$BH$1</xm:f>
            <x14:dxf>
              <fill>
                <patternFill>
                  <bgColor rgb="FFFF0000"/>
                </patternFill>
              </fill>
            </x14:dxf>
          </x14:cfRule>
          <xm:sqref>V43:AS43</xm:sqref>
        </x14:conditionalFormatting>
        <x14:conditionalFormatting xmlns:xm="http://schemas.microsoft.com/office/excel/2006/main">
          <x14:cfRule type="containsText" priority="2230" operator="containsText" id="{F7C41D7F-9812-43FC-9300-DFAB856A1D61}">
            <xm:f>NOT(ISERROR(SEARCH($BH$1,V71)))</xm:f>
            <xm:f>$BH$1</xm:f>
            <x14:dxf>
              <fill>
                <patternFill>
                  <bgColor rgb="FFFF0000"/>
                </patternFill>
              </fill>
            </x14:dxf>
          </x14:cfRule>
          <xm:sqref>V73:AS73 V71:AG72</xm:sqref>
        </x14:conditionalFormatting>
        <x14:conditionalFormatting xmlns:xm="http://schemas.microsoft.com/office/excel/2006/main">
          <x14:cfRule type="containsText" priority="4983" operator="containsText" id="{B8D8DC8D-F124-4CDE-8DFA-7E28B631F10A}">
            <xm:f>NOT(ISERROR(SEARCH($BH$1,AD31)))</xm:f>
            <xm:f>$BH$1</xm:f>
            <x14:dxf>
              <fill>
                <patternFill>
                  <bgColor rgb="FFFF0000"/>
                </patternFill>
              </fill>
            </x14:dxf>
          </x14:cfRule>
          <xm:sqref>AD31:AE33</xm:sqref>
        </x14:conditionalFormatting>
        <x14:conditionalFormatting xmlns:xm="http://schemas.microsoft.com/office/excel/2006/main">
          <x14:cfRule type="containsText" priority="1840" operator="containsText" id="{0D4E07CF-77FE-4EDE-840B-E21960379836}">
            <xm:f>NOT(ISERROR(SEARCH($BH$1,AF33)))</xm:f>
            <xm:f>$BH$1</xm:f>
            <x14:dxf>
              <fill>
                <patternFill>
                  <bgColor rgb="FFFF0000"/>
                </patternFill>
              </fill>
            </x14:dxf>
          </x14:cfRule>
          <xm:sqref>AF33:AS34</xm:sqref>
        </x14:conditionalFormatting>
        <x14:conditionalFormatting xmlns:xm="http://schemas.microsoft.com/office/excel/2006/main">
          <x14:cfRule type="containsText" priority="1200" operator="containsText" id="{1D13D070-56D7-4BBF-B586-8E550988F8E6}">
            <xm:f>NOT(ISERROR(SEARCH($BH$1,AF37)))</xm:f>
            <xm:f>$BH$1</xm:f>
            <x14:dxf>
              <fill>
                <patternFill>
                  <bgColor rgb="FFFF0000"/>
                </patternFill>
              </fill>
            </x14:dxf>
          </x14:cfRule>
          <xm:sqref>AF37:AS37</xm:sqref>
        </x14:conditionalFormatting>
        <x14:conditionalFormatting xmlns:xm="http://schemas.microsoft.com/office/excel/2006/main">
          <x14:cfRule type="containsText" priority="1320" operator="containsText" id="{D92CC9D6-6BD4-485E-AA7E-1C3FDDC22B81}">
            <xm:f>NOT(ISERROR(SEARCH($BH$1,AF41)))</xm:f>
            <xm:f>$BH$1</xm:f>
            <x14:dxf>
              <fill>
                <patternFill>
                  <bgColor rgb="FFFF0000"/>
                </patternFill>
              </fill>
            </x14:dxf>
          </x14:cfRule>
          <xm:sqref>AF41:AS41</xm:sqref>
        </x14:conditionalFormatting>
        <x14:conditionalFormatting xmlns:xm="http://schemas.microsoft.com/office/excel/2006/main">
          <x14:cfRule type="containsText" priority="1080" operator="containsText" id="{2F5A6FBB-1198-4A5A-8BAB-5BC19FE3332B}">
            <xm:f>NOT(ISERROR(SEARCH($BH$1,AF45)))</xm:f>
            <xm:f>$BH$1</xm:f>
            <x14:dxf>
              <fill>
                <patternFill>
                  <bgColor rgb="FFFF0000"/>
                </patternFill>
              </fill>
            </x14:dxf>
          </x14:cfRule>
          <xm:sqref>AF45:AS46 AH47:AS72</xm:sqref>
        </x14:conditionalFormatting>
        <x14:conditionalFormatting xmlns:xm="http://schemas.microsoft.com/office/excel/2006/main">
          <x14:cfRule type="containsText" priority="1440" operator="containsText" id="{582A19E2-5EFF-456E-9F1C-AE33C2E048D2}">
            <xm:f>NOT(ISERROR(SEARCH($BH$1,AF48)))</xm:f>
            <xm:f>$BH$1</xm:f>
            <x14:dxf>
              <fill>
                <patternFill>
                  <bgColor rgb="FFFF0000"/>
                </patternFill>
              </fill>
            </x14:dxf>
          </x14:cfRule>
          <xm:sqref>AF48:AG52</xm:sqref>
        </x14:conditionalFormatting>
        <x14:conditionalFormatting xmlns:xm="http://schemas.microsoft.com/office/excel/2006/main">
          <x14:cfRule type="containsText" priority="2965" operator="containsText" id="{CD978AD3-371C-4D96-B0EB-8620031AE2EA}">
            <xm:f>NOT(ISERROR(SEARCH($BH$1,AF31)))</xm:f>
            <xm:f>$BH$1</xm:f>
            <x14:dxf>
              <fill>
                <patternFill>
                  <bgColor rgb="FFFF0000"/>
                </patternFill>
              </fill>
            </x14:dxf>
          </x14:cfRule>
          <xm:sqref>AF31:AT32</xm:sqref>
        </x14:conditionalFormatting>
        <x14:conditionalFormatting xmlns:xm="http://schemas.microsoft.com/office/excel/2006/main">
          <x14:cfRule type="containsText" priority="3860" operator="containsText" id="{196D9C2A-D491-4667-BCE3-FEF19A702595}">
            <xm:f>NOT(ISERROR(SEARCH($BH$1,AF38)))</xm:f>
            <xm:f>$BH$1</xm:f>
            <x14:dxf>
              <fill>
                <patternFill>
                  <bgColor rgb="FFFF0000"/>
                </patternFill>
              </fill>
            </x14:dxf>
          </x14:cfRule>
          <xm:sqref>AF38:AS38</xm:sqref>
        </x14:conditionalFormatting>
        <x14:conditionalFormatting xmlns:xm="http://schemas.microsoft.com/office/excel/2006/main">
          <x14:cfRule type="containsText" priority="3465" operator="containsText" id="{86C8B90F-754B-41EB-AF91-E6D4EF03622F}">
            <xm:f>NOT(ISERROR(SEARCH($BH$1,AF42)))</xm:f>
            <xm:f>$BH$1</xm:f>
            <x14:dxf>
              <fill>
                <patternFill>
                  <bgColor rgb="FFFF0000"/>
                </patternFill>
              </fill>
            </x14:dxf>
          </x14:cfRule>
          <xm:sqref>AF42:AS42 AQ43:AS44</xm:sqref>
        </x14:conditionalFormatting>
        <x14:conditionalFormatting xmlns:xm="http://schemas.microsoft.com/office/excel/2006/main">
          <x14:cfRule type="containsText" priority="2930" operator="containsText" id="{C522449D-6A9E-45A0-A65B-D03346DAD9FD}">
            <xm:f>NOT(ISERROR(SEARCH($BH$1,AG54)))</xm:f>
            <xm:f>$BH$1</xm:f>
            <x14:dxf>
              <fill>
                <patternFill>
                  <bgColor rgb="FFFF0000"/>
                </patternFill>
              </fill>
            </x14:dxf>
          </x14:cfRule>
          <xm:sqref>AG54</xm:sqref>
        </x14:conditionalFormatting>
        <x14:conditionalFormatting xmlns:xm="http://schemas.microsoft.com/office/excel/2006/main">
          <x14:cfRule type="containsText" priority="3395" operator="containsText" id="{F123E01A-19F6-45F5-946A-95705952030D}">
            <xm:f>NOT(ISERROR(SEARCH($BH$1,AG60)))</xm:f>
            <xm:f>$BH$1</xm:f>
            <x14:dxf>
              <fill>
                <patternFill>
                  <bgColor rgb="FFFF0000"/>
                </patternFill>
              </fill>
            </x14:dxf>
          </x14:cfRule>
          <xm:sqref>AG60:AG61</xm:sqref>
        </x14:conditionalFormatting>
        <x14:conditionalFormatting xmlns:xm="http://schemas.microsoft.com/office/excel/2006/main">
          <x14:cfRule type="containsText" priority="895" operator="containsText" id="{9F8BFF19-3AB9-4F19-A9FD-431C8D1A644B}">
            <xm:f>NOT(ISERROR(SEARCH($BH$1,AG66)))</xm:f>
            <xm:f>$BH$1</xm:f>
            <x14:dxf>
              <fill>
                <patternFill>
                  <bgColor rgb="FFFF0000"/>
                </patternFill>
              </fill>
            </x14:dxf>
          </x14:cfRule>
          <xm:sqref>AG66</xm:sqref>
        </x14:conditionalFormatting>
        <x14:conditionalFormatting xmlns:xm="http://schemas.microsoft.com/office/excel/2006/main">
          <x14:cfRule type="containsText" priority="3255" operator="containsText" id="{0B5A104E-9754-471A-B681-87E0E3825693}">
            <xm:f>NOT(ISERROR(SEARCH($BH$1,AG69)))</xm:f>
            <xm:f>$BH$1</xm:f>
            <x14:dxf>
              <fill>
                <patternFill>
                  <bgColor rgb="FFFF0000"/>
                </patternFill>
              </fill>
            </x14:dxf>
          </x14:cfRule>
          <xm:sqref>AG69</xm:sqref>
        </x14:conditionalFormatting>
        <x14:conditionalFormatting xmlns:xm="http://schemas.microsoft.com/office/excel/2006/main">
          <x14:cfRule type="containsText" priority="300" operator="containsText" id="{A13002C9-F7F1-4BEF-8C2F-CA982404F3B7}">
            <xm:f>NOT(ISERROR(SEARCH($BH$1,AG77)))</xm:f>
            <xm:f>$BH$1</xm:f>
            <x14:dxf>
              <fill>
                <patternFill>
                  <bgColor rgb="FFFF0000"/>
                </patternFill>
              </fill>
            </x14:dxf>
          </x14:cfRule>
          <xm:sqref>AG77</xm:sqref>
        </x14:conditionalFormatting>
        <x14:conditionalFormatting xmlns:xm="http://schemas.microsoft.com/office/excel/2006/main">
          <x14:cfRule type="containsText" priority="595" operator="containsText" id="{A59F688B-3F9B-410D-BDA4-6BB1D522887A}">
            <xm:f>NOT(ISERROR(SEARCH($BH$1,AG75)))</xm:f>
            <xm:f>$BH$1</xm:f>
            <x14:dxf>
              <fill>
                <patternFill>
                  <bgColor rgb="FFFF0000"/>
                </patternFill>
              </fill>
            </x14:dxf>
          </x14:cfRule>
          <xm:sqref>AG75:AS75</xm:sqref>
        </x14:conditionalFormatting>
        <x14:conditionalFormatting xmlns:xm="http://schemas.microsoft.com/office/excel/2006/main">
          <x14:cfRule type="containsText" priority="1030" operator="containsText" id="{470BEFAC-172E-41C2-B51F-4562B1689ACF}">
            <xm:f>NOT(ISERROR(SEARCH($BH$1,AI36)))</xm:f>
            <xm:f>$BH$1</xm:f>
            <x14:dxf>
              <fill>
                <patternFill>
                  <bgColor rgb="FFFF0000"/>
                </patternFill>
              </fill>
            </x14:dxf>
          </x14:cfRule>
          <xm:sqref>AI36:AP36</xm:sqref>
        </x14:conditionalFormatting>
        <x14:conditionalFormatting xmlns:xm="http://schemas.microsoft.com/office/excel/2006/main">
          <x14:cfRule type="containsText" priority="5049" operator="containsText" id="{323F1FE9-ED30-49C1-B3C8-6621F94EEB0E}">
            <xm:f>NOT(ISERROR(SEARCH($BH$1,AV31)))</xm:f>
            <xm:f>$BH$1</xm:f>
            <x14:dxf>
              <fill>
                <patternFill>
                  <bgColor rgb="FFFF0000"/>
                </patternFill>
              </fill>
            </x14:dxf>
          </x14:cfRule>
          <xm:sqref>AV31:AV130</xm:sqref>
        </x14:conditionalFormatting>
        <x14:conditionalFormatting xmlns:xm="http://schemas.microsoft.com/office/excel/2006/main">
          <x14:cfRule type="containsText" priority="35" operator="containsText" id="{E4ABEAAB-82D0-42D7-BAFB-D774A3345590}">
            <xm:f>NOT(ISERROR(SEARCH($BH$1,BF84)))</xm:f>
            <xm:f>$BH$1</xm:f>
            <x14:dxf>
              <fill>
                <patternFill>
                  <bgColor rgb="FFFF0000"/>
                </patternFill>
              </fill>
            </x14:dxf>
          </x14:cfRule>
          <xm:sqref>BF84:BF85</xm:sqref>
        </x14:conditionalFormatting>
        <x14:conditionalFormatting xmlns:xm="http://schemas.microsoft.com/office/excel/2006/main">
          <x14:cfRule type="containsText" priority="55" operator="containsText" id="{74D784FF-E5F2-42E2-A237-5603371178F5}">
            <xm:f>NOT(ISERROR(SEARCH($BH$1,BF89)))</xm:f>
            <xm:f>$BH$1</xm:f>
            <x14:dxf>
              <fill>
                <patternFill>
                  <bgColor rgb="FFFF0000"/>
                </patternFill>
              </fill>
            </x14:dxf>
          </x14:cfRule>
          <xm:sqref>BF89</xm:sqref>
        </x14:conditionalFormatting>
        <x14:conditionalFormatting xmlns:xm="http://schemas.microsoft.com/office/excel/2006/main">
          <x14:cfRule type="containsText" priority="31" operator="containsText" id="{AF6BF8AB-DC74-4D79-9AEF-0599C1B548FF}">
            <xm:f>NOT(ISERROR(SEARCH($BH$1,AT34)))</xm:f>
            <xm:f>$BH$1</xm:f>
            <x14:dxf>
              <fill>
                <patternFill>
                  <bgColor rgb="FFFF0000"/>
                </patternFill>
              </fill>
            </x14:dxf>
          </x14:cfRule>
          <xm:sqref>AT34:AT97</xm:sqref>
        </x14:conditionalFormatting>
        <x14:conditionalFormatting xmlns:xm="http://schemas.microsoft.com/office/excel/2006/main">
          <x14:cfRule type="containsText" priority="22" operator="containsText" id="{1EC0F7FD-1990-426F-A16D-7D15A2F80F81}">
            <xm:f>NOT(ISERROR(SEARCH($BH$1,AH46)))</xm:f>
            <xm:f>$BH$1</xm:f>
            <x14:dxf>
              <fill>
                <patternFill>
                  <bgColor rgb="FFFF0000"/>
                </patternFill>
              </fill>
            </x14:dxf>
          </x14:cfRule>
          <xm:sqref>AH46:AS72</xm:sqref>
        </x14:conditionalFormatting>
        <x14:conditionalFormatting xmlns:xm="http://schemas.microsoft.com/office/excel/2006/main">
          <x14:cfRule type="containsText" priority="21" operator="containsText" id="{80C474DE-8AAA-4849-BA59-1E8DDC31883B}">
            <xm:f>NOT(ISERROR(SEARCH($BH$1,AH46)))</xm:f>
            <xm:f>$BH$1</xm:f>
            <x14:dxf>
              <fill>
                <patternFill>
                  <bgColor rgb="FFFF0000"/>
                </patternFill>
              </fill>
            </x14:dxf>
          </x14:cfRule>
          <xm:sqref>AH46:AS72</xm:sqref>
        </x14:conditionalFormatting>
        <x14:conditionalFormatting xmlns:xm="http://schemas.microsoft.com/office/excel/2006/main">
          <x14:cfRule type="containsText" priority="10" operator="containsText" id="{8F4865F7-1258-48D7-A2D9-FF84CC204469}">
            <xm:f>NOT(ISERROR(SEARCH($BH$1,AS37)))</xm:f>
            <xm:f>$BH$1</xm:f>
            <x14:dxf>
              <fill>
                <patternFill>
                  <bgColor rgb="FFFF0000"/>
                </patternFill>
              </fill>
            </x14:dxf>
          </x14:cfRule>
          <xm:sqref>AS37</xm:sqref>
        </x14:conditionalFormatting>
        <x14:conditionalFormatting xmlns:xm="http://schemas.microsoft.com/office/excel/2006/main">
          <x14:cfRule type="containsText" priority="9" operator="containsText" id="{99CCD965-36E4-497F-9C1B-7FC8C26914CF}">
            <xm:f>NOT(ISERROR(SEARCH($BH$1,AR37)))</xm:f>
            <xm:f>$BH$1</xm:f>
            <x14:dxf>
              <fill>
                <patternFill>
                  <bgColor rgb="FFFF0000"/>
                </patternFill>
              </fill>
            </x14:dxf>
          </x14:cfRule>
          <xm:sqref>AR37</xm:sqref>
        </x14:conditionalFormatting>
        <x14:conditionalFormatting xmlns:xm="http://schemas.microsoft.com/office/excel/2006/main">
          <x14:cfRule type="containsText" priority="8" operator="containsText" id="{1A534D8D-9228-414C-86CD-42B10D9ED2B8}">
            <xm:f>NOT(ISERROR(SEARCH($BH$1,AQ37)))</xm:f>
            <xm:f>$BH$1</xm:f>
            <x14:dxf>
              <fill>
                <patternFill>
                  <bgColor rgb="FFFF0000"/>
                </patternFill>
              </fill>
            </x14:dxf>
          </x14:cfRule>
          <xm:sqref>AQ37</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Worksheet______5">
    <tabColor theme="4" tint="-0.249977111117893"/>
  </sheetPr>
  <dimension ref="A1:BJ180"/>
  <sheetViews>
    <sheetView rightToLeft="1" view="pageBreakPreview" zoomScale="80" zoomScaleNormal="100" zoomScaleSheetLayoutView="80" workbookViewId="0">
      <pane xSplit="6" ySplit="30" topLeftCell="G31" activePane="bottomRight" state="frozen"/>
      <selection activeCell="AO59" sqref="AO59"/>
      <selection pane="topRight" activeCell="AO59" sqref="AO59"/>
      <selection pane="bottomLeft" activeCell="AO59" sqref="AO59"/>
      <selection pane="bottomRight" activeCell="G31" sqref="G31"/>
    </sheetView>
  </sheetViews>
  <sheetFormatPr defaultColWidth="9.140625" defaultRowHeight="15.75" x14ac:dyDescent="0.25"/>
  <cols>
    <col min="1" max="1" width="9.140625" style="196" hidden="1" customWidth="1"/>
    <col min="2" max="2" width="6.7109375" style="196" customWidth="1"/>
    <col min="3" max="5" width="10.42578125" style="196" hidden="1" customWidth="1"/>
    <col min="6" max="6" width="60.7109375" style="196" bestFit="1" customWidth="1"/>
    <col min="7" max="7" width="20.7109375" style="196" customWidth="1"/>
    <col min="8" max="17" width="21.42578125" style="196" hidden="1" customWidth="1"/>
    <col min="18" max="18" width="1.7109375" style="196" hidden="1" customWidth="1"/>
    <col min="19" max="19" width="0.140625" style="196" hidden="1" customWidth="1"/>
    <col min="20" max="20" width="0.85546875" style="196" hidden="1" customWidth="1"/>
    <col min="21" max="21" width="17" style="196" customWidth="1"/>
    <col min="22" max="22" width="8.28515625" style="196" hidden="1" customWidth="1"/>
    <col min="23" max="23" width="17.140625" style="196" hidden="1" customWidth="1"/>
    <col min="24" max="24" width="10" style="196" hidden="1" customWidth="1"/>
    <col min="25" max="25" width="27" style="196" hidden="1" customWidth="1"/>
    <col min="26" max="26" width="15.5703125" style="196" customWidth="1"/>
    <col min="27" max="29" width="9.140625" style="195" hidden="1" customWidth="1"/>
    <col min="30" max="30" width="11.85546875" style="195" hidden="1" customWidth="1"/>
    <col min="31" max="32" width="9.140625" style="195" hidden="1" customWidth="1"/>
    <col min="33" max="33" width="10.140625" style="195" hidden="1" customWidth="1"/>
    <col min="34" max="34" width="16.7109375" style="195" hidden="1" customWidth="1"/>
    <col min="35" max="35" width="8.85546875" style="195" hidden="1" customWidth="1"/>
    <col min="36" max="36" width="11.85546875" style="195" hidden="1" customWidth="1"/>
    <col min="37" max="37" width="17.7109375" style="195" hidden="1" customWidth="1"/>
    <col min="38" max="48" width="9.140625" style="195" hidden="1" customWidth="1"/>
    <col min="49" max="49" width="10.7109375" style="195" hidden="1" customWidth="1"/>
    <col min="50" max="62" width="9.140625" style="195" hidden="1" customWidth="1"/>
    <col min="63" max="200" width="0" style="196" hidden="1" customWidth="1"/>
    <col min="201" max="16384" width="9.140625" style="196"/>
  </cols>
  <sheetData>
    <row r="1" spans="2:52" ht="21" customHeight="1" thickBot="1" x14ac:dyDescent="0.3">
      <c r="B1" s="483" t="str">
        <f ca="1">MID(CELL("filename",AC2),FIND("]",CELL("filename",AC2),1)+1,99)</f>
        <v>תקציב</v>
      </c>
      <c r="C1" s="485"/>
      <c r="D1" s="485"/>
      <c r="E1" s="485"/>
      <c r="F1" s="485"/>
      <c r="G1" s="485"/>
      <c r="H1" s="485"/>
      <c r="I1" s="485"/>
      <c r="J1" s="485"/>
      <c r="K1" s="485"/>
      <c r="L1" s="485"/>
      <c r="M1" s="485"/>
      <c r="N1" s="485"/>
      <c r="O1" s="485"/>
      <c r="P1" s="485"/>
      <c r="Q1" s="485"/>
      <c r="R1" s="485"/>
      <c r="S1" s="485"/>
      <c r="T1" s="485"/>
      <c r="U1" s="485"/>
      <c r="V1" s="485"/>
      <c r="W1" s="485"/>
      <c r="X1" s="485"/>
      <c r="Y1" s="485"/>
      <c r="Z1" s="485"/>
      <c r="AB1" s="195" t="s">
        <v>27</v>
      </c>
      <c r="AD1" s="250" t="s">
        <v>65</v>
      </c>
      <c r="AE1" s="251" t="s">
        <v>26</v>
      </c>
      <c r="AF1" s="251" t="s">
        <v>29</v>
      </c>
      <c r="AG1" s="251" t="s">
        <v>61</v>
      </c>
      <c r="AH1" s="251" t="s">
        <v>43</v>
      </c>
      <c r="AI1" s="251" t="s">
        <v>62</v>
      </c>
      <c r="AJ1" s="251" t="s">
        <v>68</v>
      </c>
      <c r="AK1" s="252" t="s">
        <v>69</v>
      </c>
      <c r="AL1" s="251" t="s">
        <v>63</v>
      </c>
      <c r="AM1" s="252" t="s">
        <v>64</v>
      </c>
      <c r="AN1" s="251"/>
      <c r="AO1" s="251"/>
      <c r="AP1" s="251"/>
      <c r="AQ1" s="251"/>
      <c r="AR1" s="251"/>
      <c r="AS1" s="251"/>
      <c r="AT1" s="251"/>
      <c r="AU1" s="251"/>
      <c r="AV1" s="251"/>
      <c r="AW1" s="251"/>
      <c r="AX1" s="251"/>
      <c r="AY1" s="251"/>
      <c r="AZ1" s="252"/>
    </row>
    <row r="2" spans="2:52" ht="20.25" customHeight="1" x14ac:dyDescent="0.25">
      <c r="U2" s="213" t="str">
        <f>'פרמטרים לקריטריונים'!$B$4</f>
        <v>שנת תקציב</v>
      </c>
      <c r="W2" s="213" t="str">
        <f>'פרמטרים לקריטריונים'!$B$4</f>
        <v>שנת תקציב</v>
      </c>
      <c r="Y2" s="213" t="str">
        <f>'פרמטרים לקריטריונים'!$B$4</f>
        <v>שנת תקציב</v>
      </c>
      <c r="Z2" s="2">
        <f>'פרמטרים לקריטריונים'!$C$4</f>
        <v>2025</v>
      </c>
      <c r="AE2" s="195">
        <f>IF(ISNA(MATCH(G31,$AB$30:$AC$30,0)),0,1)</f>
        <v>0</v>
      </c>
      <c r="AF2" s="195">
        <f>IF(IFERROR(G31*1,"bad")="bad",0,1)</f>
        <v>1</v>
      </c>
      <c r="AG2" s="195">
        <f>IF(IFERROR(IF(G31=TRUNC(G31),1,"bad"),"bad")="bad",0,1)</f>
        <v>1</v>
      </c>
      <c r="AH2" s="195">
        <f>IF(AND(IF(IFERROR(G31*1,"bad")="bad",0,1)=1,G31&gt;=0),1,0)</f>
        <v>1</v>
      </c>
      <c r="AI2" s="195">
        <f>IF(AND(IF(IFERROR(IF(G31=TRUNC(G31),1,"bad"),"bad")="bad",0,1)=1,G31&gt;=0),1,0)</f>
        <v>1</v>
      </c>
      <c r="AJ2" s="195">
        <f>IF(AND(IF(IFERROR(G31*1,"bad")="bad",0,1)=1,G31&gt;0),1,0)</f>
        <v>1</v>
      </c>
      <c r="AK2" s="195">
        <f>IF(AND(IF(IFERROR(IF(G31=TRUNC(G31),1,"bad"),"bad")="bad",0,1)=1,G31&gt;0),1,0)</f>
        <v>1</v>
      </c>
      <c r="AL2" s="195">
        <v>1</v>
      </c>
      <c r="AM2" s="195">
        <f>IF(IFERROR(HLOOKUP(G31,$BA$30:$BK$30,1,0),"bad")="bad",0,1)</f>
        <v>0</v>
      </c>
    </row>
    <row r="3" spans="2:52" ht="38.25" thickBot="1" x14ac:dyDescent="0.3">
      <c r="U3" s="214" t="str">
        <f>'פרמטרים לקריטריונים'!$B$5</f>
        <v>תקציב התמיכה</v>
      </c>
      <c r="W3" s="214" t="str">
        <f>'פרמטרים לקריטריונים'!$B$5</f>
        <v>תקציב התמיכה</v>
      </c>
      <c r="Y3" s="214" t="str">
        <f>'פרמטרים לקריטריונים'!$B$5</f>
        <v>תקציב התמיכה</v>
      </c>
      <c r="Z3" s="3">
        <f>'פרמטרים לקריטריונים'!$C$5</f>
        <v>2023926</v>
      </c>
      <c r="AD3" s="195" t="s">
        <v>66</v>
      </c>
      <c r="AE3" s="195">
        <v>1</v>
      </c>
      <c r="AF3" s="195">
        <v>2</v>
      </c>
      <c r="AG3" s="195">
        <v>3</v>
      </c>
      <c r="AH3" s="195">
        <v>4</v>
      </c>
      <c r="AI3" s="195">
        <v>5</v>
      </c>
      <c r="AJ3" s="195">
        <v>6</v>
      </c>
      <c r="AK3" s="195">
        <v>7</v>
      </c>
      <c r="AL3" s="195">
        <v>8</v>
      </c>
      <c r="AM3" s="195">
        <v>9</v>
      </c>
    </row>
    <row r="4" spans="2:52" ht="21.75" customHeight="1" thickBot="1" x14ac:dyDescent="0.3">
      <c r="F4" s="12" t="str">
        <f>'פרמטרים לקריטריונים'!B81</f>
        <v>סעיף</v>
      </c>
      <c r="G4" s="12" t="str">
        <f>'פרמטרים לקריטריונים'!C81</f>
        <v>ניקוד</v>
      </c>
      <c r="AD4" s="195" t="s">
        <v>67</v>
      </c>
      <c r="AE4" s="250">
        <v>1</v>
      </c>
      <c r="AF4" s="251">
        <v>2</v>
      </c>
      <c r="AG4" s="251">
        <v>3</v>
      </c>
      <c r="AH4" s="251">
        <v>4</v>
      </c>
      <c r="AI4" s="251">
        <v>5</v>
      </c>
      <c r="AJ4" s="251">
        <v>6</v>
      </c>
      <c r="AK4" s="251">
        <v>7</v>
      </c>
      <c r="AL4" s="251">
        <v>8</v>
      </c>
      <c r="AM4" s="251">
        <v>9</v>
      </c>
      <c r="AN4" s="252">
        <v>10</v>
      </c>
    </row>
    <row r="5" spans="2:52" x14ac:dyDescent="0.25">
      <c r="F5" s="121" t="str">
        <f>'פרמטרים לקריטריונים'!B82</f>
        <v>בעד כל שקל חדש בתקציב המאושר</v>
      </c>
      <c r="G5" s="13">
        <f>'פרמטרים לקריטריונים'!C82</f>
        <v>1</v>
      </c>
    </row>
    <row r="6" spans="2:52" hidden="1" x14ac:dyDescent="0.25"/>
    <row r="7" spans="2:52" ht="15" hidden="1" customHeight="1" x14ac:dyDescent="0.25"/>
    <row r="8" spans="2:52" ht="15" hidden="1" customHeight="1" x14ac:dyDescent="0.25"/>
    <row r="9" spans="2:52" ht="15" hidden="1" customHeight="1" x14ac:dyDescent="0.25"/>
    <row r="10" spans="2:52" ht="15" hidden="1" customHeight="1" x14ac:dyDescent="0.25"/>
    <row r="11" spans="2:52" ht="15" hidden="1" customHeight="1" x14ac:dyDescent="0.25"/>
    <row r="12" spans="2:52" ht="15" hidden="1" customHeight="1" x14ac:dyDescent="0.25"/>
    <row r="13" spans="2:52" ht="15" hidden="1" customHeight="1" x14ac:dyDescent="0.25"/>
    <row r="14" spans="2:52" ht="15" hidden="1" customHeight="1" x14ac:dyDescent="0.25"/>
    <row r="15" spans="2:52" ht="15" hidden="1" customHeight="1" x14ac:dyDescent="0.25"/>
    <row r="16" spans="2:52" ht="15" hidden="1" customHeight="1" x14ac:dyDescent="0.25"/>
    <row r="17" spans="1:62" ht="15" hidden="1" customHeight="1" x14ac:dyDescent="0.25"/>
    <row r="18" spans="1:62" ht="15" hidden="1" customHeight="1" x14ac:dyDescent="0.25"/>
    <row r="19" spans="1:62" ht="15" hidden="1" customHeight="1" x14ac:dyDescent="0.25"/>
    <row r="20" spans="1:62" ht="15" hidden="1" customHeight="1" x14ac:dyDescent="0.25"/>
    <row r="21" spans="1:62" ht="9.75" hidden="1" customHeight="1" x14ac:dyDescent="0.25"/>
    <row r="22" spans="1:62" ht="15" hidden="1" customHeight="1" x14ac:dyDescent="0.25"/>
    <row r="23" spans="1:62" hidden="1" x14ac:dyDescent="0.25">
      <c r="F23" s="4">
        <f>'פרמטרים לקריטריונים'!$D$31</f>
        <v>0</v>
      </c>
      <c r="G23" s="122">
        <f ca="1">VLOOKUP(B1,'פרמטרים לקריטריונים'!$B$32:$D$46,3,0)</f>
        <v>0</v>
      </c>
    </row>
    <row r="24" spans="1:62" ht="15" hidden="1" customHeight="1" x14ac:dyDescent="0.25"/>
    <row r="25" spans="1:62" ht="15" hidden="1" customHeight="1" x14ac:dyDescent="0.25"/>
    <row r="26" spans="1:62" ht="15" hidden="1" customHeight="1" x14ac:dyDescent="0.25">
      <c r="F26" s="5"/>
      <c r="G26" s="5"/>
      <c r="H26" s="5"/>
      <c r="I26" s="5"/>
      <c r="J26" s="5"/>
      <c r="K26" s="5"/>
      <c r="L26" s="5"/>
      <c r="M26" s="5"/>
      <c r="N26" s="5"/>
      <c r="O26" s="5"/>
      <c r="P26" s="5"/>
      <c r="Q26" s="5"/>
      <c r="R26" s="5"/>
      <c r="S26" s="5"/>
      <c r="T26" s="5"/>
      <c r="U26" s="5"/>
      <c r="V26" s="5"/>
      <c r="W26" s="5"/>
      <c r="X26" s="5"/>
      <c r="Y26" s="5"/>
    </row>
    <row r="27" spans="1:62" ht="15" hidden="1" customHeight="1" x14ac:dyDescent="0.25">
      <c r="B27" s="230"/>
      <c r="C27" s="230"/>
      <c r="D27" s="230"/>
      <c r="E27" s="230"/>
      <c r="F27" s="230"/>
      <c r="G27" s="5"/>
      <c r="H27" s="5"/>
      <c r="I27" s="5"/>
      <c r="J27" s="5"/>
      <c r="K27" s="5"/>
      <c r="L27" s="5"/>
      <c r="M27" s="5"/>
      <c r="N27" s="5"/>
      <c r="O27" s="5"/>
      <c r="P27" s="5"/>
      <c r="Q27" s="5"/>
      <c r="R27" s="5"/>
      <c r="S27" s="5"/>
      <c r="T27" s="5"/>
      <c r="U27" s="5"/>
      <c r="V27" s="5"/>
      <c r="W27" s="5"/>
      <c r="X27" s="5"/>
      <c r="Y27" s="5"/>
      <c r="Z27" s="5"/>
    </row>
    <row r="28" spans="1:62" ht="16.5" thickBot="1" x14ac:dyDescent="0.3">
      <c r="B28" s="230"/>
      <c r="C28" s="230"/>
      <c r="D28" s="230"/>
      <c r="E28" s="230"/>
      <c r="F28" s="230"/>
      <c r="G28" s="5"/>
      <c r="H28" s="5"/>
      <c r="I28" s="5"/>
      <c r="J28" s="5"/>
      <c r="K28" s="5"/>
      <c r="L28" s="5"/>
      <c r="M28" s="5"/>
      <c r="N28" s="5"/>
      <c r="O28" s="5"/>
      <c r="P28" s="5"/>
      <c r="Q28" s="5"/>
      <c r="R28" s="5"/>
      <c r="S28" s="5"/>
      <c r="T28" s="5"/>
      <c r="U28" s="5"/>
      <c r="V28" s="5"/>
      <c r="W28" s="5"/>
      <c r="X28" s="5"/>
      <c r="Y28" s="5"/>
      <c r="AA28" s="173"/>
      <c r="AD28" s="195" t="e">
        <f>MATCH(G$30,$AE$1:$AM$1,0)</f>
        <v>#N/A</v>
      </c>
      <c r="AE28" s="195" t="e">
        <f t="shared" ref="AE28:AV28" si="0">MATCH(H$30,$AE$1:$AM$1,0)</f>
        <v>#N/A</v>
      </c>
      <c r="AF28" s="195" t="e">
        <f t="shared" si="0"/>
        <v>#N/A</v>
      </c>
      <c r="AG28" s="195" t="e">
        <f t="shared" si="0"/>
        <v>#N/A</v>
      </c>
      <c r="AH28" s="195" t="e">
        <f t="shared" si="0"/>
        <v>#N/A</v>
      </c>
      <c r="AI28" s="195" t="e">
        <f t="shared" si="0"/>
        <v>#N/A</v>
      </c>
      <c r="AJ28" s="195" t="e">
        <f t="shared" si="0"/>
        <v>#N/A</v>
      </c>
      <c r="AK28" s="195" t="e">
        <f t="shared" si="0"/>
        <v>#N/A</v>
      </c>
      <c r="AL28" s="195" t="e">
        <f t="shared" si="0"/>
        <v>#N/A</v>
      </c>
      <c r="AM28" s="195" t="e">
        <f t="shared" si="0"/>
        <v>#N/A</v>
      </c>
      <c r="AN28" s="195" t="e">
        <f t="shared" si="0"/>
        <v>#N/A</v>
      </c>
      <c r="AO28" s="195" t="e">
        <f t="shared" si="0"/>
        <v>#N/A</v>
      </c>
      <c r="AP28" s="195" t="e">
        <f t="shared" si="0"/>
        <v>#N/A</v>
      </c>
      <c r="AQ28" s="195" t="e">
        <f t="shared" si="0"/>
        <v>#N/A</v>
      </c>
      <c r="AR28" s="195" t="e">
        <f t="shared" si="0"/>
        <v>#N/A</v>
      </c>
      <c r="AS28" s="195" t="e">
        <f t="shared" si="0"/>
        <v>#N/A</v>
      </c>
      <c r="AT28" s="195" t="e">
        <f t="shared" si="0"/>
        <v>#N/A</v>
      </c>
      <c r="AU28" s="195" t="e">
        <f t="shared" si="0"/>
        <v>#N/A</v>
      </c>
      <c r="AV28" s="195" t="e">
        <f t="shared" si="0"/>
        <v>#N/A</v>
      </c>
    </row>
    <row r="29" spans="1:62" ht="30" customHeight="1" thickBot="1" x14ac:dyDescent="0.3">
      <c r="A29" s="236">
        <v>100</v>
      </c>
      <c r="B29" s="494" t="s">
        <v>14</v>
      </c>
      <c r="C29" s="496">
        <f>COLUMN()</f>
        <v>3</v>
      </c>
      <c r="D29" s="496">
        <f>COLUMN()</f>
        <v>4</v>
      </c>
      <c r="E29" s="496">
        <f>COLUMN()</f>
        <v>5</v>
      </c>
      <c r="F29" s="491" t="s">
        <v>1</v>
      </c>
      <c r="G29" s="491" t="str">
        <f>'תנאי סף'!AT29</f>
        <v>תקציב הפרויקט</v>
      </c>
      <c r="H29" s="248" t="s">
        <v>72</v>
      </c>
      <c r="I29" s="248" t="s">
        <v>73</v>
      </c>
      <c r="J29" s="248" t="s">
        <v>74</v>
      </c>
      <c r="K29" s="248" t="s">
        <v>75</v>
      </c>
      <c r="L29" s="248" t="s">
        <v>76</v>
      </c>
      <c r="M29" s="248" t="s">
        <v>77</v>
      </c>
      <c r="N29" s="248" t="s">
        <v>140</v>
      </c>
      <c r="O29" s="248" t="s">
        <v>78</v>
      </c>
      <c r="P29" s="248" t="s">
        <v>26</v>
      </c>
      <c r="Q29" s="496">
        <f>COLUMN()</f>
        <v>17</v>
      </c>
      <c r="R29" s="496">
        <f>COLUMN()</f>
        <v>18</v>
      </c>
      <c r="S29" s="496">
        <f>COLUMN()</f>
        <v>19</v>
      </c>
      <c r="T29" s="496">
        <f>COLUMN()</f>
        <v>20</v>
      </c>
      <c r="U29" s="491" t="s">
        <v>7</v>
      </c>
      <c r="V29" s="496" t="s">
        <v>70</v>
      </c>
      <c r="W29" s="496" t="s">
        <v>71</v>
      </c>
      <c r="X29" s="496" t="s">
        <v>70</v>
      </c>
      <c r="Y29" s="496" t="s">
        <v>71</v>
      </c>
      <c r="Z29" s="505" t="s">
        <v>3</v>
      </c>
      <c r="AA29" s="239" t="s">
        <v>25</v>
      </c>
      <c r="AD29" s="195" t="str">
        <f>"בקרת "&amp;G29</f>
        <v>בקרת תקציב הפרויקט</v>
      </c>
      <c r="AE29" s="195" t="str">
        <f t="shared" ref="AE29:AV29" si="1">"בקרת "&amp;H29</f>
        <v>בקרת טור הזנת מספר</v>
      </c>
      <c r="AF29" s="195" t="str">
        <f t="shared" si="1"/>
        <v>בקרת טור הזנת מספר שלם</v>
      </c>
      <c r="AG29" s="195" t="str">
        <f t="shared" si="1"/>
        <v>בקרת טור הזנת מספר שאינו שלילי</v>
      </c>
      <c r="AH29" s="195" t="str">
        <f t="shared" si="1"/>
        <v>בקרת טור הזנת  מספר שלם שאינו שלילי</v>
      </c>
      <c r="AI29" s="195" t="str">
        <f t="shared" si="1"/>
        <v>בקרת טור הזנת מספר חיובי</v>
      </c>
      <c r="AJ29" s="195" t="str">
        <f t="shared" si="1"/>
        <v>בקרת טור הזנת מספר שלם חיובי</v>
      </c>
      <c r="AK29" s="195" t="str">
        <f t="shared" si="1"/>
        <v>בקרת טור הזנת טקסט</v>
      </c>
      <c r="AL29" s="195" t="str">
        <f t="shared" si="1"/>
        <v>בקרת טור הזנת טקסט מרשימה סגורה</v>
      </c>
      <c r="AM29" s="195" t="str">
        <f t="shared" si="1"/>
        <v>בקרת 0/1</v>
      </c>
      <c r="AN29" s="195" t="str">
        <f t="shared" si="1"/>
        <v>בקרת 17</v>
      </c>
      <c r="AO29" s="195" t="str">
        <f t="shared" si="1"/>
        <v>בקרת 18</v>
      </c>
      <c r="AP29" s="195" t="str">
        <f t="shared" si="1"/>
        <v>בקרת 19</v>
      </c>
      <c r="AQ29" s="195" t="str">
        <f t="shared" si="1"/>
        <v>בקרת 20</v>
      </c>
      <c r="AR29" s="195" t="str">
        <f t="shared" si="1"/>
        <v>בקרת סה"כ ניקוד</v>
      </c>
      <c r="AS29" s="195" t="str">
        <f t="shared" si="1"/>
        <v>בקרת נתון למכפיל1</v>
      </c>
      <c r="AT29" s="195" t="str">
        <f t="shared" si="1"/>
        <v>בקרת ניקוד לאחר מכפיל1</v>
      </c>
      <c r="AU29" s="195" t="str">
        <f t="shared" si="1"/>
        <v>בקרת נתון למכפיל1</v>
      </c>
      <c r="AV29" s="195" t="str">
        <f t="shared" si="1"/>
        <v>בקרת ניקוד לאחר מכפיל1</v>
      </c>
      <c r="BA29" s="195" t="s">
        <v>67</v>
      </c>
    </row>
    <row r="30" spans="1:62" ht="23.25" customHeight="1" thickBot="1" x14ac:dyDescent="0.3">
      <c r="A30" s="240"/>
      <c r="B30" s="495"/>
      <c r="C30" s="497"/>
      <c r="D30" s="497"/>
      <c r="E30" s="497"/>
      <c r="F30" s="493"/>
      <c r="G30" s="492"/>
      <c r="H30" s="249"/>
      <c r="I30" s="249"/>
      <c r="J30" s="249"/>
      <c r="K30" s="249"/>
      <c r="L30" s="249"/>
      <c r="M30" s="249"/>
      <c r="N30" s="249"/>
      <c r="O30" s="249"/>
      <c r="P30" s="249"/>
      <c r="Q30" s="497"/>
      <c r="R30" s="497"/>
      <c r="S30" s="497"/>
      <c r="T30" s="497"/>
      <c r="U30" s="493"/>
      <c r="V30" s="497"/>
      <c r="W30" s="497"/>
      <c r="X30" s="497"/>
      <c r="Y30" s="497"/>
      <c r="Z30" s="506"/>
      <c r="AB30" s="195">
        <v>0</v>
      </c>
      <c r="AC30" s="195">
        <v>1</v>
      </c>
      <c r="AD30" s="195">
        <f>G30</f>
        <v>0</v>
      </c>
      <c r="AE30" s="195">
        <f t="shared" ref="AE30:AV30" si="2">H30</f>
        <v>0</v>
      </c>
      <c r="AF30" s="195">
        <f t="shared" si="2"/>
        <v>0</v>
      </c>
      <c r="AG30" s="195">
        <f t="shared" si="2"/>
        <v>0</v>
      </c>
      <c r="AH30" s="195">
        <f t="shared" si="2"/>
        <v>0</v>
      </c>
      <c r="AI30" s="195">
        <f t="shared" si="2"/>
        <v>0</v>
      </c>
      <c r="AJ30" s="195">
        <f t="shared" si="2"/>
        <v>0</v>
      </c>
      <c r="AK30" s="195">
        <f t="shared" si="2"/>
        <v>0</v>
      </c>
      <c r="AL30" s="195">
        <f t="shared" si="2"/>
        <v>0</v>
      </c>
      <c r="AM30" s="195">
        <f t="shared" si="2"/>
        <v>0</v>
      </c>
      <c r="AN30" s="195">
        <f t="shared" si="2"/>
        <v>0</v>
      </c>
      <c r="AO30" s="195">
        <f t="shared" si="2"/>
        <v>0</v>
      </c>
      <c r="AP30" s="195">
        <f t="shared" si="2"/>
        <v>0</v>
      </c>
      <c r="AQ30" s="195">
        <f t="shared" si="2"/>
        <v>0</v>
      </c>
      <c r="AR30" s="195">
        <f t="shared" si="2"/>
        <v>0</v>
      </c>
      <c r="AS30" s="195">
        <f t="shared" si="2"/>
        <v>0</v>
      </c>
      <c r="AT30" s="195">
        <f t="shared" si="2"/>
        <v>0</v>
      </c>
      <c r="AU30" s="195">
        <f t="shared" si="2"/>
        <v>0</v>
      </c>
      <c r="AV30" s="195">
        <f t="shared" si="2"/>
        <v>0</v>
      </c>
      <c r="BA30" s="195">
        <f>AE4</f>
        <v>1</v>
      </c>
      <c r="BB30" s="195">
        <f t="shared" ref="BB30:BJ30" si="3">AF4</f>
        <v>2</v>
      </c>
      <c r="BC30" s="195">
        <f t="shared" si="3"/>
        <v>3</v>
      </c>
      <c r="BD30" s="195">
        <f t="shared" si="3"/>
        <v>4</v>
      </c>
      <c r="BE30" s="195">
        <f t="shared" si="3"/>
        <v>5</v>
      </c>
      <c r="BF30" s="195">
        <f t="shared" si="3"/>
        <v>6</v>
      </c>
      <c r="BG30" s="195">
        <f t="shared" si="3"/>
        <v>7</v>
      </c>
      <c r="BH30" s="195">
        <f t="shared" si="3"/>
        <v>8</v>
      </c>
      <c r="BI30" s="195">
        <f t="shared" si="3"/>
        <v>9</v>
      </c>
      <c r="BJ30" s="195">
        <f t="shared" si="3"/>
        <v>10</v>
      </c>
    </row>
    <row r="31" spans="1:62" ht="19.5" customHeight="1" x14ac:dyDescent="0.25">
      <c r="B31" s="165">
        <f>IF(F31="","",ROW()-30)</f>
        <v>1</v>
      </c>
      <c r="C31" s="162"/>
      <c r="D31" s="162"/>
      <c r="E31" s="162"/>
      <c r="F31" s="257" t="str">
        <f>IF('תנאי סף'!BE31&lt;&gt;1,"",'תנאי סף'!F31)</f>
        <v xml:space="preserve">מרכז למוסיקה ירושלים - כיתות אמן מרים פריד
</v>
      </c>
      <c r="G31" s="164">
        <f>IF($F31="","",'תנאי סף'!AT31)</f>
        <v>105000</v>
      </c>
      <c r="H31" s="185"/>
      <c r="I31" s="163"/>
      <c r="J31" s="185"/>
      <c r="K31" s="163"/>
      <c r="L31" s="185"/>
      <c r="M31" s="163"/>
      <c r="N31" s="163"/>
      <c r="O31" s="163"/>
      <c r="P31" s="186"/>
      <c r="Q31" s="164"/>
      <c r="R31" s="164"/>
      <c r="S31" s="164"/>
      <c r="T31" s="164"/>
      <c r="U31" s="164">
        <f>IF($F31="","",IF($AA31&lt;&gt;1,$AB$1,IFERROR(ROUNDDOWN(G31*$G$5,0),$AB$1)))</f>
        <v>105000</v>
      </c>
      <c r="V31" s="164">
        <v>1</v>
      </c>
      <c r="W31" s="164">
        <f>IF($F31="","",IF($AA31&lt;&gt;1,$AB$1,IFERROR(U31*V31,$AB$1)))</f>
        <v>105000</v>
      </c>
      <c r="X31" s="164">
        <v>1</v>
      </c>
      <c r="Y31" s="164">
        <f>IF($F31="","",IF($AA31&lt;&gt;1,$AB$1,IFERROR(W31*X31,$AB$1)))</f>
        <v>105000</v>
      </c>
      <c r="Z31" s="166">
        <f>IF($F31="","",IF(OR($AA31&lt;&gt;1,Y31=$AB$1),$AB$1,IFERROR(Y31/SUM($Y$31:$Y$130),0)))</f>
        <v>7.5044378028978707E-3</v>
      </c>
      <c r="AA31" s="195">
        <f>IF(SUM(AD31:AV31)=COUNT(AD31:AV31),1,0)</f>
        <v>1</v>
      </c>
      <c r="AB31" s="195">
        <f>IF($F31="","",AB$30)</f>
        <v>0</v>
      </c>
      <c r="AC31" s="195">
        <f>IF($F31="","",AC$30)</f>
        <v>1</v>
      </c>
      <c r="BA31" s="195">
        <f>IF($F31="","",BA$30)</f>
        <v>1</v>
      </c>
      <c r="BB31" s="195">
        <f t="shared" ref="BB31:BJ31" si="4">IF($F31="","",BB$30)</f>
        <v>2</v>
      </c>
      <c r="BC31" s="195">
        <f t="shared" si="4"/>
        <v>3</v>
      </c>
      <c r="BD31" s="195">
        <f t="shared" si="4"/>
        <v>4</v>
      </c>
      <c r="BE31" s="195">
        <f t="shared" si="4"/>
        <v>5</v>
      </c>
      <c r="BF31" s="195">
        <f t="shared" si="4"/>
        <v>6</v>
      </c>
      <c r="BG31" s="195">
        <f t="shared" si="4"/>
        <v>7</v>
      </c>
      <c r="BH31" s="195">
        <f t="shared" si="4"/>
        <v>8</v>
      </c>
      <c r="BI31" s="195">
        <f t="shared" si="4"/>
        <v>9</v>
      </c>
      <c r="BJ31" s="195">
        <f t="shared" si="4"/>
        <v>10</v>
      </c>
    </row>
    <row r="32" spans="1:62" ht="19.5" customHeight="1" x14ac:dyDescent="0.25">
      <c r="B32" s="258">
        <f t="shared" ref="B32:B95" si="5">IF(F32="","",ROW()-30)</f>
        <v>2</v>
      </c>
      <c r="C32" s="6"/>
      <c r="D32" s="6"/>
      <c r="E32" s="6"/>
      <c r="F32" s="246" t="str">
        <f>IF('תנאי סף'!BE32&lt;&gt;1,"",'תנאי סף'!F32)</f>
        <v>המרכז למוסיקה ע"ש פיליציה בלומנטל  - צ'ליל בגליל</v>
      </c>
      <c r="G32" s="164">
        <f>IF($F32="","",'תנאי סף'!AT32)</f>
        <v>175000</v>
      </c>
      <c r="H32" s="7"/>
      <c r="I32" s="8"/>
      <c r="J32" s="7"/>
      <c r="K32" s="8"/>
      <c r="L32" s="7"/>
      <c r="M32" s="8"/>
      <c r="N32" s="8"/>
      <c r="O32" s="163"/>
      <c r="P32" s="186"/>
      <c r="Q32" s="10"/>
      <c r="R32" s="10"/>
      <c r="S32" s="10"/>
      <c r="T32" s="10"/>
      <c r="U32" s="164">
        <f t="shared" ref="U32:U95" si="6">IF($F32="","",IF($AA32&lt;&gt;1,$AB$1,IFERROR(ROUNDDOWN(G32*$G$5,0),$AB$1)))</f>
        <v>175000</v>
      </c>
      <c r="V32" s="10">
        <v>1</v>
      </c>
      <c r="W32" s="10">
        <f t="shared" ref="W32:W95" si="7">IF($F32="","",IF($AA32&lt;&gt;1,$AB$1,IFERROR(U32*V32,$AB$1)))</f>
        <v>175000</v>
      </c>
      <c r="X32" s="164">
        <v>1</v>
      </c>
      <c r="Y32" s="10">
        <f t="shared" ref="Y32:Y95" si="8">IF($F32="","",IF($AA32&lt;&gt;1,$AB$1,IFERROR(W32*X32,$AB$1)))</f>
        <v>175000</v>
      </c>
      <c r="Z32" s="125">
        <f t="shared" ref="Z32:Z95" si="9">IF($F32="","",IF(OR($AA32&lt;&gt;1,Y32=$AB$1),$AB$1,IFERROR(Y32/SUM($Y$31:$Y$130),0)))</f>
        <v>1.2507396338163118E-2</v>
      </c>
      <c r="AA32" s="195">
        <f t="shared" ref="AA32:AA95" si="10">IF(SUM(AD32:AV32)=COUNT(AD32:AV32),1,0)</f>
        <v>1</v>
      </c>
      <c r="AB32" s="195">
        <f t="shared" ref="AB32:AC63" si="11">IF($F32="","",AB$30)</f>
        <v>0</v>
      </c>
      <c r="AC32" s="195">
        <f t="shared" si="11"/>
        <v>1</v>
      </c>
    </row>
    <row r="33" spans="2:29" ht="19.5" customHeight="1" x14ac:dyDescent="0.25">
      <c r="B33" s="258">
        <f t="shared" si="5"/>
        <v>3</v>
      </c>
      <c r="C33" s="6"/>
      <c r="D33" s="6"/>
      <c r="E33" s="6"/>
      <c r="F33" s="246" t="str">
        <f>IF('תנאי סף'!BE33&lt;&gt;1,"",'תנאי סף'!F33)</f>
        <v>נוער מוסיקלי בישראל - כיתות אמן</v>
      </c>
      <c r="G33" s="164">
        <f>IF($F33="","",'תנאי סף'!AT33)</f>
        <v>220000</v>
      </c>
      <c r="H33" s="7"/>
      <c r="I33" s="8"/>
      <c r="J33" s="7"/>
      <c r="K33" s="8"/>
      <c r="L33" s="7"/>
      <c r="M33" s="8"/>
      <c r="N33" s="8"/>
      <c r="O33" s="163"/>
      <c r="P33" s="186"/>
      <c r="Q33" s="10"/>
      <c r="R33" s="10"/>
      <c r="S33" s="10"/>
      <c r="T33" s="10"/>
      <c r="U33" s="164">
        <f t="shared" si="6"/>
        <v>220000</v>
      </c>
      <c r="V33" s="10">
        <v>1</v>
      </c>
      <c r="W33" s="10">
        <f t="shared" si="7"/>
        <v>220000</v>
      </c>
      <c r="X33" s="164">
        <v>1</v>
      </c>
      <c r="Y33" s="10">
        <f t="shared" si="8"/>
        <v>220000</v>
      </c>
      <c r="Z33" s="125">
        <f t="shared" si="9"/>
        <v>1.572358396797649E-2</v>
      </c>
      <c r="AA33" s="195">
        <f t="shared" si="10"/>
        <v>1</v>
      </c>
      <c r="AB33" s="195">
        <f t="shared" si="11"/>
        <v>0</v>
      </c>
      <c r="AC33" s="195">
        <f t="shared" si="11"/>
        <v>1</v>
      </c>
    </row>
    <row r="34" spans="2:29" ht="19.5" customHeight="1" x14ac:dyDescent="0.25">
      <c r="B34" s="258">
        <f t="shared" si="5"/>
        <v>4</v>
      </c>
      <c r="C34" s="6"/>
      <c r="D34" s="6"/>
      <c r="E34" s="6"/>
      <c r="F34" s="246" t="str">
        <f>IF('תנאי סף'!BE34&lt;&gt;1,"",'תנאי סף'!F34)</f>
        <v>בר-קיימא - ליריק אופרה - כיתות אמן</v>
      </c>
      <c r="G34" s="164">
        <f>IF($F34="","",'תנאי סף'!AT34)</f>
        <v>325000</v>
      </c>
      <c r="H34" s="7"/>
      <c r="I34" s="8"/>
      <c r="J34" s="7"/>
      <c r="K34" s="8"/>
      <c r="L34" s="7"/>
      <c r="M34" s="8"/>
      <c r="N34" s="8"/>
      <c r="O34" s="163"/>
      <c r="P34" s="186"/>
      <c r="Q34" s="10"/>
      <c r="R34" s="10"/>
      <c r="S34" s="10"/>
      <c r="T34" s="10"/>
      <c r="U34" s="164">
        <f t="shared" si="6"/>
        <v>325000</v>
      </c>
      <c r="V34" s="10">
        <v>1</v>
      </c>
      <c r="W34" s="10">
        <f t="shared" si="7"/>
        <v>325000</v>
      </c>
      <c r="X34" s="164">
        <v>1</v>
      </c>
      <c r="Y34" s="10">
        <f t="shared" si="8"/>
        <v>325000</v>
      </c>
      <c r="Z34" s="125">
        <f t="shared" si="9"/>
        <v>2.3228021770874362E-2</v>
      </c>
      <c r="AA34" s="195">
        <f t="shared" si="10"/>
        <v>1</v>
      </c>
      <c r="AB34" s="195">
        <f t="shared" si="11"/>
        <v>0</v>
      </c>
      <c r="AC34" s="195">
        <f t="shared" si="11"/>
        <v>1</v>
      </c>
    </row>
    <row r="35" spans="2:29" ht="19.5" customHeight="1" x14ac:dyDescent="0.25">
      <c r="B35" s="258">
        <f t="shared" si="5"/>
        <v>5</v>
      </c>
      <c r="C35" s="6"/>
      <c r="D35" s="6"/>
      <c r="E35" s="6"/>
      <c r="F35" s="246" t="str">
        <f>IF('תנאי סף'!BE35&lt;&gt;1,"",'תנאי סף'!F35)</f>
        <v>עמותת כליזמרים כיתת אמן בצפת</v>
      </c>
      <c r="G35" s="164">
        <f>IF($F35="","",'תנאי סף'!AT35)</f>
        <v>675253</v>
      </c>
      <c r="H35" s="7"/>
      <c r="I35" s="8"/>
      <c r="J35" s="7"/>
      <c r="K35" s="8"/>
      <c r="L35" s="7"/>
      <c r="M35" s="8"/>
      <c r="N35" s="8"/>
      <c r="O35" s="163"/>
      <c r="P35" s="186"/>
      <c r="Q35" s="10"/>
      <c r="R35" s="10"/>
      <c r="S35" s="10"/>
      <c r="T35" s="10"/>
      <c r="U35" s="164">
        <f t="shared" si="6"/>
        <v>675253</v>
      </c>
      <c r="V35" s="10">
        <v>1</v>
      </c>
      <c r="W35" s="10">
        <f t="shared" si="7"/>
        <v>675253</v>
      </c>
      <c r="X35" s="164">
        <v>1</v>
      </c>
      <c r="Y35" s="10">
        <f t="shared" si="8"/>
        <v>675253</v>
      </c>
      <c r="Z35" s="125">
        <f t="shared" si="9"/>
        <v>4.826089656876377E-2</v>
      </c>
      <c r="AA35" s="195">
        <f t="shared" si="10"/>
        <v>1</v>
      </c>
      <c r="AB35" s="195">
        <f t="shared" si="11"/>
        <v>0</v>
      </c>
      <c r="AC35" s="195">
        <f t="shared" si="11"/>
        <v>1</v>
      </c>
    </row>
    <row r="36" spans="2:29" ht="19.5" customHeight="1" x14ac:dyDescent="0.25">
      <c r="B36" s="258">
        <f t="shared" si="5"/>
        <v>6</v>
      </c>
      <c r="C36" s="6"/>
      <c r="D36" s="6"/>
      <c r="E36" s="6"/>
      <c r="F36" s="246" t="str">
        <f>IF('תנאי סף'!BE36&lt;&gt;1,"",'תנאי סף'!F36)</f>
        <v xml:space="preserve">מרכז למוסיקה ירושלים - כיתות אמן - מארי פרחיה
</v>
      </c>
      <c r="G36" s="164">
        <f>IF($F36="","",'תנאי סף'!AT36)</f>
        <v>175000</v>
      </c>
      <c r="H36" s="7"/>
      <c r="I36" s="8"/>
      <c r="J36" s="7"/>
      <c r="K36" s="8"/>
      <c r="L36" s="7"/>
      <c r="M36" s="8"/>
      <c r="N36" s="8"/>
      <c r="O36" s="163"/>
      <c r="P36" s="186"/>
      <c r="Q36" s="10"/>
      <c r="R36" s="10"/>
      <c r="S36" s="10"/>
      <c r="T36" s="10"/>
      <c r="U36" s="164">
        <f t="shared" si="6"/>
        <v>175000</v>
      </c>
      <c r="V36" s="10">
        <v>1</v>
      </c>
      <c r="W36" s="10">
        <f t="shared" si="7"/>
        <v>175000</v>
      </c>
      <c r="X36" s="164">
        <v>1</v>
      </c>
      <c r="Y36" s="10">
        <f t="shared" si="8"/>
        <v>175000</v>
      </c>
      <c r="Z36" s="125">
        <f t="shared" si="9"/>
        <v>1.2507396338163118E-2</v>
      </c>
      <c r="AA36" s="195">
        <f t="shared" si="10"/>
        <v>1</v>
      </c>
      <c r="AB36" s="195">
        <f t="shared" si="11"/>
        <v>0</v>
      </c>
      <c r="AC36" s="195">
        <f t="shared" si="11"/>
        <v>1</v>
      </c>
    </row>
    <row r="37" spans="2:29" ht="19.5" customHeight="1" x14ac:dyDescent="0.25">
      <c r="B37" s="258">
        <f t="shared" si="5"/>
        <v>7</v>
      </c>
      <c r="C37" s="6"/>
      <c r="D37" s="6"/>
      <c r="E37" s="6"/>
      <c r="F37" s="246" t="str">
        <f>IF('תנאי סף'!BE37&lt;&gt;1,"",'תנאי סף'!F37)</f>
        <v>תל-חי - כיתות אמן בינ"ל לפסנתר</v>
      </c>
      <c r="G37" s="164">
        <f>IF($F37="","",'תנאי סף'!AT37)</f>
        <v>112000</v>
      </c>
      <c r="H37" s="7"/>
      <c r="I37" s="8"/>
      <c r="J37" s="7"/>
      <c r="K37" s="8"/>
      <c r="L37" s="7"/>
      <c r="M37" s="8"/>
      <c r="N37" s="8"/>
      <c r="O37" s="163"/>
      <c r="P37" s="186"/>
      <c r="Q37" s="10"/>
      <c r="R37" s="10"/>
      <c r="S37" s="10"/>
      <c r="T37" s="10"/>
      <c r="U37" s="164">
        <f t="shared" si="6"/>
        <v>112000</v>
      </c>
      <c r="V37" s="10">
        <v>1</v>
      </c>
      <c r="W37" s="10">
        <f t="shared" si="7"/>
        <v>112000</v>
      </c>
      <c r="X37" s="164">
        <v>1</v>
      </c>
      <c r="Y37" s="10">
        <f t="shared" si="8"/>
        <v>112000</v>
      </c>
      <c r="Z37" s="125">
        <f t="shared" si="9"/>
        <v>8.0047336564243957E-3</v>
      </c>
      <c r="AA37" s="195">
        <f t="shared" si="10"/>
        <v>1</v>
      </c>
      <c r="AB37" s="195">
        <f t="shared" si="11"/>
        <v>0</v>
      </c>
      <c r="AC37" s="195">
        <f t="shared" si="11"/>
        <v>1</v>
      </c>
    </row>
    <row r="38" spans="2:29" ht="37.5" customHeight="1" x14ac:dyDescent="0.25">
      <c r="B38" s="258">
        <f t="shared" si="5"/>
        <v>8</v>
      </c>
      <c r="C38" s="6"/>
      <c r="D38" s="6"/>
      <c r="E38" s="6"/>
      <c r="F38" s="246" t="str">
        <f>IF('תנאי סף'!BE38&lt;&gt;1,"",'תנאי סף'!F38)</f>
        <v>קשת אילון - קורס קיץ</v>
      </c>
      <c r="G38" s="164">
        <f>IF($F38="","",'תנאי סף'!AT38)</f>
        <v>1730000</v>
      </c>
      <c r="H38" s="7"/>
      <c r="I38" s="8"/>
      <c r="J38" s="7"/>
      <c r="K38" s="8"/>
      <c r="L38" s="7"/>
      <c r="M38" s="8"/>
      <c r="N38" s="8"/>
      <c r="O38" s="163"/>
      <c r="P38" s="186"/>
      <c r="Q38" s="10"/>
      <c r="R38" s="10"/>
      <c r="S38" s="10"/>
      <c r="T38" s="10"/>
      <c r="U38" s="164">
        <f t="shared" si="6"/>
        <v>1730000</v>
      </c>
      <c r="V38" s="10">
        <v>1</v>
      </c>
      <c r="W38" s="10">
        <f t="shared" si="7"/>
        <v>1730000</v>
      </c>
      <c r="X38" s="164">
        <v>1</v>
      </c>
      <c r="Y38" s="10">
        <f t="shared" si="8"/>
        <v>1730000</v>
      </c>
      <c r="Z38" s="125">
        <f t="shared" si="9"/>
        <v>0.12364454665726968</v>
      </c>
      <c r="AA38" s="195">
        <f t="shared" si="10"/>
        <v>1</v>
      </c>
      <c r="AB38" s="195">
        <f t="shared" si="11"/>
        <v>0</v>
      </c>
      <c r="AC38" s="195">
        <f t="shared" si="11"/>
        <v>1</v>
      </c>
    </row>
    <row r="39" spans="2:29" ht="19.5" customHeight="1" x14ac:dyDescent="0.25">
      <c r="B39" s="258" t="str">
        <f t="shared" si="5"/>
        <v/>
      </c>
      <c r="C39" s="6"/>
      <c r="D39" s="6"/>
      <c r="E39" s="6"/>
      <c r="F39" s="246" t="str">
        <f>IF('תנאי סף'!BE39&lt;&gt;1,"",'תנאי סף'!F39)</f>
        <v/>
      </c>
      <c r="G39" s="164" t="str">
        <f>IF($F39="","",'תנאי סף'!AT39)</f>
        <v/>
      </c>
      <c r="H39" s="7"/>
      <c r="I39" s="8"/>
      <c r="J39" s="7"/>
      <c r="K39" s="8"/>
      <c r="L39" s="7"/>
      <c r="M39" s="8"/>
      <c r="N39" s="8"/>
      <c r="O39" s="163"/>
      <c r="P39" s="186"/>
      <c r="Q39" s="10"/>
      <c r="R39" s="10"/>
      <c r="S39" s="10"/>
      <c r="T39" s="10"/>
      <c r="U39" s="164" t="str">
        <f t="shared" si="6"/>
        <v/>
      </c>
      <c r="V39" s="10">
        <v>1</v>
      </c>
      <c r="W39" s="10" t="str">
        <f t="shared" si="7"/>
        <v/>
      </c>
      <c r="X39" s="164">
        <v>1</v>
      </c>
      <c r="Y39" s="10" t="str">
        <f t="shared" si="8"/>
        <v/>
      </c>
      <c r="Z39" s="125" t="str">
        <f t="shared" si="9"/>
        <v/>
      </c>
      <c r="AA39" s="195">
        <f t="shared" si="10"/>
        <v>1</v>
      </c>
      <c r="AB39" s="195" t="str">
        <f t="shared" si="11"/>
        <v/>
      </c>
      <c r="AC39" s="195" t="str">
        <f t="shared" si="11"/>
        <v/>
      </c>
    </row>
    <row r="40" spans="2:29" ht="13.5" customHeight="1" x14ac:dyDescent="0.25">
      <c r="B40" s="259" t="str">
        <f t="shared" si="5"/>
        <v/>
      </c>
      <c r="C40" s="174"/>
      <c r="D40" s="174"/>
      <c r="E40" s="174"/>
      <c r="F40" s="260" t="str">
        <f>IF('תנאי סף'!BE40&lt;&gt;1,"",'תנאי סף'!F40)</f>
        <v/>
      </c>
      <c r="G40" s="164" t="str">
        <f>IF($F40="","",'תנאי סף'!AT40)</f>
        <v/>
      </c>
      <c r="H40" s="187"/>
      <c r="I40" s="175"/>
      <c r="J40" s="187"/>
      <c r="K40" s="175"/>
      <c r="L40" s="187"/>
      <c r="M40" s="175"/>
      <c r="N40" s="175"/>
      <c r="O40" s="261"/>
      <c r="P40" s="188"/>
      <c r="Q40" s="176"/>
      <c r="R40" s="176"/>
      <c r="S40" s="176"/>
      <c r="T40" s="176"/>
      <c r="U40" s="164" t="str">
        <f t="shared" si="6"/>
        <v/>
      </c>
      <c r="V40" s="176">
        <v>1</v>
      </c>
      <c r="W40" s="176" t="str">
        <f t="shared" si="7"/>
        <v/>
      </c>
      <c r="X40" s="164">
        <v>1</v>
      </c>
      <c r="Y40" s="176" t="str">
        <f t="shared" si="8"/>
        <v/>
      </c>
      <c r="Z40" s="177" t="str">
        <f t="shared" si="9"/>
        <v/>
      </c>
      <c r="AA40" s="195">
        <f t="shared" si="10"/>
        <v>1</v>
      </c>
      <c r="AB40" s="195" t="str">
        <f t="shared" si="11"/>
        <v/>
      </c>
      <c r="AC40" s="195" t="str">
        <f t="shared" si="11"/>
        <v/>
      </c>
    </row>
    <row r="41" spans="2:29" ht="15.75" customHeight="1" x14ac:dyDescent="0.25">
      <c r="B41" s="9" t="str">
        <f t="shared" si="5"/>
        <v/>
      </c>
      <c r="C41" s="6"/>
      <c r="D41" s="6"/>
      <c r="E41" s="6"/>
      <c r="F41" s="246" t="str">
        <f>IF('תנאי סף'!BE41&lt;&gt;1,"",'תנאי סף'!F41)</f>
        <v/>
      </c>
      <c r="G41" s="164" t="str">
        <f>IF($F41="","",'תנאי סף'!AT41)</f>
        <v/>
      </c>
      <c r="H41" s="7"/>
      <c r="I41" s="8"/>
      <c r="J41" s="7"/>
      <c r="K41" s="8"/>
      <c r="L41" s="7"/>
      <c r="M41" s="8"/>
      <c r="N41" s="8"/>
      <c r="O41" s="163"/>
      <c r="P41" s="186"/>
      <c r="Q41" s="10"/>
      <c r="R41" s="10"/>
      <c r="S41" s="10"/>
      <c r="T41" s="10"/>
      <c r="U41" s="164" t="str">
        <f t="shared" si="6"/>
        <v/>
      </c>
      <c r="V41" s="10">
        <v>1</v>
      </c>
      <c r="W41" s="10" t="str">
        <f t="shared" si="7"/>
        <v/>
      </c>
      <c r="X41" s="164">
        <v>1</v>
      </c>
      <c r="Y41" s="10" t="str">
        <f t="shared" si="8"/>
        <v/>
      </c>
      <c r="Z41" s="123" t="str">
        <f t="shared" si="9"/>
        <v/>
      </c>
      <c r="AA41" s="195">
        <f t="shared" si="10"/>
        <v>1</v>
      </c>
      <c r="AB41" s="195" t="str">
        <f t="shared" si="11"/>
        <v/>
      </c>
      <c r="AC41" s="195" t="str">
        <f t="shared" si="11"/>
        <v/>
      </c>
    </row>
    <row r="42" spans="2:29" ht="12.75" customHeight="1" x14ac:dyDescent="0.25">
      <c r="B42" s="9">
        <f t="shared" si="5"/>
        <v>12</v>
      </c>
      <c r="C42" s="6"/>
      <c r="D42" s="6"/>
      <c r="E42" s="6"/>
      <c r="F42" s="246" t="str">
        <f>IF('תנאי סף'!BE42&lt;&gt;1,"",'תנאי סף'!F42)</f>
        <v>אתו"ס - כיתת אמן ניצוח</v>
      </c>
      <c r="G42" s="164">
        <f>IF($F42="","",'תנאי סף'!AT42)</f>
        <v>234000</v>
      </c>
      <c r="H42" s="7"/>
      <c r="I42" s="8"/>
      <c r="J42" s="7"/>
      <c r="K42" s="8"/>
      <c r="L42" s="7"/>
      <c r="M42" s="8"/>
      <c r="N42" s="8"/>
      <c r="O42" s="163"/>
      <c r="P42" s="186"/>
      <c r="Q42" s="10"/>
      <c r="R42" s="10"/>
      <c r="S42" s="10"/>
      <c r="T42" s="10"/>
      <c r="U42" s="164">
        <f t="shared" si="6"/>
        <v>234000</v>
      </c>
      <c r="V42" s="10">
        <v>1</v>
      </c>
      <c r="W42" s="10">
        <f t="shared" si="7"/>
        <v>234000</v>
      </c>
      <c r="X42" s="164">
        <v>1</v>
      </c>
      <c r="Y42" s="10">
        <f t="shared" si="8"/>
        <v>234000</v>
      </c>
      <c r="Z42" s="123">
        <f t="shared" si="9"/>
        <v>1.672417567502954E-2</v>
      </c>
      <c r="AA42" s="195">
        <f t="shared" si="10"/>
        <v>1</v>
      </c>
      <c r="AB42" s="195">
        <f t="shared" si="11"/>
        <v>0</v>
      </c>
      <c r="AC42" s="195">
        <f t="shared" si="11"/>
        <v>1</v>
      </c>
    </row>
    <row r="43" spans="2:29" ht="29.25" customHeight="1" x14ac:dyDescent="0.25">
      <c r="B43" s="9" t="str">
        <f t="shared" si="5"/>
        <v/>
      </c>
      <c r="C43" s="6"/>
      <c r="D43" s="6"/>
      <c r="E43" s="6"/>
      <c r="F43" s="246" t="str">
        <f>IF('תנאי סף'!BE43&lt;&gt;1,"",'תנאי סף'!F43)</f>
        <v/>
      </c>
      <c r="G43" s="164" t="str">
        <f>IF($F43="","",'תנאי סף'!AT43)</f>
        <v/>
      </c>
      <c r="H43" s="7"/>
      <c r="I43" s="8"/>
      <c r="J43" s="7"/>
      <c r="K43" s="8"/>
      <c r="L43" s="7"/>
      <c r="M43" s="8"/>
      <c r="N43" s="8"/>
      <c r="O43" s="163"/>
      <c r="P43" s="186"/>
      <c r="Q43" s="10"/>
      <c r="R43" s="10"/>
      <c r="S43" s="10"/>
      <c r="T43" s="10"/>
      <c r="U43" s="164" t="str">
        <f t="shared" si="6"/>
        <v/>
      </c>
      <c r="V43" s="10">
        <v>1</v>
      </c>
      <c r="W43" s="10" t="str">
        <f t="shared" si="7"/>
        <v/>
      </c>
      <c r="X43" s="164">
        <v>1</v>
      </c>
      <c r="Y43" s="10" t="str">
        <f t="shared" si="8"/>
        <v/>
      </c>
      <c r="Z43" s="123" t="str">
        <f t="shared" si="9"/>
        <v/>
      </c>
      <c r="AA43" s="195">
        <f t="shared" si="10"/>
        <v>1</v>
      </c>
      <c r="AB43" s="195" t="str">
        <f t="shared" si="11"/>
        <v/>
      </c>
      <c r="AC43" s="195" t="str">
        <f t="shared" si="11"/>
        <v/>
      </c>
    </row>
    <row r="44" spans="2:29" ht="29.25" customHeight="1" x14ac:dyDescent="0.25">
      <c r="B44" s="9" t="str">
        <f t="shared" si="5"/>
        <v/>
      </c>
      <c r="C44" s="6"/>
      <c r="D44" s="6"/>
      <c r="E44" s="6"/>
      <c r="F44" s="246" t="str">
        <f>IF('תנאי סף'!BE44&lt;&gt;1,"",'תנאי סף'!F44)</f>
        <v/>
      </c>
      <c r="G44" s="164" t="str">
        <f>IF($F44="","",'תנאי סף'!AT44)</f>
        <v/>
      </c>
      <c r="H44" s="7"/>
      <c r="I44" s="8"/>
      <c r="J44" s="7"/>
      <c r="K44" s="8"/>
      <c r="L44" s="7"/>
      <c r="M44" s="8"/>
      <c r="N44" s="8"/>
      <c r="O44" s="163"/>
      <c r="P44" s="186"/>
      <c r="Q44" s="10"/>
      <c r="R44" s="10"/>
      <c r="S44" s="10"/>
      <c r="T44" s="10"/>
      <c r="U44" s="164" t="str">
        <f t="shared" si="6"/>
        <v/>
      </c>
      <c r="V44" s="10">
        <v>1</v>
      </c>
      <c r="W44" s="10" t="str">
        <f t="shared" si="7"/>
        <v/>
      </c>
      <c r="X44" s="164">
        <v>1</v>
      </c>
      <c r="Y44" s="10" t="str">
        <f t="shared" si="8"/>
        <v/>
      </c>
      <c r="Z44" s="123" t="str">
        <f t="shared" si="9"/>
        <v/>
      </c>
      <c r="AA44" s="195">
        <f t="shared" si="10"/>
        <v>1</v>
      </c>
      <c r="AB44" s="195" t="str">
        <f t="shared" si="11"/>
        <v/>
      </c>
      <c r="AC44" s="195" t="str">
        <f t="shared" si="11"/>
        <v/>
      </c>
    </row>
    <row r="45" spans="2:29" ht="28.5" customHeight="1" x14ac:dyDescent="0.25">
      <c r="B45" s="9" t="str">
        <f t="shared" si="5"/>
        <v/>
      </c>
      <c r="C45" s="6"/>
      <c r="D45" s="6"/>
      <c r="E45" s="6"/>
      <c r="F45" s="246" t="str">
        <f>IF('תנאי סף'!BE45&lt;&gt;1,"",'תנאי סף'!F45)</f>
        <v/>
      </c>
      <c r="G45" s="164" t="str">
        <f>IF($F45="","",'תנאי סף'!AT45)</f>
        <v/>
      </c>
      <c r="H45" s="7"/>
      <c r="I45" s="8"/>
      <c r="J45" s="7"/>
      <c r="K45" s="8"/>
      <c r="L45" s="7"/>
      <c r="M45" s="8"/>
      <c r="N45" s="8"/>
      <c r="O45" s="163"/>
      <c r="P45" s="186"/>
      <c r="Q45" s="10"/>
      <c r="R45" s="10"/>
      <c r="S45" s="10"/>
      <c r="T45" s="10"/>
      <c r="U45" s="164" t="str">
        <f t="shared" si="6"/>
        <v/>
      </c>
      <c r="V45" s="10">
        <v>1</v>
      </c>
      <c r="W45" s="10" t="str">
        <f t="shared" si="7"/>
        <v/>
      </c>
      <c r="X45" s="164">
        <v>1</v>
      </c>
      <c r="Y45" s="10" t="str">
        <f t="shared" si="8"/>
        <v/>
      </c>
      <c r="Z45" s="123" t="str">
        <f t="shared" si="9"/>
        <v/>
      </c>
      <c r="AA45" s="195">
        <f t="shared" si="10"/>
        <v>1</v>
      </c>
      <c r="AB45" s="195" t="str">
        <f t="shared" si="11"/>
        <v/>
      </c>
      <c r="AC45" s="195" t="str">
        <f t="shared" si="11"/>
        <v/>
      </c>
    </row>
    <row r="46" spans="2:29" ht="23.25" customHeight="1" x14ac:dyDescent="0.25">
      <c r="B46" s="9">
        <f t="shared" si="5"/>
        <v>16</v>
      </c>
      <c r="C46" s="6"/>
      <c r="D46" s="6"/>
      <c r="E46" s="6"/>
      <c r="F46" s="246" t="str">
        <f>IF('תנאי סף'!BE46&lt;&gt;1,"",'תנאי סף'!F46)</f>
        <v>תמוז - 98  - אופרה זעירה</v>
      </c>
      <c r="G46" s="164">
        <f>IF($F46="","",'תנאי סף'!AT46)</f>
        <v>90000</v>
      </c>
      <c r="H46" s="7"/>
      <c r="I46" s="8"/>
      <c r="J46" s="7"/>
      <c r="K46" s="8"/>
      <c r="L46" s="7"/>
      <c r="M46" s="8"/>
      <c r="N46" s="8"/>
      <c r="O46" s="163"/>
      <c r="P46" s="186"/>
      <c r="Q46" s="10"/>
      <c r="R46" s="10"/>
      <c r="S46" s="10"/>
      <c r="T46" s="10"/>
      <c r="U46" s="164">
        <f t="shared" si="6"/>
        <v>90000</v>
      </c>
      <c r="V46" s="10">
        <v>1</v>
      </c>
      <c r="W46" s="10">
        <f t="shared" si="7"/>
        <v>90000</v>
      </c>
      <c r="X46" s="164">
        <v>1</v>
      </c>
      <c r="Y46" s="10">
        <f t="shared" si="8"/>
        <v>90000</v>
      </c>
      <c r="Z46" s="123">
        <f t="shared" si="9"/>
        <v>6.432375259626746E-3</v>
      </c>
      <c r="AA46" s="195">
        <f t="shared" si="10"/>
        <v>1</v>
      </c>
      <c r="AB46" s="195">
        <f t="shared" si="11"/>
        <v>0</v>
      </c>
      <c r="AC46" s="195">
        <f t="shared" si="11"/>
        <v>1</v>
      </c>
    </row>
    <row r="47" spans="2:29" ht="26.25" customHeight="1" x14ac:dyDescent="0.25">
      <c r="B47" s="9" t="str">
        <f t="shared" si="5"/>
        <v/>
      </c>
      <c r="C47" s="6"/>
      <c r="D47" s="6"/>
      <c r="E47" s="6"/>
      <c r="F47" s="246" t="str">
        <f>IF('תנאי סף'!BE47&lt;&gt;1,"",'תנאי סף'!F47)</f>
        <v/>
      </c>
      <c r="G47" s="164" t="str">
        <f>IF($F47="","",'תנאי סף'!AT47)</f>
        <v/>
      </c>
      <c r="H47" s="7"/>
      <c r="I47" s="8"/>
      <c r="J47" s="7"/>
      <c r="K47" s="8"/>
      <c r="L47" s="7"/>
      <c r="M47" s="8"/>
      <c r="N47" s="8"/>
      <c r="O47" s="163"/>
      <c r="P47" s="186"/>
      <c r="Q47" s="10"/>
      <c r="R47" s="10"/>
      <c r="S47" s="10"/>
      <c r="T47" s="10"/>
      <c r="U47" s="164" t="str">
        <f t="shared" si="6"/>
        <v/>
      </c>
      <c r="V47" s="10">
        <v>1</v>
      </c>
      <c r="W47" s="10" t="str">
        <f t="shared" si="7"/>
        <v/>
      </c>
      <c r="X47" s="164">
        <v>1</v>
      </c>
      <c r="Y47" s="10" t="str">
        <f t="shared" si="8"/>
        <v/>
      </c>
      <c r="Z47" s="123" t="str">
        <f t="shared" si="9"/>
        <v/>
      </c>
      <c r="AA47" s="195">
        <f t="shared" si="10"/>
        <v>1</v>
      </c>
      <c r="AB47" s="195" t="str">
        <f t="shared" si="11"/>
        <v/>
      </c>
      <c r="AC47" s="195" t="str">
        <f t="shared" si="11"/>
        <v/>
      </c>
    </row>
    <row r="48" spans="2:29" ht="21.75" customHeight="1" x14ac:dyDescent="0.25">
      <c r="B48" s="9">
        <f t="shared" si="5"/>
        <v>18</v>
      </c>
      <c r="C48" s="6"/>
      <c r="D48" s="6"/>
      <c r="E48" s="6"/>
      <c r="F48" s="246" t="str">
        <f>IF('תנאי סף'!BE48&lt;&gt;1,"",'תנאי סף'!F48)</f>
        <v>הקם - שיר לשירה</v>
      </c>
      <c r="G48" s="164">
        <f>IF($F48="","",'תנאי סף'!AT48)</f>
        <v>220000</v>
      </c>
      <c r="H48" s="7"/>
      <c r="I48" s="8"/>
      <c r="J48" s="7"/>
      <c r="K48" s="8"/>
      <c r="L48" s="7"/>
      <c r="M48" s="8"/>
      <c r="N48" s="8"/>
      <c r="O48" s="163"/>
      <c r="P48" s="186"/>
      <c r="Q48" s="10"/>
      <c r="R48" s="10"/>
      <c r="S48" s="10"/>
      <c r="T48" s="10"/>
      <c r="U48" s="164">
        <f t="shared" si="6"/>
        <v>220000</v>
      </c>
      <c r="V48" s="10">
        <v>1</v>
      </c>
      <c r="W48" s="10">
        <f t="shared" si="7"/>
        <v>220000</v>
      </c>
      <c r="X48" s="164">
        <v>1</v>
      </c>
      <c r="Y48" s="10">
        <f t="shared" si="8"/>
        <v>220000</v>
      </c>
      <c r="Z48" s="123">
        <f t="shared" si="9"/>
        <v>1.572358396797649E-2</v>
      </c>
      <c r="AA48" s="195">
        <f t="shared" si="10"/>
        <v>1</v>
      </c>
      <c r="AB48" s="195">
        <f t="shared" si="11"/>
        <v>0</v>
      </c>
      <c r="AC48" s="195">
        <f t="shared" si="11"/>
        <v>1</v>
      </c>
    </row>
    <row r="49" spans="2:29" ht="21.75" customHeight="1" x14ac:dyDescent="0.25">
      <c r="B49" s="9">
        <f t="shared" si="5"/>
        <v>19</v>
      </c>
      <c r="C49" s="6"/>
      <c r="D49" s="6"/>
      <c r="E49" s="6"/>
      <c r="F49" s="246" t="str">
        <f>IF('תנאי סף'!BE49&lt;&gt;1,"",'תנאי סף'!F49)</f>
        <v>המרכז למוסיקה ע"ש פיליציה בלומנטל  - שוברטיאדה</v>
      </c>
      <c r="G49" s="164">
        <f>IF($F49="","",'תנאי סף'!AT49)</f>
        <v>174500</v>
      </c>
      <c r="H49" s="7"/>
      <c r="I49" s="8"/>
      <c r="J49" s="7"/>
      <c r="K49" s="8"/>
      <c r="L49" s="7"/>
      <c r="M49" s="8"/>
      <c r="N49" s="8"/>
      <c r="O49" s="163"/>
      <c r="P49" s="186"/>
      <c r="Q49" s="10"/>
      <c r="R49" s="10"/>
      <c r="S49" s="10"/>
      <c r="T49" s="10"/>
      <c r="U49" s="164">
        <f t="shared" si="6"/>
        <v>174500</v>
      </c>
      <c r="V49" s="10">
        <v>1</v>
      </c>
      <c r="W49" s="10">
        <f t="shared" si="7"/>
        <v>174500</v>
      </c>
      <c r="X49" s="164">
        <v>1</v>
      </c>
      <c r="Y49" s="10">
        <f t="shared" si="8"/>
        <v>174500</v>
      </c>
      <c r="Z49" s="123">
        <f t="shared" si="9"/>
        <v>1.2471660920054081E-2</v>
      </c>
      <c r="AA49" s="195">
        <f t="shared" si="10"/>
        <v>1</v>
      </c>
      <c r="AB49" s="195">
        <f t="shared" si="11"/>
        <v>0</v>
      </c>
      <c r="AC49" s="195">
        <f t="shared" si="11"/>
        <v>1</v>
      </c>
    </row>
    <row r="50" spans="2:29" ht="21.75" customHeight="1" x14ac:dyDescent="0.25">
      <c r="B50" s="9">
        <f t="shared" si="5"/>
        <v>20</v>
      </c>
      <c r="C50" s="6"/>
      <c r="D50" s="6"/>
      <c r="E50" s="6"/>
      <c r="F50" s="246" t="str">
        <f>IF('תנאי סף'!BE50&lt;&gt;1,"",'תנאי סף'!F50)</f>
        <v>המרכז למוסיקה ע"ש פיליציה בלומנטל  - פועם בלב</v>
      </c>
      <c r="G50" s="164">
        <f>IF($F50="","",'תנאי סף'!AT50)</f>
        <v>229500</v>
      </c>
      <c r="H50" s="7"/>
      <c r="I50" s="8"/>
      <c r="J50" s="7"/>
      <c r="K50" s="8"/>
      <c r="L50" s="7"/>
      <c r="M50" s="8"/>
      <c r="N50" s="8"/>
      <c r="O50" s="163"/>
      <c r="P50" s="186"/>
      <c r="Q50" s="10"/>
      <c r="R50" s="10"/>
      <c r="S50" s="10"/>
      <c r="T50" s="10"/>
      <c r="U50" s="164">
        <f t="shared" si="6"/>
        <v>229500</v>
      </c>
      <c r="V50" s="10">
        <v>1</v>
      </c>
      <c r="W50" s="10">
        <f t="shared" si="7"/>
        <v>229500</v>
      </c>
      <c r="X50" s="164">
        <v>1</v>
      </c>
      <c r="Y50" s="10">
        <f t="shared" si="8"/>
        <v>229500</v>
      </c>
      <c r="Z50" s="123">
        <f t="shared" si="9"/>
        <v>1.6402556912048203E-2</v>
      </c>
      <c r="AA50" s="195">
        <f t="shared" si="10"/>
        <v>1</v>
      </c>
      <c r="AB50" s="195">
        <f t="shared" si="11"/>
        <v>0</v>
      </c>
      <c r="AC50" s="195">
        <f t="shared" si="11"/>
        <v>1</v>
      </c>
    </row>
    <row r="51" spans="2:29" ht="21.75" customHeight="1" x14ac:dyDescent="0.25">
      <c r="B51" s="9" t="str">
        <f t="shared" si="5"/>
        <v/>
      </c>
      <c r="C51" s="6"/>
      <c r="D51" s="6"/>
      <c r="E51" s="6"/>
      <c r="F51" s="246" t="str">
        <f>IF('תנאי סף'!BE51&lt;&gt;1,"",'תנאי סף'!F51)</f>
        <v/>
      </c>
      <c r="G51" s="164" t="str">
        <f>IF($F51="","",'תנאי סף'!AT51)</f>
        <v/>
      </c>
      <c r="H51" s="7"/>
      <c r="I51" s="8"/>
      <c r="J51" s="7"/>
      <c r="K51" s="8"/>
      <c r="L51" s="7"/>
      <c r="M51" s="8"/>
      <c r="N51" s="8"/>
      <c r="O51" s="163"/>
      <c r="P51" s="186"/>
      <c r="Q51" s="10"/>
      <c r="R51" s="10"/>
      <c r="S51" s="10"/>
      <c r="T51" s="10"/>
      <c r="U51" s="164" t="str">
        <f t="shared" si="6"/>
        <v/>
      </c>
      <c r="V51" s="10">
        <v>1</v>
      </c>
      <c r="W51" s="10" t="str">
        <f t="shared" si="7"/>
        <v/>
      </c>
      <c r="X51" s="164">
        <v>1</v>
      </c>
      <c r="Y51" s="10" t="str">
        <f t="shared" si="8"/>
        <v/>
      </c>
      <c r="Z51" s="123" t="str">
        <f t="shared" si="9"/>
        <v/>
      </c>
      <c r="AA51" s="195">
        <f t="shared" si="10"/>
        <v>1</v>
      </c>
      <c r="AB51" s="195" t="str">
        <f t="shared" si="11"/>
        <v/>
      </c>
      <c r="AC51" s="195" t="str">
        <f t="shared" si="11"/>
        <v/>
      </c>
    </row>
    <row r="52" spans="2:29" ht="21.75" customHeight="1" x14ac:dyDescent="0.25">
      <c r="B52" s="9">
        <f t="shared" si="5"/>
        <v>22</v>
      </c>
      <c r="C52" s="6"/>
      <c r="D52" s="6"/>
      <c r="E52" s="6"/>
      <c r="F52" s="246" t="str">
        <f>IF('תנאי סף'!BE52&lt;&gt;1,"",'תנאי סף'!F52)</f>
        <v>הזירה הבין-תחומית - פרויקט מוזיקלי</v>
      </c>
      <c r="G52" s="164">
        <f>IF($F52="","",'תנאי סף'!AT52)</f>
        <v>119500</v>
      </c>
      <c r="H52" s="7"/>
      <c r="I52" s="8"/>
      <c r="J52" s="7"/>
      <c r="K52" s="8"/>
      <c r="L52" s="7"/>
      <c r="M52" s="8"/>
      <c r="N52" s="8"/>
      <c r="O52" s="163"/>
      <c r="P52" s="186"/>
      <c r="Q52" s="10"/>
      <c r="R52" s="10"/>
      <c r="S52" s="10"/>
      <c r="T52" s="10"/>
      <c r="U52" s="164">
        <f t="shared" si="6"/>
        <v>119500</v>
      </c>
      <c r="V52" s="10">
        <v>1</v>
      </c>
      <c r="W52" s="10">
        <f t="shared" si="7"/>
        <v>119500</v>
      </c>
      <c r="X52" s="164">
        <v>1</v>
      </c>
      <c r="Y52" s="10">
        <f t="shared" si="8"/>
        <v>119500</v>
      </c>
      <c r="Z52" s="123">
        <f t="shared" si="9"/>
        <v>8.540764928059958E-3</v>
      </c>
      <c r="AA52" s="195">
        <f t="shared" si="10"/>
        <v>1</v>
      </c>
      <c r="AB52" s="195">
        <f t="shared" si="11"/>
        <v>0</v>
      </c>
      <c r="AC52" s="195">
        <f t="shared" si="11"/>
        <v>1</v>
      </c>
    </row>
    <row r="53" spans="2:29" ht="28.5" customHeight="1" x14ac:dyDescent="0.25">
      <c r="B53" s="9">
        <f t="shared" si="5"/>
        <v>23</v>
      </c>
      <c r="C53" s="6"/>
      <c r="D53" s="6"/>
      <c r="E53" s="6"/>
      <c r="F53" s="246" t="str">
        <f>IF('תנאי סף'!BE53&lt;&gt;1,"",'תנאי סף'!F53)</f>
        <v>מוזתיקה - קונצרטים לאוכלוסיות מיוחדות</v>
      </c>
      <c r="G53" s="164">
        <f>IF($F53="","",'תנאי סף'!AT53)</f>
        <v>424000</v>
      </c>
      <c r="H53" s="7"/>
      <c r="I53" s="8"/>
      <c r="J53" s="7"/>
      <c r="K53" s="8"/>
      <c r="L53" s="7"/>
      <c r="M53" s="8"/>
      <c r="N53" s="8"/>
      <c r="O53" s="163"/>
      <c r="P53" s="186"/>
      <c r="Q53" s="10"/>
      <c r="R53" s="10"/>
      <c r="S53" s="10"/>
      <c r="T53" s="10"/>
      <c r="U53" s="164">
        <f t="shared" si="6"/>
        <v>424000</v>
      </c>
      <c r="V53" s="10">
        <v>1</v>
      </c>
      <c r="W53" s="10">
        <f t="shared" si="7"/>
        <v>424000</v>
      </c>
      <c r="X53" s="164">
        <v>1</v>
      </c>
      <c r="Y53" s="10">
        <f t="shared" si="8"/>
        <v>424000</v>
      </c>
      <c r="Z53" s="123">
        <f t="shared" si="9"/>
        <v>3.0303634556463784E-2</v>
      </c>
      <c r="AA53" s="195">
        <f t="shared" si="10"/>
        <v>1</v>
      </c>
      <c r="AB53" s="195">
        <f t="shared" si="11"/>
        <v>0</v>
      </c>
      <c r="AC53" s="195">
        <f t="shared" si="11"/>
        <v>1</v>
      </c>
    </row>
    <row r="54" spans="2:29" ht="21.75" customHeight="1" x14ac:dyDescent="0.25">
      <c r="B54" s="9">
        <f t="shared" si="5"/>
        <v>24</v>
      </c>
      <c r="C54" s="6"/>
      <c r="D54" s="6"/>
      <c r="E54" s="6"/>
      <c r="F54" s="246" t="str">
        <f>IF('תנאי סף'!BE54&lt;&gt;1,"",'תנאי סף'!F54)</f>
        <v>קשת אילון - סמינרים לנגנים ישראליים צעירים</v>
      </c>
      <c r="G54" s="164">
        <f>IF($F54="","",'תנאי סף'!AT54)</f>
        <v>395000</v>
      </c>
      <c r="H54" s="7"/>
      <c r="I54" s="8"/>
      <c r="J54" s="7"/>
      <c r="K54" s="8"/>
      <c r="L54" s="7"/>
      <c r="M54" s="8"/>
      <c r="N54" s="8"/>
      <c r="O54" s="163"/>
      <c r="P54" s="186"/>
      <c r="Q54" s="10"/>
      <c r="R54" s="10"/>
      <c r="S54" s="10"/>
      <c r="T54" s="10"/>
      <c r="U54" s="164">
        <f t="shared" si="6"/>
        <v>395000</v>
      </c>
      <c r="V54" s="10">
        <v>1</v>
      </c>
      <c r="W54" s="10">
        <f t="shared" si="7"/>
        <v>395000</v>
      </c>
      <c r="X54" s="164">
        <v>1</v>
      </c>
      <c r="Y54" s="10">
        <f t="shared" si="8"/>
        <v>395000</v>
      </c>
      <c r="Z54" s="123">
        <f t="shared" si="9"/>
        <v>2.8230980306139609E-2</v>
      </c>
      <c r="AA54" s="195">
        <f t="shared" si="10"/>
        <v>1</v>
      </c>
      <c r="AB54" s="195">
        <f t="shared" si="11"/>
        <v>0</v>
      </c>
      <c r="AC54" s="195">
        <f t="shared" si="11"/>
        <v>1</v>
      </c>
    </row>
    <row r="55" spans="2:29" ht="21.75" customHeight="1" x14ac:dyDescent="0.25">
      <c r="B55" s="9" t="str">
        <f t="shared" si="5"/>
        <v/>
      </c>
      <c r="C55" s="6"/>
      <c r="D55" s="6"/>
      <c r="E55" s="6"/>
      <c r="F55" s="246" t="str">
        <f>IF('תנאי סף'!BE55&lt;&gt;1,"",'תנאי סף'!F55)</f>
        <v/>
      </c>
      <c r="G55" s="164" t="str">
        <f>IF($F55="","",'תנאי סף'!AT55)</f>
        <v/>
      </c>
      <c r="H55" s="7"/>
      <c r="I55" s="8"/>
      <c r="J55" s="7"/>
      <c r="K55" s="8"/>
      <c r="L55" s="7"/>
      <c r="M55" s="8"/>
      <c r="N55" s="8"/>
      <c r="O55" s="163"/>
      <c r="P55" s="186"/>
      <c r="Q55" s="10"/>
      <c r="R55" s="10"/>
      <c r="S55" s="10"/>
      <c r="T55" s="10"/>
      <c r="U55" s="164" t="str">
        <f t="shared" si="6"/>
        <v/>
      </c>
      <c r="V55" s="10">
        <v>1</v>
      </c>
      <c r="W55" s="10" t="str">
        <f t="shared" si="7"/>
        <v/>
      </c>
      <c r="X55" s="164">
        <v>1</v>
      </c>
      <c r="Y55" s="10" t="str">
        <f t="shared" si="8"/>
        <v/>
      </c>
      <c r="Z55" s="123" t="str">
        <f t="shared" si="9"/>
        <v/>
      </c>
      <c r="AA55" s="195">
        <f t="shared" si="10"/>
        <v>1</v>
      </c>
      <c r="AB55" s="195" t="str">
        <f t="shared" si="11"/>
        <v/>
      </c>
      <c r="AC55" s="195" t="str">
        <f t="shared" si="11"/>
        <v/>
      </c>
    </row>
    <row r="56" spans="2:29" ht="21.75" customHeight="1" x14ac:dyDescent="0.25">
      <c r="B56" s="9">
        <f t="shared" si="5"/>
        <v>26</v>
      </c>
      <c r="C56" s="6"/>
      <c r="D56" s="6"/>
      <c r="E56" s="6"/>
      <c r="F56" s="246" t="str">
        <f>IF('תנאי סף'!BE56&lt;&gt;1,"",'תנאי סף'!F56)</f>
        <v>בר-קיימא  - ליריק אופרה - פרויקט אוופראי</v>
      </c>
      <c r="G56" s="164">
        <f>IF($F56="","",'תנאי סף'!AT56)</f>
        <v>180000</v>
      </c>
      <c r="H56" s="7"/>
      <c r="I56" s="8"/>
      <c r="J56" s="7"/>
      <c r="K56" s="8"/>
      <c r="L56" s="7"/>
      <c r="M56" s="8"/>
      <c r="N56" s="8"/>
      <c r="O56" s="163"/>
      <c r="P56" s="186"/>
      <c r="Q56" s="10"/>
      <c r="R56" s="10"/>
      <c r="S56" s="10"/>
      <c r="T56" s="10"/>
      <c r="U56" s="164">
        <f t="shared" si="6"/>
        <v>180000</v>
      </c>
      <c r="V56" s="10">
        <v>1</v>
      </c>
      <c r="W56" s="10">
        <f t="shared" si="7"/>
        <v>180000</v>
      </c>
      <c r="X56" s="164">
        <v>1</v>
      </c>
      <c r="Y56" s="10">
        <f t="shared" si="8"/>
        <v>180000</v>
      </c>
      <c r="Z56" s="123">
        <f t="shared" si="9"/>
        <v>1.2864750519253492E-2</v>
      </c>
      <c r="AA56" s="195">
        <f t="shared" si="10"/>
        <v>1</v>
      </c>
      <c r="AB56" s="195">
        <f t="shared" si="11"/>
        <v>0</v>
      </c>
      <c r="AC56" s="195">
        <f t="shared" si="11"/>
        <v>1</v>
      </c>
    </row>
    <row r="57" spans="2:29" ht="21.75" customHeight="1" x14ac:dyDescent="0.25">
      <c r="B57" s="9" t="str">
        <f t="shared" si="5"/>
        <v/>
      </c>
      <c r="C57" s="6"/>
      <c r="D57" s="6"/>
      <c r="E57" s="6"/>
      <c r="F57" s="246" t="str">
        <f>IF('תנאי סף'!BE57&lt;&gt;1,"",'תנאי סף'!F57)</f>
        <v/>
      </c>
      <c r="G57" s="164" t="str">
        <f>IF($F57="","",'תנאי סף'!AT57)</f>
        <v/>
      </c>
      <c r="H57" s="7"/>
      <c r="I57" s="8"/>
      <c r="J57" s="7"/>
      <c r="K57" s="8"/>
      <c r="L57" s="7"/>
      <c r="M57" s="8"/>
      <c r="N57" s="8"/>
      <c r="O57" s="163"/>
      <c r="P57" s="186"/>
      <c r="Q57" s="10"/>
      <c r="R57" s="10"/>
      <c r="S57" s="10"/>
      <c r="T57" s="10"/>
      <c r="U57" s="164" t="str">
        <f t="shared" si="6"/>
        <v/>
      </c>
      <c r="V57" s="10">
        <v>1</v>
      </c>
      <c r="W57" s="10" t="str">
        <f t="shared" si="7"/>
        <v/>
      </c>
      <c r="X57" s="164">
        <v>1</v>
      </c>
      <c r="Y57" s="10" t="str">
        <f t="shared" si="8"/>
        <v/>
      </c>
      <c r="Z57" s="123" t="str">
        <f t="shared" si="9"/>
        <v/>
      </c>
      <c r="AA57" s="195">
        <f t="shared" si="10"/>
        <v>1</v>
      </c>
      <c r="AB57" s="195" t="str">
        <f t="shared" si="11"/>
        <v/>
      </c>
      <c r="AC57" s="195" t="str">
        <f t="shared" si="11"/>
        <v/>
      </c>
    </row>
    <row r="58" spans="2:29" ht="21.75" customHeight="1" x14ac:dyDescent="0.25">
      <c r="B58" s="9">
        <f t="shared" si="5"/>
        <v>28</v>
      </c>
      <c r="C58" s="6"/>
      <c r="D58" s="6"/>
      <c r="E58" s="6"/>
      <c r="F58" s="246" t="str">
        <f>IF('תנאי סף'!BE58&lt;&gt;1,"",'תנאי סף'!F58)</f>
        <v>ארגון המקהלות בישראל - ברוב קולות</v>
      </c>
      <c r="G58" s="164">
        <f>IF($F58="","",'תנאי סף'!AT58)</f>
        <v>150000</v>
      </c>
      <c r="H58" s="7"/>
      <c r="I58" s="8"/>
      <c r="J58" s="7"/>
      <c r="K58" s="8"/>
      <c r="L58" s="7"/>
      <c r="M58" s="8"/>
      <c r="N58" s="8"/>
      <c r="O58" s="163"/>
      <c r="P58" s="186"/>
      <c r="Q58" s="10"/>
      <c r="R58" s="10"/>
      <c r="S58" s="10"/>
      <c r="T58" s="10"/>
      <c r="U58" s="164">
        <f t="shared" si="6"/>
        <v>150000</v>
      </c>
      <c r="V58" s="10">
        <v>1</v>
      </c>
      <c r="W58" s="10">
        <f t="shared" si="7"/>
        <v>150000</v>
      </c>
      <c r="X58" s="164">
        <v>1</v>
      </c>
      <c r="Y58" s="10">
        <f t="shared" si="8"/>
        <v>150000</v>
      </c>
      <c r="Z58" s="123">
        <f t="shared" si="9"/>
        <v>1.0720625432711245E-2</v>
      </c>
      <c r="AA58" s="195">
        <f t="shared" si="10"/>
        <v>1</v>
      </c>
      <c r="AB58" s="195">
        <f t="shared" si="11"/>
        <v>0</v>
      </c>
      <c r="AC58" s="195">
        <f t="shared" si="11"/>
        <v>1</v>
      </c>
    </row>
    <row r="59" spans="2:29" ht="21.75" customHeight="1" x14ac:dyDescent="0.25">
      <c r="B59" s="9" t="str">
        <f t="shared" si="5"/>
        <v/>
      </c>
      <c r="C59" s="6"/>
      <c r="D59" s="6"/>
      <c r="E59" s="6"/>
      <c r="F59" s="246" t="str">
        <f>IF('תנאי סף'!BE59&lt;&gt;1,"",'תנאי סף'!F59)</f>
        <v/>
      </c>
      <c r="G59" s="164" t="str">
        <f>IF($F59="","",'תנאי סף'!AT59)</f>
        <v/>
      </c>
      <c r="H59" s="7"/>
      <c r="I59" s="8"/>
      <c r="J59" s="7"/>
      <c r="K59" s="8"/>
      <c r="L59" s="7"/>
      <c r="M59" s="8"/>
      <c r="N59" s="8"/>
      <c r="O59" s="163"/>
      <c r="P59" s="186"/>
      <c r="Q59" s="10"/>
      <c r="R59" s="10"/>
      <c r="S59" s="10"/>
      <c r="T59" s="10"/>
      <c r="U59" s="164" t="str">
        <f t="shared" si="6"/>
        <v/>
      </c>
      <c r="V59" s="10">
        <v>1</v>
      </c>
      <c r="W59" s="10" t="str">
        <f t="shared" si="7"/>
        <v/>
      </c>
      <c r="X59" s="164">
        <v>1</v>
      </c>
      <c r="Y59" s="10" t="str">
        <f t="shared" si="8"/>
        <v/>
      </c>
      <c r="Z59" s="123" t="str">
        <f t="shared" si="9"/>
        <v/>
      </c>
      <c r="AA59" s="195">
        <f t="shared" si="10"/>
        <v>1</v>
      </c>
      <c r="AB59" s="195" t="str">
        <f t="shared" si="11"/>
        <v/>
      </c>
      <c r="AC59" s="195" t="str">
        <f t="shared" si="11"/>
        <v/>
      </c>
    </row>
    <row r="60" spans="2:29" ht="22.5" customHeight="1" x14ac:dyDescent="0.25">
      <c r="B60" s="9">
        <f t="shared" si="5"/>
        <v>30</v>
      </c>
      <c r="C60" s="6"/>
      <c r="D60" s="6"/>
      <c r="E60" s="6"/>
      <c r="F60" s="246" t="str">
        <f>IF('תנאי סף'!BE60&lt;&gt;1,"",'תנאי סף'!F60)</f>
        <v xml:space="preserve">האופרה הירושלמית </v>
      </c>
      <c r="G60" s="164">
        <f>IF($F60="","",'תנאי סף'!AT60)</f>
        <v>614000</v>
      </c>
      <c r="H60" s="7"/>
      <c r="I60" s="8"/>
      <c r="J60" s="7"/>
      <c r="K60" s="8"/>
      <c r="L60" s="7"/>
      <c r="M60" s="8"/>
      <c r="N60" s="8"/>
      <c r="O60" s="163"/>
      <c r="P60" s="186"/>
      <c r="Q60" s="10"/>
      <c r="R60" s="10"/>
      <c r="S60" s="10"/>
      <c r="T60" s="10"/>
      <c r="U60" s="164">
        <f t="shared" si="6"/>
        <v>614000</v>
      </c>
      <c r="V60" s="10">
        <v>1</v>
      </c>
      <c r="W60" s="10">
        <f t="shared" si="7"/>
        <v>614000</v>
      </c>
      <c r="X60" s="164">
        <v>1</v>
      </c>
      <c r="Y60" s="10">
        <f t="shared" si="8"/>
        <v>614000</v>
      </c>
      <c r="Z60" s="123">
        <f t="shared" si="9"/>
        <v>4.3883093437898028E-2</v>
      </c>
      <c r="AA60" s="195">
        <f t="shared" si="10"/>
        <v>1</v>
      </c>
      <c r="AB60" s="195">
        <f t="shared" si="11"/>
        <v>0</v>
      </c>
      <c r="AC60" s="195">
        <f t="shared" si="11"/>
        <v>1</v>
      </c>
    </row>
    <row r="61" spans="2:29" ht="25.5" customHeight="1" x14ac:dyDescent="0.25">
      <c r="B61" s="9" t="str">
        <f t="shared" si="5"/>
        <v/>
      </c>
      <c r="C61" s="6"/>
      <c r="D61" s="6"/>
      <c r="E61" s="6"/>
      <c r="F61" s="246" t="str">
        <f>IF('תנאי סף'!BE61&lt;&gt;1,"",'תנאי סף'!F61)</f>
        <v/>
      </c>
      <c r="G61" s="164" t="str">
        <f>IF($F61="","",'תנאי סף'!AT61)</f>
        <v/>
      </c>
      <c r="H61" s="7"/>
      <c r="I61" s="8"/>
      <c r="J61" s="7"/>
      <c r="K61" s="8"/>
      <c r="L61" s="7"/>
      <c r="M61" s="8"/>
      <c r="N61" s="8"/>
      <c r="O61" s="163"/>
      <c r="P61" s="186"/>
      <c r="Q61" s="10"/>
      <c r="R61" s="10"/>
      <c r="S61" s="10"/>
      <c r="T61" s="10"/>
      <c r="U61" s="164" t="str">
        <f t="shared" si="6"/>
        <v/>
      </c>
      <c r="V61" s="10">
        <v>1</v>
      </c>
      <c r="W61" s="10" t="str">
        <f t="shared" si="7"/>
        <v/>
      </c>
      <c r="X61" s="164">
        <v>1</v>
      </c>
      <c r="Y61" s="10" t="str">
        <f t="shared" si="8"/>
        <v/>
      </c>
      <c r="Z61" s="123" t="str">
        <f t="shared" si="9"/>
        <v/>
      </c>
      <c r="AA61" s="195">
        <f t="shared" si="10"/>
        <v>1</v>
      </c>
      <c r="AB61" s="195" t="str">
        <f t="shared" si="11"/>
        <v/>
      </c>
      <c r="AC61" s="195" t="str">
        <f t="shared" si="11"/>
        <v/>
      </c>
    </row>
    <row r="62" spans="2:29" ht="30.75" customHeight="1" x14ac:dyDescent="0.25">
      <c r="B62" s="9" t="str">
        <f t="shared" si="5"/>
        <v/>
      </c>
      <c r="C62" s="6"/>
      <c r="D62" s="6"/>
      <c r="E62" s="6"/>
      <c r="F62" s="246" t="str">
        <f>IF('תנאי סף'!BE62&lt;&gt;1,"",'תנאי סף'!F62)</f>
        <v/>
      </c>
      <c r="G62" s="164" t="str">
        <f>IF($F62="","",'תנאי סף'!AT62)</f>
        <v/>
      </c>
      <c r="H62" s="7"/>
      <c r="I62" s="8"/>
      <c r="J62" s="7"/>
      <c r="K62" s="8"/>
      <c r="L62" s="7"/>
      <c r="M62" s="8"/>
      <c r="N62" s="8"/>
      <c r="O62" s="163"/>
      <c r="P62" s="186"/>
      <c r="Q62" s="10"/>
      <c r="R62" s="10"/>
      <c r="S62" s="10"/>
      <c r="T62" s="10"/>
      <c r="U62" s="164" t="str">
        <f t="shared" si="6"/>
        <v/>
      </c>
      <c r="V62" s="10">
        <v>1</v>
      </c>
      <c r="W62" s="10" t="str">
        <f t="shared" si="7"/>
        <v/>
      </c>
      <c r="X62" s="164">
        <v>1</v>
      </c>
      <c r="Y62" s="10" t="str">
        <f t="shared" si="8"/>
        <v/>
      </c>
      <c r="Z62" s="123" t="str">
        <f t="shared" si="9"/>
        <v/>
      </c>
      <c r="AA62" s="195">
        <f t="shared" si="10"/>
        <v>1</v>
      </c>
      <c r="AB62" s="195" t="str">
        <f t="shared" si="11"/>
        <v/>
      </c>
      <c r="AC62" s="195" t="str">
        <f t="shared" si="11"/>
        <v/>
      </c>
    </row>
    <row r="63" spans="2:29" ht="30.75" customHeight="1" x14ac:dyDescent="0.25">
      <c r="B63" s="9">
        <f t="shared" si="5"/>
        <v>33</v>
      </c>
      <c r="C63" s="6"/>
      <c r="D63" s="6"/>
      <c r="E63" s="6"/>
      <c r="F63" s="246" t="str">
        <f>IF('תנאי סף'!BE63&lt;&gt;1,"",'תנאי סף'!F63)</f>
        <v>אתו"ס - אופרה חיפה</v>
      </c>
      <c r="G63" s="164">
        <f>IF($F63="","",'תנאי סף'!AT63)</f>
        <v>2570000</v>
      </c>
      <c r="H63" s="7"/>
      <c r="I63" s="8"/>
      <c r="J63" s="7"/>
      <c r="K63" s="8"/>
      <c r="L63" s="7"/>
      <c r="M63" s="8"/>
      <c r="N63" s="8"/>
      <c r="O63" s="163"/>
      <c r="P63" s="186"/>
      <c r="Q63" s="10"/>
      <c r="R63" s="10"/>
      <c r="S63" s="10"/>
      <c r="T63" s="10"/>
      <c r="U63" s="164">
        <f t="shared" si="6"/>
        <v>2570000</v>
      </c>
      <c r="V63" s="10">
        <v>1</v>
      </c>
      <c r="W63" s="10">
        <f t="shared" si="7"/>
        <v>2570000</v>
      </c>
      <c r="X63" s="164">
        <v>1</v>
      </c>
      <c r="Y63" s="10">
        <f t="shared" si="8"/>
        <v>2570000</v>
      </c>
      <c r="Z63" s="123">
        <f t="shared" si="9"/>
        <v>0.18368004908045266</v>
      </c>
      <c r="AA63" s="195">
        <f t="shared" si="10"/>
        <v>1</v>
      </c>
      <c r="AB63" s="195">
        <f t="shared" si="11"/>
        <v>0</v>
      </c>
      <c r="AC63" s="195">
        <f t="shared" si="11"/>
        <v>1</v>
      </c>
    </row>
    <row r="64" spans="2:29" x14ac:dyDescent="0.25">
      <c r="B64" s="9" t="str">
        <f t="shared" si="5"/>
        <v/>
      </c>
      <c r="C64" s="6"/>
      <c r="D64" s="6"/>
      <c r="E64" s="6"/>
      <c r="F64" s="246" t="str">
        <f>IF('תנאי סף'!BE64&lt;&gt;1,"",'תנאי סף'!F64)</f>
        <v/>
      </c>
      <c r="G64" s="164" t="str">
        <f>IF($F64="","",'תנאי סף'!AT64)</f>
        <v/>
      </c>
      <c r="H64" s="7"/>
      <c r="I64" s="8"/>
      <c r="J64" s="7"/>
      <c r="K64" s="8"/>
      <c r="L64" s="7"/>
      <c r="M64" s="8"/>
      <c r="N64" s="8"/>
      <c r="O64" s="163"/>
      <c r="P64" s="186"/>
      <c r="Q64" s="10"/>
      <c r="R64" s="10"/>
      <c r="S64" s="10"/>
      <c r="T64" s="10"/>
      <c r="U64" s="164" t="str">
        <f t="shared" si="6"/>
        <v/>
      </c>
      <c r="V64" s="10">
        <v>1</v>
      </c>
      <c r="W64" s="10" t="str">
        <f t="shared" si="7"/>
        <v/>
      </c>
      <c r="X64" s="164">
        <v>1</v>
      </c>
      <c r="Y64" s="10" t="str">
        <f t="shared" si="8"/>
        <v/>
      </c>
      <c r="Z64" s="123" t="str">
        <f t="shared" si="9"/>
        <v/>
      </c>
      <c r="AA64" s="195">
        <f t="shared" si="10"/>
        <v>1</v>
      </c>
      <c r="AB64" s="195" t="str">
        <f t="shared" ref="AB64:AC91" si="12">IF($F64="","",AB$30)</f>
        <v/>
      </c>
      <c r="AC64" s="195" t="str">
        <f t="shared" si="12"/>
        <v/>
      </c>
    </row>
    <row r="65" spans="2:29" x14ac:dyDescent="0.25">
      <c r="B65" s="9">
        <f t="shared" si="5"/>
        <v>35</v>
      </c>
      <c r="C65" s="6"/>
      <c r="D65" s="6"/>
      <c r="E65" s="6"/>
      <c r="F65" s="246" t="str">
        <f>IF('תנאי סף'!BE65&lt;&gt;1,"",'תנאי סף'!F65)</f>
        <v xml:space="preserve">הקשר הווקאלי וינה - תל אביב </v>
      </c>
      <c r="G65" s="164">
        <f>IF($F65="","",'תנאי סף'!AT65)</f>
        <v>1122795</v>
      </c>
      <c r="H65" s="7"/>
      <c r="I65" s="8"/>
      <c r="J65" s="7"/>
      <c r="K65" s="8"/>
      <c r="L65" s="7"/>
      <c r="M65" s="8"/>
      <c r="N65" s="8"/>
      <c r="O65" s="163"/>
      <c r="P65" s="186"/>
      <c r="Q65" s="10"/>
      <c r="R65" s="10"/>
      <c r="S65" s="10"/>
      <c r="T65" s="10"/>
      <c r="U65" s="164">
        <f t="shared" si="6"/>
        <v>1122795</v>
      </c>
      <c r="V65" s="10">
        <v>1</v>
      </c>
      <c r="W65" s="10">
        <f t="shared" si="7"/>
        <v>1122795</v>
      </c>
      <c r="X65" s="164">
        <v>1</v>
      </c>
      <c r="Y65" s="10">
        <f t="shared" si="8"/>
        <v>1122795</v>
      </c>
      <c r="Z65" s="123">
        <f t="shared" si="9"/>
        <v>8.0247097551473481E-2</v>
      </c>
      <c r="AA65" s="195">
        <f t="shared" si="10"/>
        <v>1</v>
      </c>
      <c r="AB65" s="195">
        <f t="shared" si="12"/>
        <v>0</v>
      </c>
      <c r="AC65" s="195">
        <f t="shared" si="12"/>
        <v>1</v>
      </c>
    </row>
    <row r="66" spans="2:29" x14ac:dyDescent="0.25">
      <c r="B66" s="9">
        <f t="shared" si="5"/>
        <v>36</v>
      </c>
      <c r="C66" s="6"/>
      <c r="D66" s="6"/>
      <c r="E66" s="6"/>
      <c r="F66" s="246" t="str">
        <f>IF('תנאי סף'!BE66&lt;&gt;1,"",'תנאי סף'!F66)</f>
        <v>בר-קיימא  -  iluminations</v>
      </c>
      <c r="G66" s="164">
        <f>IF($F66="","",'תנאי סף'!AT66)</f>
        <v>278000</v>
      </c>
      <c r="H66" s="7"/>
      <c r="I66" s="8"/>
      <c r="J66" s="7"/>
      <c r="K66" s="8"/>
      <c r="L66" s="7"/>
      <c r="M66" s="8"/>
      <c r="N66" s="8"/>
      <c r="O66" s="163"/>
      <c r="P66" s="186"/>
      <c r="Q66" s="10"/>
      <c r="R66" s="10"/>
      <c r="S66" s="10"/>
      <c r="T66" s="10"/>
      <c r="U66" s="164">
        <f t="shared" si="6"/>
        <v>278000</v>
      </c>
      <c r="V66" s="10">
        <v>1</v>
      </c>
      <c r="W66" s="10">
        <f t="shared" si="7"/>
        <v>278000</v>
      </c>
      <c r="X66" s="164">
        <v>1</v>
      </c>
      <c r="Y66" s="10">
        <f t="shared" si="8"/>
        <v>278000</v>
      </c>
      <c r="Z66" s="123">
        <f t="shared" si="9"/>
        <v>1.9868892468624839E-2</v>
      </c>
      <c r="AA66" s="195">
        <f t="shared" si="10"/>
        <v>1</v>
      </c>
      <c r="AB66" s="195">
        <f t="shared" si="12"/>
        <v>0</v>
      </c>
      <c r="AC66" s="195">
        <f t="shared" si="12"/>
        <v>1</v>
      </c>
    </row>
    <row r="67" spans="2:29" x14ac:dyDescent="0.25">
      <c r="B67" s="9">
        <f t="shared" si="5"/>
        <v>37</v>
      </c>
      <c r="C67" s="6"/>
      <c r="D67" s="6"/>
      <c r="E67" s="6"/>
      <c r="F67" s="246" t="str">
        <f>IF('תנאי סף'!BE67&lt;&gt;1,"",'תנאי סף'!F67)</f>
        <v>בר-קיימא - קולות חבויים</v>
      </c>
      <c r="G67" s="164">
        <f>IF($F67="","",'תנאי סף'!AT67)</f>
        <v>208650</v>
      </c>
      <c r="H67" s="7"/>
      <c r="I67" s="8"/>
      <c r="J67" s="7"/>
      <c r="K67" s="8"/>
      <c r="L67" s="7"/>
      <c r="M67" s="8"/>
      <c r="N67" s="8"/>
      <c r="O67" s="163"/>
      <c r="P67" s="186"/>
      <c r="Q67" s="10"/>
      <c r="R67" s="10"/>
      <c r="S67" s="10"/>
      <c r="T67" s="10"/>
      <c r="U67" s="164">
        <f t="shared" si="6"/>
        <v>208650</v>
      </c>
      <c r="V67" s="10">
        <v>1</v>
      </c>
      <c r="W67" s="10">
        <f t="shared" si="7"/>
        <v>208650</v>
      </c>
      <c r="X67" s="164">
        <v>1</v>
      </c>
      <c r="Y67" s="10">
        <f t="shared" si="8"/>
        <v>208650</v>
      </c>
      <c r="Z67" s="123">
        <f t="shared" si="9"/>
        <v>1.4912389976901341E-2</v>
      </c>
      <c r="AA67" s="195">
        <f t="shared" si="10"/>
        <v>1</v>
      </c>
      <c r="AB67" s="195">
        <f t="shared" si="12"/>
        <v>0</v>
      </c>
      <c r="AC67" s="195">
        <f t="shared" si="12"/>
        <v>1</v>
      </c>
    </row>
    <row r="68" spans="2:29" x14ac:dyDescent="0.25">
      <c r="B68" s="9" t="str">
        <f t="shared" si="5"/>
        <v/>
      </c>
      <c r="C68" s="6"/>
      <c r="D68" s="6"/>
      <c r="E68" s="6"/>
      <c r="F68" s="246" t="str">
        <f>IF('תנאי סף'!BE68&lt;&gt;1,"",'תנאי סף'!F68)</f>
        <v/>
      </c>
      <c r="G68" s="164" t="str">
        <f>IF($F68="","",'תנאי סף'!AT68)</f>
        <v/>
      </c>
      <c r="H68" s="7"/>
      <c r="I68" s="8"/>
      <c r="J68" s="7"/>
      <c r="K68" s="8"/>
      <c r="L68" s="7"/>
      <c r="M68" s="8"/>
      <c r="N68" s="8"/>
      <c r="O68" s="163"/>
      <c r="P68" s="186"/>
      <c r="Q68" s="10"/>
      <c r="R68" s="10"/>
      <c r="S68" s="10"/>
      <c r="T68" s="10"/>
      <c r="U68" s="164" t="str">
        <f t="shared" si="6"/>
        <v/>
      </c>
      <c r="V68" s="10">
        <v>1</v>
      </c>
      <c r="W68" s="10" t="str">
        <f t="shared" si="7"/>
        <v/>
      </c>
      <c r="X68" s="164">
        <v>1</v>
      </c>
      <c r="Y68" s="10" t="str">
        <f t="shared" si="8"/>
        <v/>
      </c>
      <c r="Z68" s="123" t="str">
        <f t="shared" si="9"/>
        <v/>
      </c>
      <c r="AA68" s="195">
        <f t="shared" si="10"/>
        <v>1</v>
      </c>
      <c r="AB68" s="195" t="str">
        <f t="shared" si="12"/>
        <v/>
      </c>
      <c r="AC68" s="195" t="str">
        <f t="shared" si="12"/>
        <v/>
      </c>
    </row>
    <row r="69" spans="2:29" x14ac:dyDescent="0.25">
      <c r="B69" s="9" t="str">
        <f t="shared" si="5"/>
        <v/>
      </c>
      <c r="C69" s="6"/>
      <c r="D69" s="6"/>
      <c r="E69" s="6"/>
      <c r="F69" s="246" t="str">
        <f>IF('תנאי סף'!BE69&lt;&gt;1,"",'תנאי סף'!F69)</f>
        <v/>
      </c>
      <c r="G69" s="164" t="str">
        <f>IF($F69="","",'תנאי סף'!AT69)</f>
        <v/>
      </c>
      <c r="H69" s="7"/>
      <c r="I69" s="8"/>
      <c r="J69" s="7"/>
      <c r="K69" s="8"/>
      <c r="L69" s="7"/>
      <c r="M69" s="8"/>
      <c r="N69" s="8"/>
      <c r="O69" s="163"/>
      <c r="P69" s="186"/>
      <c r="Q69" s="10"/>
      <c r="R69" s="10"/>
      <c r="S69" s="10"/>
      <c r="T69" s="10"/>
      <c r="U69" s="164" t="str">
        <f t="shared" si="6"/>
        <v/>
      </c>
      <c r="V69" s="10">
        <v>1</v>
      </c>
      <c r="W69" s="10" t="str">
        <f t="shared" si="7"/>
        <v/>
      </c>
      <c r="X69" s="164">
        <v>1</v>
      </c>
      <c r="Y69" s="10" t="str">
        <f t="shared" si="8"/>
        <v/>
      </c>
      <c r="Z69" s="123" t="str">
        <f t="shared" si="9"/>
        <v/>
      </c>
      <c r="AA69" s="195">
        <f t="shared" si="10"/>
        <v>1</v>
      </c>
      <c r="AB69" s="195" t="str">
        <f t="shared" si="12"/>
        <v/>
      </c>
      <c r="AC69" s="195" t="str">
        <f t="shared" si="12"/>
        <v/>
      </c>
    </row>
    <row r="70" spans="2:29" x14ac:dyDescent="0.25">
      <c r="B70" s="9">
        <f t="shared" si="5"/>
        <v>40</v>
      </c>
      <c r="C70" s="6"/>
      <c r="D70" s="6"/>
      <c r="E70" s="6"/>
      <c r="F70" s="246" t="str">
        <f>IF('תנאי סף'!BE70&lt;&gt;1,"",'תנאי סף'!F70)</f>
        <v>צוותא  - צלילי קסם</v>
      </c>
      <c r="G70" s="164">
        <f>IF($F70="","",'תנאי סף'!AT70)</f>
        <v>450000</v>
      </c>
      <c r="H70" s="7"/>
      <c r="I70" s="8"/>
      <c r="J70" s="7"/>
      <c r="K70" s="8"/>
      <c r="L70" s="7"/>
      <c r="M70" s="8"/>
      <c r="N70" s="8"/>
      <c r="O70" s="163"/>
      <c r="P70" s="186"/>
      <c r="Q70" s="10"/>
      <c r="R70" s="10"/>
      <c r="S70" s="10"/>
      <c r="T70" s="10"/>
      <c r="U70" s="164">
        <f t="shared" si="6"/>
        <v>450000</v>
      </c>
      <c r="V70" s="10">
        <v>1</v>
      </c>
      <c r="W70" s="10">
        <f t="shared" si="7"/>
        <v>450000</v>
      </c>
      <c r="X70" s="164">
        <v>1</v>
      </c>
      <c r="Y70" s="10">
        <f t="shared" si="8"/>
        <v>450000</v>
      </c>
      <c r="Z70" s="123">
        <f t="shared" si="9"/>
        <v>3.2161876298133732E-2</v>
      </c>
      <c r="AA70" s="195">
        <f t="shared" si="10"/>
        <v>1</v>
      </c>
      <c r="AB70" s="195">
        <f t="shared" si="12"/>
        <v>0</v>
      </c>
      <c r="AC70" s="195">
        <f t="shared" si="12"/>
        <v>1</v>
      </c>
    </row>
    <row r="71" spans="2:29" x14ac:dyDescent="0.25">
      <c r="B71" s="9" t="str">
        <f t="shared" si="5"/>
        <v/>
      </c>
      <c r="C71" s="6"/>
      <c r="D71" s="6"/>
      <c r="E71" s="6"/>
      <c r="F71" s="246" t="str">
        <f>IF('תנאי סף'!BE71&lt;&gt;1,"",'תנאי סף'!F71)</f>
        <v/>
      </c>
      <c r="G71" s="164" t="str">
        <f>IF($F71="","",'תנאי סף'!AT71)</f>
        <v/>
      </c>
      <c r="H71" s="7"/>
      <c r="I71" s="8"/>
      <c r="J71" s="7"/>
      <c r="K71" s="8"/>
      <c r="L71" s="7"/>
      <c r="M71" s="8"/>
      <c r="N71" s="8"/>
      <c r="O71" s="163"/>
      <c r="P71" s="186"/>
      <c r="Q71" s="10"/>
      <c r="R71" s="10"/>
      <c r="S71" s="10"/>
      <c r="T71" s="10"/>
      <c r="U71" s="164" t="str">
        <f t="shared" si="6"/>
        <v/>
      </c>
      <c r="V71" s="10">
        <v>1</v>
      </c>
      <c r="W71" s="10" t="str">
        <f t="shared" si="7"/>
        <v/>
      </c>
      <c r="X71" s="164">
        <v>1</v>
      </c>
      <c r="Y71" s="10" t="str">
        <f t="shared" si="8"/>
        <v/>
      </c>
      <c r="Z71" s="123" t="str">
        <f t="shared" si="9"/>
        <v/>
      </c>
      <c r="AA71" s="195">
        <f t="shared" si="10"/>
        <v>1</v>
      </c>
      <c r="AB71" s="195" t="str">
        <f t="shared" si="12"/>
        <v/>
      </c>
      <c r="AC71" s="195" t="str">
        <f t="shared" si="12"/>
        <v/>
      </c>
    </row>
    <row r="72" spans="2:29" x14ac:dyDescent="0.25">
      <c r="B72" s="9">
        <f t="shared" si="5"/>
        <v>42</v>
      </c>
      <c r="C72" s="6"/>
      <c r="D72" s="6"/>
      <c r="E72" s="6"/>
      <c r="F72" s="246" t="str">
        <f>IF('תנאי סף'!BE72&lt;&gt;1,"",'תנאי סף'!F72)</f>
        <v>אוצר המוסיקה היהודית - סדרת קונצרטים לעוגב</v>
      </c>
      <c r="G72" s="164">
        <f>IF($F72="","",'תנאי סף'!AT72)</f>
        <v>126491</v>
      </c>
      <c r="H72" s="7"/>
      <c r="I72" s="8"/>
      <c r="J72" s="7"/>
      <c r="K72" s="8"/>
      <c r="L72" s="7"/>
      <c r="M72" s="8"/>
      <c r="N72" s="8"/>
      <c r="O72" s="163"/>
      <c r="P72" s="186"/>
      <c r="Q72" s="10"/>
      <c r="R72" s="10"/>
      <c r="S72" s="10"/>
      <c r="T72" s="10"/>
      <c r="U72" s="164">
        <f t="shared" si="6"/>
        <v>126491</v>
      </c>
      <c r="V72" s="10">
        <v>1</v>
      </c>
      <c r="W72" s="10">
        <f t="shared" si="7"/>
        <v>126491</v>
      </c>
      <c r="X72" s="164">
        <v>1</v>
      </c>
      <c r="Y72" s="10">
        <f t="shared" si="8"/>
        <v>126491</v>
      </c>
      <c r="Z72" s="123">
        <f t="shared" si="9"/>
        <v>9.0404175440605191E-3</v>
      </c>
      <c r="AA72" s="195">
        <f t="shared" si="10"/>
        <v>1</v>
      </c>
      <c r="AB72" s="195">
        <f t="shared" si="12"/>
        <v>0</v>
      </c>
      <c r="AC72" s="195">
        <f t="shared" si="12"/>
        <v>1</v>
      </c>
    </row>
    <row r="73" spans="2:29" x14ac:dyDescent="0.25">
      <c r="B73" s="9" t="str">
        <f t="shared" si="5"/>
        <v/>
      </c>
      <c r="C73" s="6"/>
      <c r="D73" s="6"/>
      <c r="E73" s="6"/>
      <c r="F73" s="246" t="str">
        <f>IF('תנאי סף'!BE73&lt;&gt;1,"",'תנאי סף'!F73)</f>
        <v/>
      </c>
      <c r="G73" s="164" t="str">
        <f>IF($F73="","",'תנאי סף'!AT73)</f>
        <v/>
      </c>
      <c r="H73" s="7"/>
      <c r="I73" s="8"/>
      <c r="J73" s="7"/>
      <c r="K73" s="8"/>
      <c r="L73" s="7"/>
      <c r="M73" s="8"/>
      <c r="N73" s="8"/>
      <c r="O73" s="163"/>
      <c r="P73" s="186"/>
      <c r="Q73" s="10"/>
      <c r="R73" s="10"/>
      <c r="S73" s="10"/>
      <c r="T73" s="10"/>
      <c r="U73" s="164" t="str">
        <f t="shared" si="6"/>
        <v/>
      </c>
      <c r="V73" s="10">
        <v>1</v>
      </c>
      <c r="W73" s="10" t="str">
        <f t="shared" si="7"/>
        <v/>
      </c>
      <c r="X73" s="164">
        <v>1</v>
      </c>
      <c r="Y73" s="10" t="str">
        <f t="shared" si="8"/>
        <v/>
      </c>
      <c r="Z73" s="123" t="str">
        <f t="shared" si="9"/>
        <v/>
      </c>
      <c r="AA73" s="195">
        <f t="shared" si="10"/>
        <v>1</v>
      </c>
      <c r="AB73" s="195" t="str">
        <f t="shared" si="12"/>
        <v/>
      </c>
      <c r="AC73" s="195" t="str">
        <f t="shared" si="12"/>
        <v/>
      </c>
    </row>
    <row r="74" spans="2:29" x14ac:dyDescent="0.25">
      <c r="B74" s="9" t="str">
        <f t="shared" si="5"/>
        <v/>
      </c>
      <c r="C74" s="6"/>
      <c r="D74" s="6"/>
      <c r="E74" s="6"/>
      <c r="F74" s="246" t="str">
        <f>IF('תנאי סף'!BE74&lt;&gt;1,"",'תנאי סף'!F74)</f>
        <v/>
      </c>
      <c r="G74" s="164" t="str">
        <f>IF($F74="","",'תנאי סף'!AT74)</f>
        <v/>
      </c>
      <c r="H74" s="7"/>
      <c r="I74" s="8"/>
      <c r="J74" s="7"/>
      <c r="K74" s="8"/>
      <c r="L74" s="7"/>
      <c r="M74" s="8"/>
      <c r="N74" s="8"/>
      <c r="O74" s="163"/>
      <c r="P74" s="186"/>
      <c r="Q74" s="10"/>
      <c r="R74" s="10"/>
      <c r="S74" s="10"/>
      <c r="T74" s="10"/>
      <c r="U74" s="164" t="str">
        <f t="shared" si="6"/>
        <v/>
      </c>
      <c r="V74" s="10">
        <v>1</v>
      </c>
      <c r="W74" s="10" t="str">
        <f t="shared" si="7"/>
        <v/>
      </c>
      <c r="X74" s="164">
        <v>1</v>
      </c>
      <c r="Y74" s="10" t="str">
        <f t="shared" si="8"/>
        <v/>
      </c>
      <c r="Z74" s="123" t="str">
        <f t="shared" si="9"/>
        <v/>
      </c>
      <c r="AA74" s="195">
        <f t="shared" si="10"/>
        <v>1</v>
      </c>
      <c r="AB74" s="195" t="str">
        <f t="shared" si="12"/>
        <v/>
      </c>
      <c r="AC74" s="195" t="str">
        <f t="shared" si="12"/>
        <v/>
      </c>
    </row>
    <row r="75" spans="2:29" x14ac:dyDescent="0.25">
      <c r="B75" s="9" t="str">
        <f t="shared" si="5"/>
        <v/>
      </c>
      <c r="C75" s="6"/>
      <c r="D75" s="6"/>
      <c r="E75" s="6"/>
      <c r="F75" s="246" t="str">
        <f>IF('תנאי סף'!BE75&lt;&gt;1,"",'תנאי סף'!F75)</f>
        <v/>
      </c>
      <c r="G75" s="164" t="str">
        <f>IF($F75="","",'תנאי סף'!AT75)</f>
        <v/>
      </c>
      <c r="H75" s="7"/>
      <c r="I75" s="8"/>
      <c r="J75" s="7"/>
      <c r="K75" s="8"/>
      <c r="L75" s="7"/>
      <c r="M75" s="8"/>
      <c r="N75" s="8"/>
      <c r="O75" s="163"/>
      <c r="P75" s="186"/>
      <c r="Q75" s="10"/>
      <c r="R75" s="10"/>
      <c r="S75" s="10"/>
      <c r="T75" s="10"/>
      <c r="U75" s="164" t="str">
        <f t="shared" si="6"/>
        <v/>
      </c>
      <c r="V75" s="10">
        <v>1</v>
      </c>
      <c r="W75" s="10" t="str">
        <f t="shared" si="7"/>
        <v/>
      </c>
      <c r="X75" s="164">
        <v>1</v>
      </c>
      <c r="Y75" s="10" t="str">
        <f t="shared" si="8"/>
        <v/>
      </c>
      <c r="Z75" s="123" t="str">
        <f t="shared" si="9"/>
        <v/>
      </c>
      <c r="AA75" s="195">
        <f t="shared" si="10"/>
        <v>1</v>
      </c>
      <c r="AB75" s="195" t="str">
        <f t="shared" si="12"/>
        <v/>
      </c>
      <c r="AC75" s="195" t="str">
        <f t="shared" si="12"/>
        <v/>
      </c>
    </row>
    <row r="76" spans="2:29" x14ac:dyDescent="0.25">
      <c r="B76" s="9">
        <f t="shared" si="5"/>
        <v>46</v>
      </c>
      <c r="C76" s="6"/>
      <c r="D76" s="6"/>
      <c r="E76" s="6"/>
      <c r="F76" s="246" t="str">
        <f>IF('תנאי סף'!BE76&lt;&gt;1,"",'תנאי סף'!F76)</f>
        <v>תו המשווה - מוסיקה בונת שיוויון</v>
      </c>
      <c r="G76" s="164">
        <f>IF($F76="","",'תנאי סף'!AT76)</f>
        <v>230000</v>
      </c>
      <c r="H76" s="7"/>
      <c r="I76" s="8"/>
      <c r="J76" s="7"/>
      <c r="K76" s="8"/>
      <c r="L76" s="7"/>
      <c r="M76" s="8"/>
      <c r="N76" s="8"/>
      <c r="O76" s="163"/>
      <c r="P76" s="186"/>
      <c r="Q76" s="10"/>
      <c r="R76" s="10"/>
      <c r="S76" s="10"/>
      <c r="T76" s="10"/>
      <c r="U76" s="164">
        <f t="shared" si="6"/>
        <v>230000</v>
      </c>
      <c r="V76" s="10">
        <v>1</v>
      </c>
      <c r="W76" s="10">
        <f t="shared" si="7"/>
        <v>230000</v>
      </c>
      <c r="X76" s="164">
        <v>1</v>
      </c>
      <c r="Y76" s="10">
        <f t="shared" si="8"/>
        <v>230000</v>
      </c>
      <c r="Z76" s="123">
        <f t="shared" si="9"/>
        <v>1.6438292330157242E-2</v>
      </c>
      <c r="AA76" s="195">
        <f t="shared" si="10"/>
        <v>1</v>
      </c>
      <c r="AB76" s="195">
        <f t="shared" si="12"/>
        <v>0</v>
      </c>
      <c r="AC76" s="195">
        <f t="shared" si="12"/>
        <v>1</v>
      </c>
    </row>
    <row r="77" spans="2:29" x14ac:dyDescent="0.25">
      <c r="B77" s="9" t="str">
        <f t="shared" si="5"/>
        <v/>
      </c>
      <c r="C77" s="6"/>
      <c r="D77" s="6"/>
      <c r="E77" s="6"/>
      <c r="F77" s="246" t="str">
        <f>IF('תנאי סף'!BE77&lt;&gt;1,"",'תנאי סף'!F77)</f>
        <v/>
      </c>
      <c r="G77" s="164" t="str">
        <f>IF($F77="","",'תנאי סף'!AT77)</f>
        <v/>
      </c>
      <c r="H77" s="7"/>
      <c r="I77" s="8"/>
      <c r="J77" s="7"/>
      <c r="K77" s="8"/>
      <c r="L77" s="7"/>
      <c r="M77" s="8"/>
      <c r="N77" s="8"/>
      <c r="O77" s="163"/>
      <c r="P77" s="186"/>
      <c r="Q77" s="10"/>
      <c r="R77" s="10"/>
      <c r="S77" s="10"/>
      <c r="T77" s="10"/>
      <c r="U77" s="164" t="str">
        <f t="shared" si="6"/>
        <v/>
      </c>
      <c r="V77" s="10">
        <v>1</v>
      </c>
      <c r="W77" s="10" t="str">
        <f t="shared" si="7"/>
        <v/>
      </c>
      <c r="X77" s="164">
        <v>1</v>
      </c>
      <c r="Y77" s="10" t="str">
        <f t="shared" si="8"/>
        <v/>
      </c>
      <c r="Z77" s="123" t="str">
        <f t="shared" si="9"/>
        <v/>
      </c>
      <c r="AA77" s="195">
        <f t="shared" si="10"/>
        <v>1</v>
      </c>
      <c r="AB77" s="195" t="str">
        <f t="shared" si="12"/>
        <v/>
      </c>
      <c r="AC77" s="195" t="str">
        <f t="shared" si="12"/>
        <v/>
      </c>
    </row>
    <row r="78" spans="2:29" x14ac:dyDescent="0.25">
      <c r="B78" s="9" t="str">
        <f t="shared" si="5"/>
        <v/>
      </c>
      <c r="C78" s="6"/>
      <c r="D78" s="6"/>
      <c r="E78" s="6"/>
      <c r="F78" s="246" t="str">
        <f>IF('תנאי סף'!BE78&lt;&gt;1,"",'תנאי סף'!F78)</f>
        <v/>
      </c>
      <c r="G78" s="164" t="str">
        <f>IF($F78="","",'תנאי סף'!AT78)</f>
        <v/>
      </c>
      <c r="H78" s="7"/>
      <c r="I78" s="8"/>
      <c r="J78" s="7"/>
      <c r="K78" s="8"/>
      <c r="L78" s="7"/>
      <c r="M78" s="8"/>
      <c r="N78" s="8"/>
      <c r="O78" s="163"/>
      <c r="P78" s="186"/>
      <c r="Q78" s="10"/>
      <c r="R78" s="10"/>
      <c r="S78" s="10"/>
      <c r="T78" s="10"/>
      <c r="U78" s="164" t="str">
        <f t="shared" si="6"/>
        <v/>
      </c>
      <c r="V78" s="10">
        <v>1</v>
      </c>
      <c r="W78" s="10" t="str">
        <f t="shared" si="7"/>
        <v/>
      </c>
      <c r="X78" s="164">
        <v>1</v>
      </c>
      <c r="Y78" s="10" t="str">
        <f t="shared" si="8"/>
        <v/>
      </c>
      <c r="Z78" s="123" t="str">
        <f t="shared" si="9"/>
        <v/>
      </c>
      <c r="AA78" s="195">
        <f t="shared" si="10"/>
        <v>1</v>
      </c>
      <c r="AB78" s="195" t="str">
        <f t="shared" si="12"/>
        <v/>
      </c>
      <c r="AC78" s="195" t="str">
        <f t="shared" si="12"/>
        <v/>
      </c>
    </row>
    <row r="79" spans="2:29" x14ac:dyDescent="0.25">
      <c r="B79" s="9" t="str">
        <f t="shared" si="5"/>
        <v/>
      </c>
      <c r="C79" s="6"/>
      <c r="D79" s="6"/>
      <c r="E79" s="6"/>
      <c r="F79" s="246" t="str">
        <f>IF('תנאי סף'!BE79&lt;&gt;1,"",'תנאי סף'!F79)</f>
        <v/>
      </c>
      <c r="G79" s="164" t="str">
        <f>IF($F79="","",'תנאי סף'!AT79)</f>
        <v/>
      </c>
      <c r="H79" s="7"/>
      <c r="I79" s="8"/>
      <c r="J79" s="7"/>
      <c r="K79" s="8"/>
      <c r="L79" s="7"/>
      <c r="M79" s="8"/>
      <c r="N79" s="8"/>
      <c r="O79" s="163"/>
      <c r="P79" s="186"/>
      <c r="Q79" s="10"/>
      <c r="R79" s="10"/>
      <c r="S79" s="10"/>
      <c r="T79" s="10"/>
      <c r="U79" s="164" t="str">
        <f t="shared" si="6"/>
        <v/>
      </c>
      <c r="V79" s="10">
        <v>1</v>
      </c>
      <c r="W79" s="10" t="str">
        <f t="shared" si="7"/>
        <v/>
      </c>
      <c r="X79" s="164">
        <v>1</v>
      </c>
      <c r="Y79" s="10" t="str">
        <f t="shared" si="8"/>
        <v/>
      </c>
      <c r="Z79" s="123" t="str">
        <f t="shared" si="9"/>
        <v/>
      </c>
      <c r="AA79" s="195">
        <f t="shared" si="10"/>
        <v>1</v>
      </c>
      <c r="AB79" s="195" t="str">
        <f t="shared" si="12"/>
        <v/>
      </c>
      <c r="AC79" s="195" t="str">
        <f t="shared" si="12"/>
        <v/>
      </c>
    </row>
    <row r="80" spans="2:29" x14ac:dyDescent="0.25">
      <c r="B80" s="9">
        <f t="shared" si="5"/>
        <v>50</v>
      </c>
      <c r="C80" s="6"/>
      <c r="D80" s="6"/>
      <c r="E80" s="6"/>
      <c r="F80" s="246" t="str">
        <f>IF('תנאי סף'!BE80&lt;&gt;1,"",'תנאי סף'!F80)</f>
        <v>מיוזיק פורט - קידום אמנים ברשת</v>
      </c>
      <c r="G80" s="164">
        <f>IF($F80="","",'תנאי סף'!AT80)</f>
        <v>400000</v>
      </c>
      <c r="H80" s="7"/>
      <c r="I80" s="8"/>
      <c r="J80" s="7"/>
      <c r="K80" s="8"/>
      <c r="L80" s="7"/>
      <c r="M80" s="8"/>
      <c r="N80" s="8"/>
      <c r="O80" s="163"/>
      <c r="P80" s="186"/>
      <c r="Q80" s="10"/>
      <c r="R80" s="10"/>
      <c r="S80" s="10"/>
      <c r="T80" s="10"/>
      <c r="U80" s="164">
        <f t="shared" si="6"/>
        <v>400000</v>
      </c>
      <c r="V80" s="10">
        <v>1</v>
      </c>
      <c r="W80" s="10">
        <f t="shared" si="7"/>
        <v>400000</v>
      </c>
      <c r="X80" s="164">
        <v>1</v>
      </c>
      <c r="Y80" s="10">
        <f t="shared" si="8"/>
        <v>400000</v>
      </c>
      <c r="Z80" s="123">
        <f t="shared" si="9"/>
        <v>2.8588334487229985E-2</v>
      </c>
      <c r="AA80" s="195">
        <f t="shared" si="10"/>
        <v>1</v>
      </c>
      <c r="AB80" s="195">
        <f t="shared" si="12"/>
        <v>0</v>
      </c>
      <c r="AC80" s="195">
        <f t="shared" si="12"/>
        <v>1</v>
      </c>
    </row>
    <row r="81" spans="2:29" x14ac:dyDescent="0.25">
      <c r="B81" s="9">
        <f t="shared" si="5"/>
        <v>51</v>
      </c>
      <c r="C81" s="6"/>
      <c r="D81" s="6"/>
      <c r="E81" s="6"/>
      <c r="F81" s="246" t="str">
        <f>IF('תנאי סף'!BE81&lt;&gt;1,"",'תנאי סף'!F81)</f>
        <v>כביש אחד  - פרויקט מוזיקלי</v>
      </c>
      <c r="G81" s="164">
        <f>IF($F81="","",'תנאי סף'!AT81)</f>
        <v>150000</v>
      </c>
      <c r="H81" s="7"/>
      <c r="I81" s="8"/>
      <c r="J81" s="7"/>
      <c r="K81" s="8"/>
      <c r="L81" s="7"/>
      <c r="M81" s="8"/>
      <c r="N81" s="8"/>
      <c r="O81" s="163"/>
      <c r="P81" s="186"/>
      <c r="Q81" s="10"/>
      <c r="R81" s="10"/>
      <c r="S81" s="10"/>
      <c r="T81" s="10"/>
      <c r="U81" s="164">
        <f t="shared" si="6"/>
        <v>150000</v>
      </c>
      <c r="V81" s="10">
        <v>1</v>
      </c>
      <c r="W81" s="10">
        <f t="shared" si="7"/>
        <v>150000</v>
      </c>
      <c r="X81" s="164">
        <v>1</v>
      </c>
      <c r="Y81" s="10">
        <f t="shared" si="8"/>
        <v>150000</v>
      </c>
      <c r="Z81" s="123">
        <f t="shared" si="9"/>
        <v>1.0720625432711245E-2</v>
      </c>
      <c r="AA81" s="195">
        <f t="shared" si="10"/>
        <v>1</v>
      </c>
      <c r="AB81" s="195">
        <f t="shared" si="12"/>
        <v>0</v>
      </c>
      <c r="AC81" s="195">
        <f t="shared" si="12"/>
        <v>1</v>
      </c>
    </row>
    <row r="82" spans="2:29" x14ac:dyDescent="0.25">
      <c r="B82" s="9" t="str">
        <f t="shared" si="5"/>
        <v/>
      </c>
      <c r="C82" s="6"/>
      <c r="D82" s="6"/>
      <c r="E82" s="6"/>
      <c r="F82" s="246" t="str">
        <f>IF('תנאי סף'!BE82&lt;&gt;1,"",'תנאי סף'!F82)</f>
        <v/>
      </c>
      <c r="G82" s="164" t="str">
        <f>IF($F82="","",'תנאי סף'!AT82)</f>
        <v/>
      </c>
      <c r="H82" s="7"/>
      <c r="I82" s="8"/>
      <c r="J82" s="7"/>
      <c r="K82" s="8"/>
      <c r="L82" s="7"/>
      <c r="M82" s="8"/>
      <c r="N82" s="8"/>
      <c r="O82" s="163"/>
      <c r="P82" s="186"/>
      <c r="Q82" s="10"/>
      <c r="R82" s="10"/>
      <c r="S82" s="10"/>
      <c r="T82" s="10"/>
      <c r="U82" s="164" t="str">
        <f t="shared" si="6"/>
        <v/>
      </c>
      <c r="V82" s="10">
        <v>1</v>
      </c>
      <c r="W82" s="10" t="str">
        <f t="shared" si="7"/>
        <v/>
      </c>
      <c r="X82" s="164">
        <v>1</v>
      </c>
      <c r="Y82" s="10" t="str">
        <f t="shared" si="8"/>
        <v/>
      </c>
      <c r="Z82" s="123" t="str">
        <f t="shared" si="9"/>
        <v/>
      </c>
      <c r="AA82" s="195">
        <f t="shared" si="10"/>
        <v>1</v>
      </c>
      <c r="AB82" s="195" t="str">
        <f t="shared" si="12"/>
        <v/>
      </c>
      <c r="AC82" s="195" t="str">
        <f t="shared" si="12"/>
        <v/>
      </c>
    </row>
    <row r="83" spans="2:29" x14ac:dyDescent="0.25">
      <c r="B83" s="9">
        <f t="shared" si="5"/>
        <v>53</v>
      </c>
      <c r="C83" s="6"/>
      <c r="D83" s="6"/>
      <c r="E83" s="6"/>
      <c r="F83" s="246" t="str">
        <f>IF('תנאי סף'!BE83&lt;&gt;1,"",'תנאי סף'!F83)</f>
        <v>עירית תל-אביב-יפו- תאטרון הסמטה ג'אז 2025</v>
      </c>
      <c r="G83" s="164">
        <f>IF($F83="","",'תנאי סף'!AT83)</f>
        <v>206638</v>
      </c>
      <c r="H83" s="7"/>
      <c r="I83" s="8"/>
      <c r="J83" s="7"/>
      <c r="K83" s="8"/>
      <c r="L83" s="7"/>
      <c r="M83" s="8"/>
      <c r="N83" s="8"/>
      <c r="O83" s="163"/>
      <c r="P83" s="186"/>
      <c r="Q83" s="10"/>
      <c r="R83" s="10"/>
      <c r="S83" s="10"/>
      <c r="T83" s="10"/>
      <c r="U83" s="164">
        <f t="shared" si="6"/>
        <v>206638</v>
      </c>
      <c r="V83" s="10">
        <v>1</v>
      </c>
      <c r="W83" s="10">
        <f t="shared" si="7"/>
        <v>206638</v>
      </c>
      <c r="X83" s="164">
        <v>1</v>
      </c>
      <c r="Y83" s="10">
        <f t="shared" si="8"/>
        <v>206638</v>
      </c>
      <c r="Z83" s="123">
        <f t="shared" si="9"/>
        <v>1.4768590654430574E-2</v>
      </c>
      <c r="AA83" s="195">
        <f t="shared" si="10"/>
        <v>1</v>
      </c>
      <c r="AB83" s="195">
        <f t="shared" si="12"/>
        <v>0</v>
      </c>
      <c r="AC83" s="195">
        <f t="shared" si="12"/>
        <v>1</v>
      </c>
    </row>
    <row r="84" spans="2:29" x14ac:dyDescent="0.25">
      <c r="B84" s="9" t="str">
        <f t="shared" si="5"/>
        <v/>
      </c>
      <c r="C84" s="6"/>
      <c r="D84" s="6"/>
      <c r="E84" s="6"/>
      <c r="F84" s="246" t="str">
        <f>IF('תנאי סף'!BE84&lt;&gt;1,"",'תנאי סף'!F84)</f>
        <v/>
      </c>
      <c r="G84" s="164" t="str">
        <f>IF($F84="","",'תנאי סף'!AT84)</f>
        <v/>
      </c>
      <c r="H84" s="7"/>
      <c r="I84" s="8"/>
      <c r="J84" s="7"/>
      <c r="K84" s="8"/>
      <c r="L84" s="7"/>
      <c r="M84" s="8"/>
      <c r="N84" s="8"/>
      <c r="O84" s="163"/>
      <c r="P84" s="186"/>
      <c r="Q84" s="10"/>
      <c r="R84" s="10"/>
      <c r="S84" s="10"/>
      <c r="T84" s="10"/>
      <c r="U84" s="164" t="str">
        <f t="shared" si="6"/>
        <v/>
      </c>
      <c r="V84" s="10">
        <v>1</v>
      </c>
      <c r="W84" s="10" t="str">
        <f t="shared" si="7"/>
        <v/>
      </c>
      <c r="X84" s="164">
        <v>1</v>
      </c>
      <c r="Y84" s="10" t="str">
        <f t="shared" si="8"/>
        <v/>
      </c>
      <c r="Z84" s="123" t="str">
        <f t="shared" si="9"/>
        <v/>
      </c>
      <c r="AA84" s="195">
        <f t="shared" si="10"/>
        <v>1</v>
      </c>
      <c r="AB84" s="195" t="str">
        <f t="shared" si="12"/>
        <v/>
      </c>
      <c r="AC84" s="195" t="str">
        <f t="shared" si="12"/>
        <v/>
      </c>
    </row>
    <row r="85" spans="2:29" x14ac:dyDescent="0.25">
      <c r="B85" s="9" t="str">
        <f t="shared" si="5"/>
        <v/>
      </c>
      <c r="C85" s="6"/>
      <c r="D85" s="6"/>
      <c r="E85" s="6"/>
      <c r="F85" s="246" t="str">
        <f>IF('תנאי סף'!BE85&lt;&gt;1,"",'תנאי סף'!F85)</f>
        <v/>
      </c>
      <c r="G85" s="164" t="str">
        <f>IF($F85="","",'תנאי סף'!AT85)</f>
        <v/>
      </c>
      <c r="H85" s="7"/>
      <c r="I85" s="8"/>
      <c r="J85" s="7"/>
      <c r="K85" s="8"/>
      <c r="L85" s="7"/>
      <c r="M85" s="8"/>
      <c r="N85" s="8"/>
      <c r="O85" s="163"/>
      <c r="P85" s="186"/>
      <c r="Q85" s="10"/>
      <c r="R85" s="10"/>
      <c r="S85" s="10"/>
      <c r="T85" s="10"/>
      <c r="U85" s="164" t="str">
        <f t="shared" si="6"/>
        <v/>
      </c>
      <c r="V85" s="10">
        <v>1</v>
      </c>
      <c r="W85" s="10" t="str">
        <f t="shared" si="7"/>
        <v/>
      </c>
      <c r="X85" s="164">
        <v>1</v>
      </c>
      <c r="Y85" s="10" t="str">
        <f t="shared" si="8"/>
        <v/>
      </c>
      <c r="Z85" s="123" t="str">
        <f t="shared" si="9"/>
        <v/>
      </c>
      <c r="AA85" s="195">
        <f t="shared" si="10"/>
        <v>1</v>
      </c>
      <c r="AB85" s="195" t="str">
        <f t="shared" si="12"/>
        <v/>
      </c>
      <c r="AC85" s="195" t="str">
        <f t="shared" si="12"/>
        <v/>
      </c>
    </row>
    <row r="86" spans="2:29" x14ac:dyDescent="0.25">
      <c r="B86" s="9" t="str">
        <f t="shared" si="5"/>
        <v/>
      </c>
      <c r="C86" s="6"/>
      <c r="D86" s="6"/>
      <c r="E86" s="6"/>
      <c r="F86" s="246" t="str">
        <f>IF('תנאי סף'!BE86&lt;&gt;1,"",'תנאי סף'!F86)</f>
        <v/>
      </c>
      <c r="G86" s="164" t="str">
        <f>IF($F86="","",'תנאי סף'!AT86)</f>
        <v/>
      </c>
      <c r="H86" s="7"/>
      <c r="I86" s="8"/>
      <c r="J86" s="7"/>
      <c r="K86" s="8"/>
      <c r="L86" s="7"/>
      <c r="M86" s="8"/>
      <c r="N86" s="8"/>
      <c r="O86" s="163"/>
      <c r="P86" s="186"/>
      <c r="Q86" s="10"/>
      <c r="R86" s="10"/>
      <c r="S86" s="10"/>
      <c r="T86" s="10"/>
      <c r="U86" s="164" t="str">
        <f t="shared" si="6"/>
        <v/>
      </c>
      <c r="V86" s="10">
        <v>1</v>
      </c>
      <c r="W86" s="10" t="str">
        <f t="shared" si="7"/>
        <v/>
      </c>
      <c r="X86" s="164">
        <v>1</v>
      </c>
      <c r="Y86" s="10" t="str">
        <f t="shared" si="8"/>
        <v/>
      </c>
      <c r="Z86" s="123" t="str">
        <f t="shared" si="9"/>
        <v/>
      </c>
      <c r="AA86" s="195">
        <f t="shared" si="10"/>
        <v>1</v>
      </c>
      <c r="AB86" s="195" t="str">
        <f t="shared" si="12"/>
        <v/>
      </c>
      <c r="AC86" s="195" t="str">
        <f t="shared" si="12"/>
        <v/>
      </c>
    </row>
    <row r="87" spans="2:29" x14ac:dyDescent="0.25">
      <c r="B87" s="9" t="str">
        <f t="shared" si="5"/>
        <v/>
      </c>
      <c r="C87" s="6"/>
      <c r="D87" s="6"/>
      <c r="E87" s="6"/>
      <c r="F87" s="246" t="str">
        <f>IF('תנאי סף'!BE87&lt;&gt;1,"",'תנאי סף'!F87)</f>
        <v/>
      </c>
      <c r="G87" s="164" t="str">
        <f>IF($F87="","",'תנאי סף'!AT87)</f>
        <v/>
      </c>
      <c r="H87" s="7"/>
      <c r="I87" s="8"/>
      <c r="J87" s="7"/>
      <c r="K87" s="8"/>
      <c r="L87" s="7"/>
      <c r="M87" s="8"/>
      <c r="N87" s="8"/>
      <c r="O87" s="163"/>
      <c r="P87" s="186"/>
      <c r="Q87" s="10"/>
      <c r="R87" s="10"/>
      <c r="S87" s="10"/>
      <c r="T87" s="10"/>
      <c r="U87" s="164" t="str">
        <f t="shared" si="6"/>
        <v/>
      </c>
      <c r="V87" s="10">
        <v>1</v>
      </c>
      <c r="W87" s="10" t="str">
        <f t="shared" si="7"/>
        <v/>
      </c>
      <c r="X87" s="164">
        <v>1</v>
      </c>
      <c r="Y87" s="10" t="str">
        <f t="shared" si="8"/>
        <v/>
      </c>
      <c r="Z87" s="123" t="str">
        <f t="shared" si="9"/>
        <v/>
      </c>
      <c r="AA87" s="195">
        <f t="shared" si="10"/>
        <v>1</v>
      </c>
      <c r="AB87" s="195" t="str">
        <f t="shared" si="12"/>
        <v/>
      </c>
      <c r="AC87" s="195" t="str">
        <f t="shared" si="12"/>
        <v/>
      </c>
    </row>
    <row r="88" spans="2:29" x14ac:dyDescent="0.25">
      <c r="B88" s="9" t="str">
        <f t="shared" si="5"/>
        <v/>
      </c>
      <c r="C88" s="6"/>
      <c r="D88" s="6"/>
      <c r="E88" s="6"/>
      <c r="F88" s="246" t="str">
        <f>IF('תנאי סף'!BE88&lt;&gt;1,"",'תנאי סף'!F88)</f>
        <v/>
      </c>
      <c r="G88" s="164" t="str">
        <f>IF($F88="","",'תנאי סף'!AT88)</f>
        <v/>
      </c>
      <c r="H88" s="7"/>
      <c r="I88" s="8"/>
      <c r="J88" s="7"/>
      <c r="K88" s="8"/>
      <c r="L88" s="7"/>
      <c r="M88" s="8"/>
      <c r="N88" s="8"/>
      <c r="O88" s="163"/>
      <c r="P88" s="186"/>
      <c r="Q88" s="10"/>
      <c r="R88" s="10"/>
      <c r="S88" s="10"/>
      <c r="T88" s="10"/>
      <c r="U88" s="164" t="str">
        <f t="shared" si="6"/>
        <v/>
      </c>
      <c r="V88" s="10">
        <v>1</v>
      </c>
      <c r="W88" s="10" t="str">
        <f t="shared" si="7"/>
        <v/>
      </c>
      <c r="X88" s="164">
        <v>1</v>
      </c>
      <c r="Y88" s="10" t="str">
        <f t="shared" si="8"/>
        <v/>
      </c>
      <c r="Z88" s="123" t="str">
        <f t="shared" si="9"/>
        <v/>
      </c>
      <c r="AA88" s="195">
        <f t="shared" si="10"/>
        <v>1</v>
      </c>
      <c r="AB88" s="195" t="str">
        <f t="shared" si="12"/>
        <v/>
      </c>
      <c r="AC88" s="195" t="str">
        <f t="shared" si="12"/>
        <v/>
      </c>
    </row>
    <row r="89" spans="2:29" x14ac:dyDescent="0.25">
      <c r="B89" s="9" t="str">
        <f t="shared" si="5"/>
        <v/>
      </c>
      <c r="C89" s="6"/>
      <c r="D89" s="6"/>
      <c r="E89" s="6"/>
      <c r="F89" s="246" t="str">
        <f>IF('תנאי סף'!BE89&lt;&gt;1,"",'תנאי סף'!F89)</f>
        <v/>
      </c>
      <c r="G89" s="164" t="str">
        <f>IF($F89="","",'תנאי סף'!AT89)</f>
        <v/>
      </c>
      <c r="H89" s="7"/>
      <c r="I89" s="8"/>
      <c r="J89" s="7"/>
      <c r="K89" s="8"/>
      <c r="L89" s="7"/>
      <c r="M89" s="8"/>
      <c r="N89" s="8"/>
      <c r="O89" s="163"/>
      <c r="P89" s="186"/>
      <c r="Q89" s="10"/>
      <c r="R89" s="10"/>
      <c r="S89" s="10"/>
      <c r="T89" s="10"/>
      <c r="U89" s="164" t="str">
        <f t="shared" si="6"/>
        <v/>
      </c>
      <c r="V89" s="10">
        <v>1</v>
      </c>
      <c r="W89" s="10" t="str">
        <f t="shared" si="7"/>
        <v/>
      </c>
      <c r="X89" s="164">
        <v>1</v>
      </c>
      <c r="Y89" s="10" t="str">
        <f t="shared" si="8"/>
        <v/>
      </c>
      <c r="Z89" s="123" t="str">
        <f t="shared" si="9"/>
        <v/>
      </c>
      <c r="AA89" s="195">
        <f t="shared" si="10"/>
        <v>1</v>
      </c>
      <c r="AB89" s="195" t="str">
        <f t="shared" si="12"/>
        <v/>
      </c>
      <c r="AC89" s="195" t="str">
        <f t="shared" si="12"/>
        <v/>
      </c>
    </row>
    <row r="90" spans="2:29" x14ac:dyDescent="0.25">
      <c r="B90" s="9" t="str">
        <f t="shared" si="5"/>
        <v/>
      </c>
      <c r="C90" s="6"/>
      <c r="D90" s="6"/>
      <c r="E90" s="6"/>
      <c r="F90" s="246" t="str">
        <f>IF('תנאי סף'!BE90&lt;&gt;1,"",'תנאי סף'!F90)</f>
        <v/>
      </c>
      <c r="G90" s="164" t="str">
        <f>IF($F90="","",'תנאי סף'!AT90)</f>
        <v/>
      </c>
      <c r="H90" s="7"/>
      <c r="I90" s="8"/>
      <c r="J90" s="7"/>
      <c r="K90" s="8"/>
      <c r="L90" s="7"/>
      <c r="M90" s="8"/>
      <c r="N90" s="8"/>
      <c r="O90" s="163"/>
      <c r="P90" s="186"/>
      <c r="Q90" s="10"/>
      <c r="R90" s="10"/>
      <c r="S90" s="10"/>
      <c r="T90" s="10"/>
      <c r="U90" s="164" t="str">
        <f t="shared" si="6"/>
        <v/>
      </c>
      <c r="V90" s="10">
        <v>1</v>
      </c>
      <c r="W90" s="10" t="str">
        <f t="shared" si="7"/>
        <v/>
      </c>
      <c r="X90" s="164">
        <v>1</v>
      </c>
      <c r="Y90" s="10" t="str">
        <f t="shared" si="8"/>
        <v/>
      </c>
      <c r="Z90" s="123" t="str">
        <f t="shared" si="9"/>
        <v/>
      </c>
      <c r="AA90" s="195">
        <f t="shared" si="10"/>
        <v>1</v>
      </c>
      <c r="AB90" s="195" t="str">
        <f t="shared" si="12"/>
        <v/>
      </c>
      <c r="AC90" s="195" t="str">
        <f t="shared" si="12"/>
        <v/>
      </c>
    </row>
    <row r="91" spans="2:29" x14ac:dyDescent="0.25">
      <c r="B91" s="9" t="str">
        <f t="shared" si="5"/>
        <v/>
      </c>
      <c r="C91" s="6"/>
      <c r="D91" s="6"/>
      <c r="E91" s="6"/>
      <c r="F91" s="246" t="str">
        <f>IF('תנאי סף'!BE91&lt;&gt;1,"",'תנאי סף'!F91)</f>
        <v/>
      </c>
      <c r="G91" s="164" t="str">
        <f>IF($F91="","",'תנאי סף'!AT91)</f>
        <v/>
      </c>
      <c r="H91" s="7"/>
      <c r="I91" s="8"/>
      <c r="J91" s="7"/>
      <c r="K91" s="8"/>
      <c r="L91" s="7"/>
      <c r="M91" s="8"/>
      <c r="N91" s="8"/>
      <c r="O91" s="163"/>
      <c r="P91" s="186"/>
      <c r="Q91" s="10"/>
      <c r="R91" s="10"/>
      <c r="S91" s="10"/>
      <c r="T91" s="10"/>
      <c r="U91" s="164" t="str">
        <f t="shared" si="6"/>
        <v/>
      </c>
      <c r="V91" s="10">
        <v>1</v>
      </c>
      <c r="W91" s="10" t="str">
        <f t="shared" si="7"/>
        <v/>
      </c>
      <c r="X91" s="164">
        <v>1</v>
      </c>
      <c r="Y91" s="10" t="str">
        <f t="shared" si="8"/>
        <v/>
      </c>
      <c r="Z91" s="123" t="str">
        <f t="shared" si="9"/>
        <v/>
      </c>
      <c r="AA91" s="195">
        <f t="shared" si="10"/>
        <v>1</v>
      </c>
      <c r="AB91" s="195" t="str">
        <f t="shared" si="12"/>
        <v/>
      </c>
      <c r="AC91" s="195" t="str">
        <f t="shared" si="12"/>
        <v/>
      </c>
    </row>
    <row r="92" spans="2:29" x14ac:dyDescent="0.25">
      <c r="B92" s="9" t="str">
        <f t="shared" si="5"/>
        <v/>
      </c>
      <c r="C92" s="6"/>
      <c r="D92" s="6"/>
      <c r="E92" s="6"/>
      <c r="F92" s="246" t="str">
        <f>IF('תנאי סף'!BE92&lt;&gt;1,"",'תנאי סף'!F92)</f>
        <v/>
      </c>
      <c r="G92" s="164" t="str">
        <f>IF($F92="","",'תנאי סף'!AT92)</f>
        <v/>
      </c>
      <c r="H92" s="7"/>
      <c r="I92" s="8"/>
      <c r="J92" s="7"/>
      <c r="K92" s="8"/>
      <c r="L92" s="7"/>
      <c r="M92" s="8"/>
      <c r="N92" s="8"/>
      <c r="O92" s="163"/>
      <c r="P92" s="186"/>
      <c r="Q92" s="10"/>
      <c r="R92" s="10"/>
      <c r="S92" s="10"/>
      <c r="T92" s="10"/>
      <c r="U92" s="164" t="str">
        <f t="shared" si="6"/>
        <v/>
      </c>
      <c r="V92" s="10">
        <v>1</v>
      </c>
      <c r="W92" s="10" t="str">
        <f t="shared" si="7"/>
        <v/>
      </c>
      <c r="X92" s="164">
        <v>1</v>
      </c>
      <c r="Y92" s="10" t="str">
        <f t="shared" si="8"/>
        <v/>
      </c>
      <c r="Z92" s="123" t="str">
        <f t="shared" si="9"/>
        <v/>
      </c>
      <c r="AA92" s="195">
        <f t="shared" si="10"/>
        <v>1</v>
      </c>
      <c r="AB92" s="195" t="str">
        <f t="shared" ref="AB92:AC130" si="13">IF($F92="","",AB$30)</f>
        <v/>
      </c>
      <c r="AC92" s="195" t="str">
        <f t="shared" si="13"/>
        <v/>
      </c>
    </row>
    <row r="93" spans="2:29" x14ac:dyDescent="0.25">
      <c r="B93" s="9" t="str">
        <f t="shared" si="5"/>
        <v/>
      </c>
      <c r="C93" s="6"/>
      <c r="D93" s="6"/>
      <c r="E93" s="6"/>
      <c r="F93" s="246" t="str">
        <f>IF('תנאי סף'!BE93&lt;&gt;1,"",'תנאי סף'!F93)</f>
        <v/>
      </c>
      <c r="G93" s="164" t="str">
        <f>IF($F93="","",'תנאי סף'!AT93)</f>
        <v/>
      </c>
      <c r="H93" s="7"/>
      <c r="I93" s="8"/>
      <c r="J93" s="7"/>
      <c r="K93" s="8"/>
      <c r="L93" s="7"/>
      <c r="M93" s="8"/>
      <c r="N93" s="8"/>
      <c r="O93" s="163"/>
      <c r="P93" s="186"/>
      <c r="Q93" s="10"/>
      <c r="R93" s="10"/>
      <c r="S93" s="10"/>
      <c r="T93" s="10"/>
      <c r="U93" s="164" t="str">
        <f t="shared" si="6"/>
        <v/>
      </c>
      <c r="V93" s="10">
        <v>1</v>
      </c>
      <c r="W93" s="10" t="str">
        <f t="shared" si="7"/>
        <v/>
      </c>
      <c r="X93" s="164">
        <v>1</v>
      </c>
      <c r="Y93" s="10" t="str">
        <f t="shared" si="8"/>
        <v/>
      </c>
      <c r="Z93" s="123" t="str">
        <f t="shared" si="9"/>
        <v/>
      </c>
      <c r="AA93" s="195">
        <f t="shared" si="10"/>
        <v>1</v>
      </c>
      <c r="AB93" s="195" t="str">
        <f t="shared" si="13"/>
        <v/>
      </c>
      <c r="AC93" s="195" t="str">
        <f t="shared" si="13"/>
        <v/>
      </c>
    </row>
    <row r="94" spans="2:29" x14ac:dyDescent="0.25">
      <c r="B94" s="9">
        <f t="shared" si="5"/>
        <v>64</v>
      </c>
      <c r="C94" s="6"/>
      <c r="D94" s="6"/>
      <c r="E94" s="6"/>
      <c r="F94" s="246" t="str">
        <f>IF('תנאי סף'!BE94&lt;&gt;1,"",'תנאי סף'!F94)</f>
        <v>פליציה בלומנטל - סמה צעירה</v>
      </c>
      <c r="G94" s="164">
        <f>IF($F94="","",'תנאי סף'!AT94)</f>
        <v>79500</v>
      </c>
      <c r="H94" s="7"/>
      <c r="I94" s="8"/>
      <c r="J94" s="7"/>
      <c r="K94" s="8"/>
      <c r="L94" s="7"/>
      <c r="M94" s="8"/>
      <c r="N94" s="8"/>
      <c r="O94" s="163"/>
      <c r="P94" s="186"/>
      <c r="Q94" s="10"/>
      <c r="R94" s="10"/>
      <c r="S94" s="10"/>
      <c r="T94" s="10"/>
      <c r="U94" s="164">
        <f t="shared" si="6"/>
        <v>79500</v>
      </c>
      <c r="V94" s="10">
        <v>1</v>
      </c>
      <c r="W94" s="10">
        <f t="shared" si="7"/>
        <v>79500</v>
      </c>
      <c r="X94" s="164">
        <v>1</v>
      </c>
      <c r="Y94" s="10">
        <f t="shared" si="8"/>
        <v>79500</v>
      </c>
      <c r="Z94" s="123">
        <f t="shared" si="9"/>
        <v>5.6819314793369593E-3</v>
      </c>
      <c r="AA94" s="195">
        <f t="shared" si="10"/>
        <v>1</v>
      </c>
      <c r="AB94" s="195">
        <f t="shared" si="13"/>
        <v>0</v>
      </c>
      <c r="AC94" s="195">
        <f t="shared" si="13"/>
        <v>1</v>
      </c>
    </row>
    <row r="95" spans="2:29" x14ac:dyDescent="0.25">
      <c r="B95" s="9">
        <f t="shared" si="5"/>
        <v>65</v>
      </c>
      <c r="C95" s="6"/>
      <c r="D95" s="6"/>
      <c r="E95" s="6"/>
      <c r="F95" s="246" t="str">
        <f>IF('תנאי סף'!BE95&lt;&gt;1,"",'תנאי סף'!F95)</f>
        <v>אל תוך האור: מוסיקה אבודה מהתקופה הנאצית</v>
      </c>
      <c r="G95" s="164">
        <f>IF($F95="","",'תנאי סף'!AT95)</f>
        <v>250000</v>
      </c>
      <c r="H95" s="7"/>
      <c r="I95" s="8"/>
      <c r="J95" s="7"/>
      <c r="K95" s="8"/>
      <c r="L95" s="7"/>
      <c r="M95" s="8"/>
      <c r="N95" s="8"/>
      <c r="O95" s="163"/>
      <c r="P95" s="186"/>
      <c r="Q95" s="10"/>
      <c r="R95" s="10"/>
      <c r="S95" s="10"/>
      <c r="T95" s="10"/>
      <c r="U95" s="164">
        <f t="shared" si="6"/>
        <v>250000</v>
      </c>
      <c r="V95" s="10">
        <v>1</v>
      </c>
      <c r="W95" s="10">
        <f t="shared" si="7"/>
        <v>250000</v>
      </c>
      <c r="X95" s="164">
        <v>1</v>
      </c>
      <c r="Y95" s="10">
        <f t="shared" si="8"/>
        <v>250000</v>
      </c>
      <c r="Z95" s="123">
        <f t="shared" si="9"/>
        <v>1.7867709054518739E-2</v>
      </c>
      <c r="AA95" s="195">
        <f t="shared" si="10"/>
        <v>1</v>
      </c>
      <c r="AB95" s="195">
        <f t="shared" si="13"/>
        <v>0</v>
      </c>
      <c r="AC95" s="195">
        <f t="shared" si="13"/>
        <v>1</v>
      </c>
    </row>
    <row r="96" spans="2:29" x14ac:dyDescent="0.25">
      <c r="B96" s="9" t="str">
        <f t="shared" ref="B96:B130" si="14">IF(F96="","",ROW()-30)</f>
        <v/>
      </c>
      <c r="C96" s="6"/>
      <c r="D96" s="6"/>
      <c r="E96" s="6"/>
      <c r="F96" s="246" t="str">
        <f>IF('תנאי סף'!BE96&lt;&gt;1,"",'תנאי סף'!F96)</f>
        <v/>
      </c>
      <c r="G96" s="164" t="str">
        <f>IF($F96="","",'תנאי סף'!AT96)</f>
        <v/>
      </c>
      <c r="H96" s="7"/>
      <c r="I96" s="8"/>
      <c r="J96" s="7"/>
      <c r="K96" s="8"/>
      <c r="L96" s="7"/>
      <c r="M96" s="8"/>
      <c r="N96" s="8"/>
      <c r="O96" s="163"/>
      <c r="P96" s="186"/>
      <c r="Q96" s="10"/>
      <c r="R96" s="10"/>
      <c r="S96" s="10"/>
      <c r="T96" s="10"/>
      <c r="U96" s="164" t="str">
        <f t="shared" ref="U96:U130" si="15">IF($F96="","",IF($AA96&lt;&gt;1,$AB$1,IFERROR(ROUNDDOWN(G96*$G$5,0),$AB$1)))</f>
        <v/>
      </c>
      <c r="V96" s="10">
        <v>1</v>
      </c>
      <c r="W96" s="10" t="str">
        <f t="shared" ref="W96:W130" si="16">IF($F96="","",IF($AA96&lt;&gt;1,$AB$1,IFERROR(U96*V96,$AB$1)))</f>
        <v/>
      </c>
      <c r="X96" s="164">
        <v>1</v>
      </c>
      <c r="Y96" s="10" t="str">
        <f t="shared" ref="Y96:Y130" si="17">IF($F96="","",IF($AA96&lt;&gt;1,$AB$1,IFERROR(W96*X96,$AB$1)))</f>
        <v/>
      </c>
      <c r="Z96" s="123" t="str">
        <f t="shared" ref="Z96:Z130" si="18">IF($F96="","",IF(OR($AA96&lt;&gt;1,Y96=$AB$1),$AB$1,IFERROR(Y96/SUM($Y$31:$Y$130),0)))</f>
        <v/>
      </c>
      <c r="AA96" s="195">
        <f t="shared" ref="AA96:AA130" si="19">IF(SUM(AD96:AV96)=COUNT(AD96:AV96),1,0)</f>
        <v>1</v>
      </c>
      <c r="AB96" s="195" t="str">
        <f t="shared" si="13"/>
        <v/>
      </c>
      <c r="AC96" s="195" t="str">
        <f t="shared" si="13"/>
        <v/>
      </c>
    </row>
    <row r="97" spans="2:29" x14ac:dyDescent="0.25">
      <c r="B97" s="9">
        <f t="shared" si="14"/>
        <v>67</v>
      </c>
      <c r="C97" s="6"/>
      <c r="D97" s="6"/>
      <c r="E97" s="6"/>
      <c r="F97" s="246" t="str">
        <f>IF('תנאי סף'!BE97&lt;&gt;1,"",'תנאי סף'!F97)</f>
        <v>אתוס - כיתות אמן אינסטרומנטלי</v>
      </c>
      <c r="G97" s="164">
        <f>IF($F97="","",'תנאי סף'!AT97)</f>
        <v>550000</v>
      </c>
      <c r="H97" s="7"/>
      <c r="I97" s="8"/>
      <c r="J97" s="7"/>
      <c r="K97" s="8"/>
      <c r="L97" s="7"/>
      <c r="M97" s="8"/>
      <c r="N97" s="8"/>
      <c r="O97" s="163"/>
      <c r="P97" s="186"/>
      <c r="Q97" s="10"/>
      <c r="R97" s="10"/>
      <c r="S97" s="10"/>
      <c r="T97" s="10"/>
      <c r="U97" s="164">
        <f t="shared" si="15"/>
        <v>550000</v>
      </c>
      <c r="V97" s="10">
        <v>1</v>
      </c>
      <c r="W97" s="10">
        <f t="shared" si="16"/>
        <v>550000</v>
      </c>
      <c r="X97" s="164">
        <v>1</v>
      </c>
      <c r="Y97" s="10">
        <f t="shared" si="17"/>
        <v>550000</v>
      </c>
      <c r="Z97" s="123">
        <f t="shared" si="18"/>
        <v>3.9308959919941225E-2</v>
      </c>
      <c r="AA97" s="195">
        <f t="shared" si="19"/>
        <v>1</v>
      </c>
      <c r="AB97" s="195">
        <f t="shared" si="13"/>
        <v>0</v>
      </c>
      <c r="AC97" s="195">
        <f t="shared" si="13"/>
        <v>1</v>
      </c>
    </row>
    <row r="98" spans="2:29" x14ac:dyDescent="0.25">
      <c r="B98" s="9" t="str">
        <f t="shared" si="14"/>
        <v/>
      </c>
      <c r="C98" s="6"/>
      <c r="D98" s="6"/>
      <c r="E98" s="6"/>
      <c r="F98" s="246" t="str">
        <f>IF('תנאי סף'!BE98&lt;&gt;1,"",'תנאי סף'!F98)</f>
        <v/>
      </c>
      <c r="G98" s="164" t="str">
        <f>IF($F98="","",'תנאי סף'!AT98)</f>
        <v/>
      </c>
      <c r="H98" s="7"/>
      <c r="I98" s="8"/>
      <c r="J98" s="7"/>
      <c r="K98" s="8"/>
      <c r="L98" s="7"/>
      <c r="M98" s="8"/>
      <c r="N98" s="8"/>
      <c r="O98" s="163"/>
      <c r="P98" s="186"/>
      <c r="Q98" s="10"/>
      <c r="R98" s="10"/>
      <c r="S98" s="10"/>
      <c r="T98" s="10"/>
      <c r="U98" s="164" t="str">
        <f t="shared" si="15"/>
        <v/>
      </c>
      <c r="V98" s="10">
        <v>1</v>
      </c>
      <c r="W98" s="10" t="str">
        <f t="shared" si="16"/>
        <v/>
      </c>
      <c r="X98" s="164">
        <v>1</v>
      </c>
      <c r="Y98" s="10" t="str">
        <f t="shared" si="17"/>
        <v/>
      </c>
      <c r="Z98" s="123" t="str">
        <f t="shared" si="18"/>
        <v/>
      </c>
      <c r="AA98" s="195">
        <f t="shared" si="19"/>
        <v>1</v>
      </c>
      <c r="AB98" s="195" t="str">
        <f t="shared" si="13"/>
        <v/>
      </c>
      <c r="AC98" s="195" t="str">
        <f t="shared" si="13"/>
        <v/>
      </c>
    </row>
    <row r="99" spans="2:29" x14ac:dyDescent="0.25">
      <c r="B99" s="9" t="str">
        <f t="shared" si="14"/>
        <v/>
      </c>
      <c r="C99" s="6"/>
      <c r="D99" s="6"/>
      <c r="E99" s="6"/>
      <c r="F99" s="246" t="str">
        <f>IF('תנאי סף'!BE99&lt;&gt;1,"",'תנאי סף'!F99)</f>
        <v/>
      </c>
      <c r="G99" s="164" t="str">
        <f>IF($F99="","",'תנאי סף'!AT99)</f>
        <v/>
      </c>
      <c r="H99" s="7"/>
      <c r="I99" s="8"/>
      <c r="J99" s="7"/>
      <c r="K99" s="8"/>
      <c r="L99" s="7"/>
      <c r="M99" s="8"/>
      <c r="N99" s="8"/>
      <c r="O99" s="163"/>
      <c r="P99" s="186"/>
      <c r="Q99" s="10"/>
      <c r="R99" s="10"/>
      <c r="S99" s="10"/>
      <c r="T99" s="10"/>
      <c r="U99" s="164" t="str">
        <f t="shared" si="15"/>
        <v/>
      </c>
      <c r="V99" s="10">
        <v>1</v>
      </c>
      <c r="W99" s="10" t="str">
        <f t="shared" si="16"/>
        <v/>
      </c>
      <c r="X99" s="164">
        <v>1</v>
      </c>
      <c r="Y99" s="10" t="str">
        <f t="shared" si="17"/>
        <v/>
      </c>
      <c r="Z99" s="123" t="str">
        <f t="shared" si="18"/>
        <v/>
      </c>
      <c r="AA99" s="195">
        <f t="shared" si="19"/>
        <v>1</v>
      </c>
      <c r="AB99" s="195" t="str">
        <f t="shared" si="13"/>
        <v/>
      </c>
      <c r="AC99" s="195" t="str">
        <f t="shared" si="13"/>
        <v/>
      </c>
    </row>
    <row r="100" spans="2:29" x14ac:dyDescent="0.25">
      <c r="B100" s="9" t="str">
        <f t="shared" si="14"/>
        <v/>
      </c>
      <c r="C100" s="6"/>
      <c r="D100" s="6"/>
      <c r="E100" s="6"/>
      <c r="F100" s="246" t="str">
        <f>IF('תנאי סף'!BE100&lt;&gt;1,"",'תנאי סף'!F100)</f>
        <v/>
      </c>
      <c r="G100" s="164" t="str">
        <f>IF($F100="","",'תנאי סף'!AT100)</f>
        <v/>
      </c>
      <c r="H100" s="7"/>
      <c r="I100" s="8"/>
      <c r="J100" s="7"/>
      <c r="K100" s="8"/>
      <c r="L100" s="7"/>
      <c r="M100" s="8"/>
      <c r="N100" s="8"/>
      <c r="O100" s="163"/>
      <c r="P100" s="186"/>
      <c r="Q100" s="10"/>
      <c r="R100" s="10"/>
      <c r="S100" s="10"/>
      <c r="T100" s="10"/>
      <c r="U100" s="164" t="str">
        <f t="shared" si="15"/>
        <v/>
      </c>
      <c r="V100" s="10">
        <v>1</v>
      </c>
      <c r="W100" s="10" t="str">
        <f t="shared" si="16"/>
        <v/>
      </c>
      <c r="X100" s="164">
        <v>1</v>
      </c>
      <c r="Y100" s="10" t="str">
        <f t="shared" si="17"/>
        <v/>
      </c>
      <c r="Z100" s="123" t="str">
        <f t="shared" si="18"/>
        <v/>
      </c>
      <c r="AA100" s="195">
        <f t="shared" si="19"/>
        <v>1</v>
      </c>
      <c r="AB100" s="195" t="str">
        <f t="shared" si="13"/>
        <v/>
      </c>
      <c r="AC100" s="195" t="str">
        <f t="shared" si="13"/>
        <v/>
      </c>
    </row>
    <row r="101" spans="2:29" x14ac:dyDescent="0.25">
      <c r="B101" s="9" t="str">
        <f t="shared" si="14"/>
        <v/>
      </c>
      <c r="C101" s="6"/>
      <c r="D101" s="6"/>
      <c r="E101" s="6"/>
      <c r="F101" s="246" t="str">
        <f>IF('תנאי סף'!BE101&lt;&gt;1,"",'תנאי סף'!F101)</f>
        <v/>
      </c>
      <c r="G101" s="164" t="str">
        <f>IF($F101="","",'תנאי סף'!AT101)</f>
        <v/>
      </c>
      <c r="H101" s="7"/>
      <c r="I101" s="8"/>
      <c r="J101" s="7"/>
      <c r="K101" s="8"/>
      <c r="L101" s="7"/>
      <c r="M101" s="8"/>
      <c r="N101" s="8"/>
      <c r="O101" s="163"/>
      <c r="P101" s="186"/>
      <c r="Q101" s="10"/>
      <c r="R101" s="10"/>
      <c r="S101" s="10"/>
      <c r="T101" s="10"/>
      <c r="U101" s="164" t="str">
        <f t="shared" si="15"/>
        <v/>
      </c>
      <c r="V101" s="10">
        <v>1</v>
      </c>
      <c r="W101" s="10" t="str">
        <f t="shared" si="16"/>
        <v/>
      </c>
      <c r="X101" s="164">
        <v>1</v>
      </c>
      <c r="Y101" s="10" t="str">
        <f t="shared" si="17"/>
        <v/>
      </c>
      <c r="Z101" s="123" t="str">
        <f t="shared" si="18"/>
        <v/>
      </c>
      <c r="AA101" s="195">
        <f t="shared" si="19"/>
        <v>1</v>
      </c>
      <c r="AB101" s="195" t="str">
        <f t="shared" si="13"/>
        <v/>
      </c>
      <c r="AC101" s="195" t="str">
        <f t="shared" si="13"/>
        <v/>
      </c>
    </row>
    <row r="102" spans="2:29" x14ac:dyDescent="0.25">
      <c r="B102" s="9">
        <f t="shared" si="14"/>
        <v>72</v>
      </c>
      <c r="C102" s="6"/>
      <c r="D102" s="6"/>
      <c r="E102" s="6"/>
      <c r="F102" s="246" t="str">
        <f>IF('תנאי סף'!BE102&lt;&gt;1,"",'תנאי סף'!F102)</f>
        <v>בר-קיימא - כנס תזמורות רחוב - הפיראטיות הפיראטיות</v>
      </c>
      <c r="G102" s="164">
        <f>IF($F102="","",'תנאי סף'!AT102)</f>
        <v>165071</v>
      </c>
      <c r="H102" s="7"/>
      <c r="I102" s="8"/>
      <c r="J102" s="7"/>
      <c r="K102" s="8"/>
      <c r="L102" s="7"/>
      <c r="M102" s="8"/>
      <c r="N102" s="8"/>
      <c r="O102" s="163"/>
      <c r="P102" s="186"/>
      <c r="Q102" s="10"/>
      <c r="R102" s="10"/>
      <c r="S102" s="10"/>
      <c r="T102" s="10"/>
      <c r="U102" s="164">
        <f t="shared" si="15"/>
        <v>165071</v>
      </c>
      <c r="V102" s="10">
        <v>1</v>
      </c>
      <c r="W102" s="10">
        <f t="shared" si="16"/>
        <v>165071</v>
      </c>
      <c r="X102" s="164">
        <v>1</v>
      </c>
      <c r="Y102" s="10">
        <f t="shared" si="17"/>
        <v>165071</v>
      </c>
      <c r="Z102" s="123">
        <f t="shared" si="18"/>
        <v>1.1797762405353851E-2</v>
      </c>
      <c r="AA102" s="195">
        <f t="shared" si="19"/>
        <v>1</v>
      </c>
      <c r="AB102" s="195">
        <f t="shared" si="13"/>
        <v>0</v>
      </c>
      <c r="AC102" s="195">
        <f t="shared" si="13"/>
        <v>1</v>
      </c>
    </row>
    <row r="103" spans="2:29" x14ac:dyDescent="0.25">
      <c r="B103" s="9" t="str">
        <f t="shared" si="14"/>
        <v/>
      </c>
      <c r="C103" s="6"/>
      <c r="D103" s="6"/>
      <c r="E103" s="6"/>
      <c r="F103" s="246" t="str">
        <f>IF('תנאי סף'!BE103&lt;&gt;1,"",'תנאי סף'!F103)</f>
        <v/>
      </c>
      <c r="G103" s="164" t="str">
        <f>IF($F103="","",'תנאי סף'!AT103)</f>
        <v/>
      </c>
      <c r="H103" s="7"/>
      <c r="I103" s="8"/>
      <c r="J103" s="7"/>
      <c r="K103" s="8"/>
      <c r="L103" s="7"/>
      <c r="M103" s="8"/>
      <c r="N103" s="8"/>
      <c r="O103" s="163"/>
      <c r="P103" s="186"/>
      <c r="Q103" s="10"/>
      <c r="R103" s="10"/>
      <c r="S103" s="10"/>
      <c r="T103" s="10"/>
      <c r="U103" s="164" t="str">
        <f t="shared" si="15"/>
        <v/>
      </c>
      <c r="V103" s="10">
        <v>1</v>
      </c>
      <c r="W103" s="10" t="str">
        <f t="shared" si="16"/>
        <v/>
      </c>
      <c r="X103" s="164">
        <v>1</v>
      </c>
      <c r="Y103" s="10" t="str">
        <f t="shared" si="17"/>
        <v/>
      </c>
      <c r="Z103" s="123" t="str">
        <f t="shared" si="18"/>
        <v/>
      </c>
      <c r="AA103" s="195">
        <f t="shared" si="19"/>
        <v>1</v>
      </c>
      <c r="AB103" s="195" t="str">
        <f t="shared" si="13"/>
        <v/>
      </c>
      <c r="AC103" s="195" t="str">
        <f t="shared" si="13"/>
        <v/>
      </c>
    </row>
    <row r="104" spans="2:29" x14ac:dyDescent="0.25">
      <c r="B104" s="9">
        <f t="shared" si="14"/>
        <v>74</v>
      </c>
      <c r="C104" s="6"/>
      <c r="D104" s="6"/>
      <c r="E104" s="6"/>
      <c r="F104" s="246" t="str">
        <f>IF('תנאי סף'!BE104&lt;&gt;1,"",'תנאי סף'!F104)</f>
        <v xml:space="preserve"> פיליציה בלומנטל -  אופרה קאמרה</v>
      </c>
      <c r="G104" s="164">
        <f>IF($F104="","",'תנאי סף'!AT104)</f>
        <v>125000</v>
      </c>
      <c r="H104" s="7"/>
      <c r="I104" s="8"/>
      <c r="J104" s="7"/>
      <c r="K104" s="8"/>
      <c r="L104" s="7"/>
      <c r="M104" s="8"/>
      <c r="N104" s="8"/>
      <c r="O104" s="163"/>
      <c r="P104" s="186"/>
      <c r="Q104" s="10"/>
      <c r="R104" s="10"/>
      <c r="S104" s="10"/>
      <c r="T104" s="10"/>
      <c r="U104" s="164">
        <f t="shared" si="15"/>
        <v>125000</v>
      </c>
      <c r="V104" s="10">
        <v>1</v>
      </c>
      <c r="W104" s="10">
        <f t="shared" si="16"/>
        <v>125000</v>
      </c>
      <c r="X104" s="164">
        <v>1</v>
      </c>
      <c r="Y104" s="10">
        <f t="shared" si="17"/>
        <v>125000</v>
      </c>
      <c r="Z104" s="123">
        <f t="shared" si="18"/>
        <v>8.9338545272593696E-3</v>
      </c>
      <c r="AA104" s="195">
        <f t="shared" si="19"/>
        <v>1</v>
      </c>
      <c r="AB104" s="195">
        <f t="shared" si="13"/>
        <v>0</v>
      </c>
      <c r="AC104" s="195">
        <f t="shared" si="13"/>
        <v>1</v>
      </c>
    </row>
    <row r="105" spans="2:29" x14ac:dyDescent="0.25">
      <c r="B105" s="9">
        <f t="shared" si="14"/>
        <v>75</v>
      </c>
      <c r="C105" s="6"/>
      <c r="D105" s="6"/>
      <c r="E105" s="6"/>
      <c r="F105" s="246" t="str">
        <f>IF('תנאי סף'!BE105&lt;&gt;1,"",'תנאי סף'!F105)</f>
        <v xml:space="preserve">מקור-  פרויקט ילדי המוסיקה </v>
      </c>
      <c r="G105" s="164">
        <f>IF($F105="","",'תנאי סף'!AT105)</f>
        <v>626323</v>
      </c>
      <c r="H105" s="7"/>
      <c r="I105" s="8"/>
      <c r="J105" s="7"/>
      <c r="K105" s="8"/>
      <c r="L105" s="7"/>
      <c r="M105" s="8"/>
      <c r="N105" s="8"/>
      <c r="O105" s="163"/>
      <c r="P105" s="186"/>
      <c r="Q105" s="10"/>
      <c r="R105" s="10"/>
      <c r="S105" s="10"/>
      <c r="T105" s="10"/>
      <c r="U105" s="164">
        <f t="shared" si="15"/>
        <v>626323</v>
      </c>
      <c r="V105" s="10">
        <v>1</v>
      </c>
      <c r="W105" s="10">
        <f t="shared" si="16"/>
        <v>626323</v>
      </c>
      <c r="X105" s="164">
        <v>1</v>
      </c>
      <c r="Y105" s="10">
        <f t="shared" si="17"/>
        <v>626323</v>
      </c>
      <c r="Z105" s="123">
        <f t="shared" si="18"/>
        <v>4.4763828552613363E-2</v>
      </c>
      <c r="AA105" s="195">
        <f t="shared" si="19"/>
        <v>1</v>
      </c>
      <c r="AB105" s="195">
        <f t="shared" si="13"/>
        <v>0</v>
      </c>
      <c r="AC105" s="195">
        <f t="shared" si="13"/>
        <v>1</v>
      </c>
    </row>
    <row r="106" spans="2:29" ht="17.25" customHeight="1" x14ac:dyDescent="0.25">
      <c r="B106" s="9">
        <f t="shared" si="14"/>
        <v>76</v>
      </c>
      <c r="C106" s="6"/>
      <c r="D106" s="6"/>
      <c r="E106" s="6"/>
      <c r="F106" s="246" t="str">
        <f>IF('תנאי סף'!BE106&lt;&gt;1,"",'תנאי סף'!F106)</f>
        <v xml:space="preserve"> פיליציה בלומנטל -  Soundpainting</v>
      </c>
      <c r="G106" s="164">
        <f>IF($F106="","",'תנאי סף'!AT106)</f>
        <v>105500</v>
      </c>
      <c r="H106" s="7"/>
      <c r="I106" s="8"/>
      <c r="J106" s="7"/>
      <c r="K106" s="8"/>
      <c r="L106" s="7"/>
      <c r="M106" s="8"/>
      <c r="N106" s="8"/>
      <c r="O106" s="163"/>
      <c r="P106" s="186"/>
      <c r="Q106" s="10"/>
      <c r="R106" s="10"/>
      <c r="S106" s="10"/>
      <c r="T106" s="10"/>
      <c r="U106" s="164">
        <f t="shared" si="15"/>
        <v>105500</v>
      </c>
      <c r="V106" s="10">
        <v>1</v>
      </c>
      <c r="W106" s="10">
        <f t="shared" si="16"/>
        <v>105500</v>
      </c>
      <c r="X106" s="164">
        <v>1</v>
      </c>
      <c r="Y106" s="10">
        <f t="shared" si="17"/>
        <v>105500</v>
      </c>
      <c r="Z106" s="123">
        <f t="shared" si="18"/>
        <v>7.5401732210069079E-3</v>
      </c>
      <c r="AA106" s="195">
        <f t="shared" si="19"/>
        <v>1</v>
      </c>
      <c r="AB106" s="195">
        <f t="shared" si="13"/>
        <v>0</v>
      </c>
      <c r="AC106" s="195">
        <f t="shared" si="13"/>
        <v>1</v>
      </c>
    </row>
    <row r="107" spans="2:29" x14ac:dyDescent="0.25">
      <c r="B107" s="9" t="str">
        <f t="shared" si="14"/>
        <v/>
      </c>
      <c r="C107" s="6"/>
      <c r="D107" s="6"/>
      <c r="E107" s="6"/>
      <c r="F107" s="246" t="str">
        <f>IF('תנאי סף'!BE107&lt;&gt;1,"",'תנאי סף'!F107)</f>
        <v/>
      </c>
      <c r="G107" s="164" t="str">
        <f>IF($F107="","",'תנאי סף'!AT107)</f>
        <v/>
      </c>
      <c r="H107" s="7"/>
      <c r="I107" s="8"/>
      <c r="J107" s="7"/>
      <c r="K107" s="8"/>
      <c r="L107" s="7"/>
      <c r="M107" s="8"/>
      <c r="N107" s="8"/>
      <c r="O107" s="163"/>
      <c r="P107" s="186"/>
      <c r="Q107" s="10"/>
      <c r="R107" s="10"/>
      <c r="S107" s="10"/>
      <c r="T107" s="10"/>
      <c r="U107" s="164" t="str">
        <f t="shared" si="15"/>
        <v/>
      </c>
      <c r="V107" s="10">
        <v>1</v>
      </c>
      <c r="W107" s="10" t="str">
        <f t="shared" si="16"/>
        <v/>
      </c>
      <c r="X107" s="164">
        <v>1</v>
      </c>
      <c r="Y107" s="10" t="str">
        <f t="shared" si="17"/>
        <v/>
      </c>
      <c r="Z107" s="123" t="str">
        <f t="shared" si="18"/>
        <v/>
      </c>
      <c r="AA107" s="195">
        <f t="shared" si="19"/>
        <v>1</v>
      </c>
      <c r="AB107" s="195" t="str">
        <f t="shared" si="13"/>
        <v/>
      </c>
      <c r="AC107" s="195" t="str">
        <f t="shared" si="13"/>
        <v/>
      </c>
    </row>
    <row r="108" spans="2:29" x14ac:dyDescent="0.25">
      <c r="B108" s="9" t="str">
        <f t="shared" si="14"/>
        <v/>
      </c>
      <c r="C108" s="6"/>
      <c r="D108" s="6"/>
      <c r="E108" s="6"/>
      <c r="F108" s="246" t="str">
        <f>IF('תנאי סף'!BE108&lt;&gt;1,"",'תנאי סף'!F108)</f>
        <v/>
      </c>
      <c r="G108" s="164" t="str">
        <f>IF($F108="","",'תנאי סף'!AT108)</f>
        <v/>
      </c>
      <c r="H108" s="7"/>
      <c r="I108" s="8"/>
      <c r="J108" s="7"/>
      <c r="K108" s="8"/>
      <c r="L108" s="7"/>
      <c r="M108" s="8"/>
      <c r="N108" s="8"/>
      <c r="O108" s="163"/>
      <c r="P108" s="186"/>
      <c r="Q108" s="10"/>
      <c r="R108" s="10"/>
      <c r="S108" s="10"/>
      <c r="T108" s="10"/>
      <c r="U108" s="164" t="str">
        <f t="shared" si="15"/>
        <v/>
      </c>
      <c r="V108" s="10">
        <v>1</v>
      </c>
      <c r="W108" s="10" t="str">
        <f t="shared" si="16"/>
        <v/>
      </c>
      <c r="X108" s="164">
        <v>1</v>
      </c>
      <c r="Y108" s="10" t="str">
        <f t="shared" si="17"/>
        <v/>
      </c>
      <c r="Z108" s="123" t="str">
        <f t="shared" si="18"/>
        <v/>
      </c>
      <c r="AA108" s="195">
        <f t="shared" si="19"/>
        <v>1</v>
      </c>
      <c r="AB108" s="195" t="str">
        <f t="shared" si="13"/>
        <v/>
      </c>
      <c r="AC108" s="195" t="str">
        <f t="shared" si="13"/>
        <v/>
      </c>
    </row>
    <row r="109" spans="2:29" x14ac:dyDescent="0.25">
      <c r="B109" s="9" t="str">
        <f t="shared" si="14"/>
        <v/>
      </c>
      <c r="C109" s="6"/>
      <c r="D109" s="6"/>
      <c r="E109" s="6"/>
      <c r="F109" s="246" t="str">
        <f>IF('תנאי סף'!BE109&lt;&gt;1,"",'תנאי סף'!F109)</f>
        <v/>
      </c>
      <c r="G109" s="164" t="str">
        <f>IF($F109="","",'תנאי סף'!AT109)</f>
        <v/>
      </c>
      <c r="H109" s="7"/>
      <c r="I109" s="8"/>
      <c r="J109" s="7"/>
      <c r="K109" s="8"/>
      <c r="L109" s="7"/>
      <c r="M109" s="8"/>
      <c r="N109" s="8"/>
      <c r="O109" s="163"/>
      <c r="P109" s="186"/>
      <c r="Q109" s="10"/>
      <c r="R109" s="10"/>
      <c r="S109" s="10"/>
      <c r="T109" s="10"/>
      <c r="U109" s="164" t="str">
        <f t="shared" si="15"/>
        <v/>
      </c>
      <c r="V109" s="10">
        <v>1</v>
      </c>
      <c r="W109" s="10" t="str">
        <f t="shared" si="16"/>
        <v/>
      </c>
      <c r="X109" s="164">
        <v>1</v>
      </c>
      <c r="Y109" s="10" t="str">
        <f t="shared" si="17"/>
        <v/>
      </c>
      <c r="Z109" s="123" t="str">
        <f t="shared" si="18"/>
        <v/>
      </c>
      <c r="AA109" s="195">
        <f t="shared" si="19"/>
        <v>1</v>
      </c>
      <c r="AB109" s="195" t="str">
        <f t="shared" si="13"/>
        <v/>
      </c>
      <c r="AC109" s="195" t="str">
        <f t="shared" si="13"/>
        <v/>
      </c>
    </row>
    <row r="110" spans="2:29" x14ac:dyDescent="0.25">
      <c r="B110" s="9" t="str">
        <f t="shared" si="14"/>
        <v/>
      </c>
      <c r="C110" s="6"/>
      <c r="D110" s="6"/>
      <c r="E110" s="6"/>
      <c r="F110" s="246" t="str">
        <f>IF('תנאי סף'!BE110&lt;&gt;1,"",'תנאי סף'!F110)</f>
        <v/>
      </c>
      <c r="G110" s="164" t="str">
        <f>IF($F110="","",'תנאי סף'!AT110)</f>
        <v/>
      </c>
      <c r="H110" s="7"/>
      <c r="I110" s="8"/>
      <c r="J110" s="7"/>
      <c r="K110" s="8"/>
      <c r="L110" s="7"/>
      <c r="M110" s="8"/>
      <c r="N110" s="8"/>
      <c r="O110" s="163"/>
      <c r="P110" s="186"/>
      <c r="Q110" s="10"/>
      <c r="R110" s="10"/>
      <c r="S110" s="10"/>
      <c r="T110" s="10"/>
      <c r="U110" s="164" t="str">
        <f t="shared" si="15"/>
        <v/>
      </c>
      <c r="V110" s="10">
        <v>1</v>
      </c>
      <c r="W110" s="10" t="str">
        <f t="shared" si="16"/>
        <v/>
      </c>
      <c r="X110" s="164">
        <v>1</v>
      </c>
      <c r="Y110" s="10" t="str">
        <f t="shared" si="17"/>
        <v/>
      </c>
      <c r="Z110" s="123" t="str">
        <f t="shared" si="18"/>
        <v/>
      </c>
      <c r="AA110" s="195">
        <f t="shared" si="19"/>
        <v>1</v>
      </c>
      <c r="AB110" s="195" t="str">
        <f t="shared" si="13"/>
        <v/>
      </c>
      <c r="AC110" s="195" t="str">
        <f t="shared" si="13"/>
        <v/>
      </c>
    </row>
    <row r="111" spans="2:29" x14ac:dyDescent="0.25">
      <c r="B111" s="9" t="str">
        <f t="shared" si="14"/>
        <v/>
      </c>
      <c r="C111" s="6"/>
      <c r="D111" s="6"/>
      <c r="E111" s="6"/>
      <c r="F111" s="246" t="str">
        <f>IF('תנאי סף'!BE111&lt;&gt;1,"",'תנאי סף'!F111)</f>
        <v/>
      </c>
      <c r="G111" s="164" t="str">
        <f>IF($F111="","",'תנאי סף'!AT111)</f>
        <v/>
      </c>
      <c r="H111" s="7"/>
      <c r="I111" s="8"/>
      <c r="J111" s="7"/>
      <c r="K111" s="8"/>
      <c r="L111" s="7"/>
      <c r="M111" s="8"/>
      <c r="N111" s="8"/>
      <c r="O111" s="163"/>
      <c r="P111" s="186"/>
      <c r="Q111" s="10"/>
      <c r="R111" s="10"/>
      <c r="S111" s="10"/>
      <c r="T111" s="10"/>
      <c r="U111" s="164" t="str">
        <f t="shared" si="15"/>
        <v/>
      </c>
      <c r="V111" s="10">
        <v>1</v>
      </c>
      <c r="W111" s="10" t="str">
        <f t="shared" si="16"/>
        <v/>
      </c>
      <c r="X111" s="164">
        <v>1</v>
      </c>
      <c r="Y111" s="10" t="str">
        <f t="shared" si="17"/>
        <v/>
      </c>
      <c r="Z111" s="123" t="str">
        <f t="shared" si="18"/>
        <v/>
      </c>
      <c r="AA111" s="195">
        <f t="shared" si="19"/>
        <v>1</v>
      </c>
      <c r="AB111" s="195" t="str">
        <f t="shared" si="13"/>
        <v/>
      </c>
      <c r="AC111" s="195" t="str">
        <f t="shared" si="13"/>
        <v/>
      </c>
    </row>
    <row r="112" spans="2:29" x14ac:dyDescent="0.25">
      <c r="B112" s="9" t="str">
        <f t="shared" si="14"/>
        <v/>
      </c>
      <c r="C112" s="6"/>
      <c r="D112" s="6"/>
      <c r="E112" s="6"/>
      <c r="F112" s="246" t="str">
        <f>IF('תנאי סף'!BE112&lt;&gt;1,"",'תנאי סף'!F112)</f>
        <v/>
      </c>
      <c r="G112" s="164" t="str">
        <f>IF($F112="","",'תנאי סף'!AT112)</f>
        <v/>
      </c>
      <c r="H112" s="7"/>
      <c r="I112" s="8"/>
      <c r="J112" s="7"/>
      <c r="K112" s="8"/>
      <c r="L112" s="7"/>
      <c r="M112" s="8"/>
      <c r="N112" s="8"/>
      <c r="O112" s="163"/>
      <c r="P112" s="186"/>
      <c r="Q112" s="10"/>
      <c r="R112" s="10"/>
      <c r="S112" s="10"/>
      <c r="T112" s="10"/>
      <c r="U112" s="164" t="str">
        <f t="shared" si="15"/>
        <v/>
      </c>
      <c r="V112" s="10">
        <v>1</v>
      </c>
      <c r="W112" s="10" t="str">
        <f t="shared" si="16"/>
        <v/>
      </c>
      <c r="X112" s="164">
        <v>1</v>
      </c>
      <c r="Y112" s="10" t="str">
        <f t="shared" si="17"/>
        <v/>
      </c>
      <c r="Z112" s="123" t="str">
        <f t="shared" si="18"/>
        <v/>
      </c>
      <c r="AA112" s="195">
        <f t="shared" si="19"/>
        <v>1</v>
      </c>
      <c r="AB112" s="195" t="str">
        <f t="shared" si="13"/>
        <v/>
      </c>
      <c r="AC112" s="195" t="str">
        <f t="shared" si="13"/>
        <v/>
      </c>
    </row>
    <row r="113" spans="2:29" x14ac:dyDescent="0.25">
      <c r="B113" s="9" t="str">
        <f t="shared" si="14"/>
        <v/>
      </c>
      <c r="C113" s="6"/>
      <c r="D113" s="6"/>
      <c r="E113" s="6"/>
      <c r="F113" s="246" t="str">
        <f>IF('תנאי סף'!BE113&lt;&gt;1,"",'תנאי סף'!F113)</f>
        <v/>
      </c>
      <c r="G113" s="164" t="str">
        <f>IF($F113="","",'תנאי סף'!AT113)</f>
        <v/>
      </c>
      <c r="H113" s="7"/>
      <c r="I113" s="8"/>
      <c r="J113" s="7"/>
      <c r="K113" s="8"/>
      <c r="L113" s="7"/>
      <c r="M113" s="8"/>
      <c r="N113" s="8"/>
      <c r="O113" s="163"/>
      <c r="P113" s="186"/>
      <c r="Q113" s="10"/>
      <c r="R113" s="10"/>
      <c r="S113" s="10"/>
      <c r="T113" s="10"/>
      <c r="U113" s="164" t="str">
        <f t="shared" si="15"/>
        <v/>
      </c>
      <c r="V113" s="10">
        <v>1</v>
      </c>
      <c r="W113" s="10" t="str">
        <f t="shared" si="16"/>
        <v/>
      </c>
      <c r="X113" s="164">
        <v>1</v>
      </c>
      <c r="Y113" s="10" t="str">
        <f t="shared" si="17"/>
        <v/>
      </c>
      <c r="Z113" s="123" t="str">
        <f t="shared" si="18"/>
        <v/>
      </c>
      <c r="AA113" s="195">
        <f t="shared" si="19"/>
        <v>1</v>
      </c>
      <c r="AB113" s="195" t="str">
        <f t="shared" si="13"/>
        <v/>
      </c>
      <c r="AC113" s="195" t="str">
        <f t="shared" si="13"/>
        <v/>
      </c>
    </row>
    <row r="114" spans="2:29" x14ac:dyDescent="0.25">
      <c r="B114" s="9" t="str">
        <f t="shared" si="14"/>
        <v/>
      </c>
      <c r="C114" s="6"/>
      <c r="D114" s="6"/>
      <c r="E114" s="6"/>
      <c r="F114" s="246" t="str">
        <f>IF('תנאי סף'!BE114&lt;&gt;1,"",'תנאי סף'!F114)</f>
        <v/>
      </c>
      <c r="G114" s="164" t="str">
        <f>IF($F114="","",'תנאי סף'!AT114)</f>
        <v/>
      </c>
      <c r="H114" s="7"/>
      <c r="I114" s="8"/>
      <c r="J114" s="7"/>
      <c r="K114" s="8"/>
      <c r="L114" s="7"/>
      <c r="M114" s="8"/>
      <c r="N114" s="8"/>
      <c r="O114" s="163"/>
      <c r="P114" s="186"/>
      <c r="Q114" s="10"/>
      <c r="R114" s="10"/>
      <c r="S114" s="10"/>
      <c r="T114" s="10"/>
      <c r="U114" s="164" t="str">
        <f t="shared" si="15"/>
        <v/>
      </c>
      <c r="V114" s="10">
        <v>1</v>
      </c>
      <c r="W114" s="10" t="str">
        <f t="shared" si="16"/>
        <v/>
      </c>
      <c r="X114" s="164">
        <v>1</v>
      </c>
      <c r="Y114" s="10" t="str">
        <f t="shared" si="17"/>
        <v/>
      </c>
      <c r="Z114" s="123" t="str">
        <f t="shared" si="18"/>
        <v/>
      </c>
      <c r="AA114" s="195">
        <f t="shared" si="19"/>
        <v>1</v>
      </c>
      <c r="AB114" s="195" t="str">
        <f t="shared" si="13"/>
        <v/>
      </c>
      <c r="AC114" s="195" t="str">
        <f t="shared" si="13"/>
        <v/>
      </c>
    </row>
    <row r="115" spans="2:29" x14ac:dyDescent="0.25">
      <c r="B115" s="9" t="str">
        <f t="shared" si="14"/>
        <v/>
      </c>
      <c r="C115" s="6"/>
      <c r="D115" s="6"/>
      <c r="E115" s="6"/>
      <c r="F115" s="246" t="str">
        <f>IF('תנאי סף'!BE115&lt;&gt;1,"",'תנאי סף'!F115)</f>
        <v/>
      </c>
      <c r="G115" s="164" t="str">
        <f>IF($F115="","",'תנאי סף'!AT115)</f>
        <v/>
      </c>
      <c r="H115" s="7"/>
      <c r="I115" s="8"/>
      <c r="J115" s="7"/>
      <c r="K115" s="8"/>
      <c r="L115" s="7"/>
      <c r="M115" s="8"/>
      <c r="N115" s="8"/>
      <c r="O115" s="163"/>
      <c r="P115" s="186"/>
      <c r="Q115" s="10"/>
      <c r="R115" s="10"/>
      <c r="S115" s="10"/>
      <c r="T115" s="10"/>
      <c r="U115" s="164" t="str">
        <f t="shared" si="15"/>
        <v/>
      </c>
      <c r="V115" s="10">
        <v>1</v>
      </c>
      <c r="W115" s="10" t="str">
        <f t="shared" si="16"/>
        <v/>
      </c>
      <c r="X115" s="164">
        <v>1</v>
      </c>
      <c r="Y115" s="10" t="str">
        <f t="shared" si="17"/>
        <v/>
      </c>
      <c r="Z115" s="123" t="str">
        <f t="shared" si="18"/>
        <v/>
      </c>
      <c r="AA115" s="195">
        <f t="shared" si="19"/>
        <v>1</v>
      </c>
      <c r="AB115" s="195" t="str">
        <f t="shared" si="13"/>
        <v/>
      </c>
      <c r="AC115" s="195" t="str">
        <f t="shared" si="13"/>
        <v/>
      </c>
    </row>
    <row r="116" spans="2:29" x14ac:dyDescent="0.25">
      <c r="B116" s="9" t="str">
        <f t="shared" si="14"/>
        <v/>
      </c>
      <c r="C116" s="6"/>
      <c r="D116" s="6"/>
      <c r="E116" s="6"/>
      <c r="F116" s="246" t="str">
        <f>IF('תנאי סף'!BE116&lt;&gt;1,"",'תנאי סף'!F116)</f>
        <v/>
      </c>
      <c r="G116" s="164" t="str">
        <f>IF($F116="","",'תנאי סף'!AT116)</f>
        <v/>
      </c>
      <c r="H116" s="7"/>
      <c r="I116" s="8"/>
      <c r="J116" s="7"/>
      <c r="K116" s="8"/>
      <c r="L116" s="7"/>
      <c r="M116" s="8"/>
      <c r="N116" s="8"/>
      <c r="O116" s="163"/>
      <c r="P116" s="186"/>
      <c r="Q116" s="10"/>
      <c r="R116" s="10"/>
      <c r="S116" s="10"/>
      <c r="T116" s="10"/>
      <c r="U116" s="164" t="str">
        <f t="shared" si="15"/>
        <v/>
      </c>
      <c r="V116" s="10">
        <v>1</v>
      </c>
      <c r="W116" s="10" t="str">
        <f t="shared" si="16"/>
        <v/>
      </c>
      <c r="X116" s="164">
        <v>1</v>
      </c>
      <c r="Y116" s="10" t="str">
        <f t="shared" si="17"/>
        <v/>
      </c>
      <c r="Z116" s="123" t="str">
        <f t="shared" si="18"/>
        <v/>
      </c>
      <c r="AA116" s="195">
        <f t="shared" si="19"/>
        <v>1</v>
      </c>
      <c r="AB116" s="195" t="str">
        <f t="shared" si="13"/>
        <v/>
      </c>
      <c r="AC116" s="195" t="str">
        <f t="shared" si="13"/>
        <v/>
      </c>
    </row>
    <row r="117" spans="2:29" x14ac:dyDescent="0.25">
      <c r="B117" s="9" t="str">
        <f t="shared" si="14"/>
        <v/>
      </c>
      <c r="C117" s="6"/>
      <c r="D117" s="6"/>
      <c r="E117" s="6"/>
      <c r="F117" s="246" t="str">
        <f>IF('תנאי סף'!BE117&lt;&gt;1,"",'תנאי סף'!F117)</f>
        <v/>
      </c>
      <c r="G117" s="164" t="str">
        <f>IF($F117="","",'תנאי סף'!AT117)</f>
        <v/>
      </c>
      <c r="H117" s="7"/>
      <c r="I117" s="8"/>
      <c r="J117" s="7"/>
      <c r="K117" s="8"/>
      <c r="L117" s="7"/>
      <c r="M117" s="8"/>
      <c r="N117" s="8"/>
      <c r="O117" s="163"/>
      <c r="P117" s="186"/>
      <c r="Q117" s="10"/>
      <c r="R117" s="10"/>
      <c r="S117" s="10"/>
      <c r="T117" s="10"/>
      <c r="U117" s="164" t="str">
        <f t="shared" si="15"/>
        <v/>
      </c>
      <c r="V117" s="10">
        <v>1</v>
      </c>
      <c r="W117" s="10" t="str">
        <f t="shared" si="16"/>
        <v/>
      </c>
      <c r="X117" s="164">
        <v>1</v>
      </c>
      <c r="Y117" s="10" t="str">
        <f t="shared" si="17"/>
        <v/>
      </c>
      <c r="Z117" s="123" t="str">
        <f t="shared" si="18"/>
        <v/>
      </c>
      <c r="AA117" s="195">
        <f t="shared" si="19"/>
        <v>1</v>
      </c>
      <c r="AB117" s="195" t="str">
        <f t="shared" si="13"/>
        <v/>
      </c>
      <c r="AC117" s="195" t="str">
        <f t="shared" si="13"/>
        <v/>
      </c>
    </row>
    <row r="118" spans="2:29" x14ac:dyDescent="0.25">
      <c r="B118" s="9" t="str">
        <f t="shared" si="14"/>
        <v/>
      </c>
      <c r="C118" s="6"/>
      <c r="D118" s="6"/>
      <c r="E118" s="6"/>
      <c r="F118" s="246" t="str">
        <f>IF('תנאי סף'!BE118&lt;&gt;1,"",'תנאי סף'!F118)</f>
        <v/>
      </c>
      <c r="G118" s="164" t="str">
        <f>IF($F118="","",'תנאי סף'!AT118)</f>
        <v/>
      </c>
      <c r="H118" s="7"/>
      <c r="I118" s="8"/>
      <c r="J118" s="7"/>
      <c r="K118" s="8"/>
      <c r="L118" s="7"/>
      <c r="M118" s="8"/>
      <c r="N118" s="8"/>
      <c r="O118" s="163"/>
      <c r="P118" s="186"/>
      <c r="Q118" s="10"/>
      <c r="R118" s="10"/>
      <c r="S118" s="10"/>
      <c r="T118" s="10"/>
      <c r="U118" s="164" t="str">
        <f t="shared" si="15"/>
        <v/>
      </c>
      <c r="V118" s="10">
        <v>1</v>
      </c>
      <c r="W118" s="10" t="str">
        <f t="shared" si="16"/>
        <v/>
      </c>
      <c r="X118" s="164">
        <v>1</v>
      </c>
      <c r="Y118" s="10" t="str">
        <f t="shared" si="17"/>
        <v/>
      </c>
      <c r="Z118" s="123" t="str">
        <f t="shared" si="18"/>
        <v/>
      </c>
      <c r="AA118" s="195">
        <f t="shared" si="19"/>
        <v>1</v>
      </c>
      <c r="AB118" s="195" t="str">
        <f t="shared" si="13"/>
        <v/>
      </c>
      <c r="AC118" s="195" t="str">
        <f t="shared" si="13"/>
        <v/>
      </c>
    </row>
    <row r="119" spans="2:29" x14ac:dyDescent="0.25">
      <c r="B119" s="9" t="str">
        <f t="shared" si="14"/>
        <v/>
      </c>
      <c r="C119" s="6"/>
      <c r="D119" s="6"/>
      <c r="E119" s="6"/>
      <c r="F119" s="246" t="str">
        <f>IF('תנאי סף'!BE119&lt;&gt;1,"",'תנאי סף'!F119)</f>
        <v/>
      </c>
      <c r="G119" s="164" t="str">
        <f>IF($F119="","",'תנאי סף'!AT119)</f>
        <v/>
      </c>
      <c r="H119" s="7"/>
      <c r="I119" s="8"/>
      <c r="J119" s="7"/>
      <c r="K119" s="8"/>
      <c r="L119" s="7"/>
      <c r="M119" s="8"/>
      <c r="N119" s="8"/>
      <c r="O119" s="163"/>
      <c r="P119" s="186"/>
      <c r="Q119" s="10"/>
      <c r="R119" s="10"/>
      <c r="S119" s="10"/>
      <c r="T119" s="10"/>
      <c r="U119" s="164" t="str">
        <f t="shared" si="15"/>
        <v/>
      </c>
      <c r="V119" s="10">
        <v>1</v>
      </c>
      <c r="W119" s="10" t="str">
        <f t="shared" si="16"/>
        <v/>
      </c>
      <c r="X119" s="164">
        <v>1</v>
      </c>
      <c r="Y119" s="10" t="str">
        <f t="shared" si="17"/>
        <v/>
      </c>
      <c r="Z119" s="123" t="str">
        <f t="shared" si="18"/>
        <v/>
      </c>
      <c r="AA119" s="195">
        <f t="shared" si="19"/>
        <v>1</v>
      </c>
      <c r="AB119" s="195" t="str">
        <f t="shared" si="13"/>
        <v/>
      </c>
      <c r="AC119" s="195" t="str">
        <f t="shared" si="13"/>
        <v/>
      </c>
    </row>
    <row r="120" spans="2:29" x14ac:dyDescent="0.25">
      <c r="B120" s="9" t="str">
        <f t="shared" si="14"/>
        <v/>
      </c>
      <c r="C120" s="6"/>
      <c r="D120" s="6"/>
      <c r="E120" s="6"/>
      <c r="F120" s="246" t="str">
        <f>IF('תנאי סף'!BE120&lt;&gt;1,"",'תנאי סף'!F120)</f>
        <v/>
      </c>
      <c r="G120" s="164" t="str">
        <f>IF($F120="","",'תנאי סף'!AT120)</f>
        <v/>
      </c>
      <c r="H120" s="7"/>
      <c r="I120" s="8"/>
      <c r="J120" s="7"/>
      <c r="K120" s="8"/>
      <c r="L120" s="7"/>
      <c r="M120" s="8"/>
      <c r="N120" s="8"/>
      <c r="O120" s="163"/>
      <c r="P120" s="186"/>
      <c r="Q120" s="10"/>
      <c r="R120" s="10"/>
      <c r="S120" s="10"/>
      <c r="T120" s="10"/>
      <c r="U120" s="164" t="str">
        <f t="shared" si="15"/>
        <v/>
      </c>
      <c r="V120" s="10">
        <v>1</v>
      </c>
      <c r="W120" s="10" t="str">
        <f t="shared" si="16"/>
        <v/>
      </c>
      <c r="X120" s="164">
        <v>1</v>
      </c>
      <c r="Y120" s="10" t="str">
        <f t="shared" si="17"/>
        <v/>
      </c>
      <c r="Z120" s="123" t="str">
        <f t="shared" si="18"/>
        <v/>
      </c>
      <c r="AA120" s="195">
        <f t="shared" si="19"/>
        <v>1</v>
      </c>
      <c r="AB120" s="195" t="str">
        <f t="shared" si="13"/>
        <v/>
      </c>
      <c r="AC120" s="195" t="str">
        <f t="shared" si="13"/>
        <v/>
      </c>
    </row>
    <row r="121" spans="2:29" x14ac:dyDescent="0.25">
      <c r="B121" s="9" t="str">
        <f t="shared" si="14"/>
        <v/>
      </c>
      <c r="C121" s="6"/>
      <c r="D121" s="6"/>
      <c r="E121" s="6"/>
      <c r="F121" s="246" t="str">
        <f>IF('תנאי סף'!BE121&lt;&gt;1,"",'תנאי סף'!F121)</f>
        <v/>
      </c>
      <c r="G121" s="164" t="str">
        <f>IF($F121="","",'תנאי סף'!AT121)</f>
        <v/>
      </c>
      <c r="H121" s="7"/>
      <c r="I121" s="8"/>
      <c r="J121" s="7"/>
      <c r="K121" s="8"/>
      <c r="L121" s="7"/>
      <c r="M121" s="8"/>
      <c r="N121" s="8"/>
      <c r="O121" s="163"/>
      <c r="P121" s="186"/>
      <c r="Q121" s="10"/>
      <c r="R121" s="10"/>
      <c r="S121" s="10"/>
      <c r="T121" s="10"/>
      <c r="U121" s="164" t="str">
        <f t="shared" si="15"/>
        <v/>
      </c>
      <c r="V121" s="10">
        <v>1</v>
      </c>
      <c r="W121" s="10" t="str">
        <f t="shared" si="16"/>
        <v/>
      </c>
      <c r="X121" s="164">
        <v>1</v>
      </c>
      <c r="Y121" s="10" t="str">
        <f t="shared" si="17"/>
        <v/>
      </c>
      <c r="Z121" s="123" t="str">
        <f t="shared" si="18"/>
        <v/>
      </c>
      <c r="AA121" s="195">
        <f t="shared" si="19"/>
        <v>1</v>
      </c>
      <c r="AB121" s="195" t="str">
        <f t="shared" si="13"/>
        <v/>
      </c>
      <c r="AC121" s="195" t="str">
        <f t="shared" si="13"/>
        <v/>
      </c>
    </row>
    <row r="122" spans="2:29" x14ac:dyDescent="0.25">
      <c r="B122" s="9" t="str">
        <f t="shared" si="14"/>
        <v/>
      </c>
      <c r="C122" s="6"/>
      <c r="D122" s="6"/>
      <c r="E122" s="6"/>
      <c r="F122" s="246" t="str">
        <f>IF('תנאי סף'!BE122&lt;&gt;1,"",'תנאי סף'!F122)</f>
        <v/>
      </c>
      <c r="G122" s="164" t="str">
        <f>IF($F122="","",'תנאי סף'!AT122)</f>
        <v/>
      </c>
      <c r="H122" s="7"/>
      <c r="I122" s="8"/>
      <c r="J122" s="7"/>
      <c r="K122" s="8"/>
      <c r="L122" s="7"/>
      <c r="M122" s="8"/>
      <c r="N122" s="8"/>
      <c r="O122" s="163"/>
      <c r="P122" s="186"/>
      <c r="Q122" s="10"/>
      <c r="R122" s="10"/>
      <c r="S122" s="10"/>
      <c r="T122" s="10"/>
      <c r="U122" s="164" t="str">
        <f t="shared" si="15"/>
        <v/>
      </c>
      <c r="V122" s="10">
        <v>1</v>
      </c>
      <c r="W122" s="10" t="str">
        <f t="shared" si="16"/>
        <v/>
      </c>
      <c r="X122" s="164">
        <v>1</v>
      </c>
      <c r="Y122" s="10" t="str">
        <f t="shared" si="17"/>
        <v/>
      </c>
      <c r="Z122" s="123" t="str">
        <f t="shared" si="18"/>
        <v/>
      </c>
      <c r="AA122" s="195">
        <f t="shared" si="19"/>
        <v>1</v>
      </c>
      <c r="AB122" s="195" t="str">
        <f t="shared" si="13"/>
        <v/>
      </c>
      <c r="AC122" s="195" t="str">
        <f t="shared" si="13"/>
        <v/>
      </c>
    </row>
    <row r="123" spans="2:29" x14ac:dyDescent="0.25">
      <c r="B123" s="9" t="str">
        <f t="shared" si="14"/>
        <v/>
      </c>
      <c r="C123" s="6"/>
      <c r="D123" s="6"/>
      <c r="E123" s="6"/>
      <c r="F123" s="246" t="str">
        <f>IF('תנאי סף'!BE123&lt;&gt;1,"",'תנאי סף'!F123)</f>
        <v/>
      </c>
      <c r="G123" s="164" t="str">
        <f>IF($F123="","",'תנאי סף'!AT123)</f>
        <v/>
      </c>
      <c r="H123" s="7"/>
      <c r="I123" s="8"/>
      <c r="J123" s="7"/>
      <c r="K123" s="8"/>
      <c r="L123" s="7"/>
      <c r="M123" s="8"/>
      <c r="N123" s="8"/>
      <c r="O123" s="163"/>
      <c r="P123" s="186"/>
      <c r="Q123" s="10"/>
      <c r="R123" s="10"/>
      <c r="S123" s="10"/>
      <c r="T123" s="10"/>
      <c r="U123" s="164" t="str">
        <f t="shared" si="15"/>
        <v/>
      </c>
      <c r="V123" s="10">
        <v>1</v>
      </c>
      <c r="W123" s="10" t="str">
        <f t="shared" si="16"/>
        <v/>
      </c>
      <c r="X123" s="164">
        <v>1</v>
      </c>
      <c r="Y123" s="10" t="str">
        <f t="shared" si="17"/>
        <v/>
      </c>
      <c r="Z123" s="123" t="str">
        <f t="shared" si="18"/>
        <v/>
      </c>
      <c r="AA123" s="195">
        <f t="shared" si="19"/>
        <v>1</v>
      </c>
      <c r="AB123" s="195" t="str">
        <f t="shared" si="13"/>
        <v/>
      </c>
      <c r="AC123" s="195" t="str">
        <f t="shared" si="13"/>
        <v/>
      </c>
    </row>
    <row r="124" spans="2:29" x14ac:dyDescent="0.25">
      <c r="B124" s="9" t="str">
        <f t="shared" si="14"/>
        <v/>
      </c>
      <c r="C124" s="6"/>
      <c r="D124" s="6"/>
      <c r="E124" s="6"/>
      <c r="F124" s="246" t="str">
        <f>IF('תנאי סף'!BE124&lt;&gt;1,"",'תנאי סף'!F124)</f>
        <v/>
      </c>
      <c r="G124" s="164" t="str">
        <f>IF($F124="","",'תנאי סף'!AT124)</f>
        <v/>
      </c>
      <c r="H124" s="7"/>
      <c r="I124" s="8"/>
      <c r="J124" s="7"/>
      <c r="K124" s="8"/>
      <c r="L124" s="7"/>
      <c r="M124" s="8"/>
      <c r="N124" s="8"/>
      <c r="O124" s="163"/>
      <c r="P124" s="186"/>
      <c r="Q124" s="10"/>
      <c r="R124" s="10"/>
      <c r="S124" s="10"/>
      <c r="T124" s="10"/>
      <c r="U124" s="164" t="str">
        <f t="shared" si="15"/>
        <v/>
      </c>
      <c r="V124" s="10">
        <v>1</v>
      </c>
      <c r="W124" s="10" t="str">
        <f t="shared" si="16"/>
        <v/>
      </c>
      <c r="X124" s="164">
        <v>1</v>
      </c>
      <c r="Y124" s="10" t="str">
        <f t="shared" si="17"/>
        <v/>
      </c>
      <c r="Z124" s="123" t="str">
        <f t="shared" si="18"/>
        <v/>
      </c>
      <c r="AA124" s="195">
        <f t="shared" si="19"/>
        <v>1</v>
      </c>
      <c r="AB124" s="195" t="str">
        <f t="shared" si="13"/>
        <v/>
      </c>
      <c r="AC124" s="195" t="str">
        <f t="shared" si="13"/>
        <v/>
      </c>
    </row>
    <row r="125" spans="2:29" x14ac:dyDescent="0.25">
      <c r="B125" s="9" t="str">
        <f t="shared" si="14"/>
        <v/>
      </c>
      <c r="C125" s="6"/>
      <c r="D125" s="6"/>
      <c r="E125" s="6"/>
      <c r="F125" s="246" t="str">
        <f>IF('תנאי סף'!BE125&lt;&gt;1,"",'תנאי סף'!F125)</f>
        <v/>
      </c>
      <c r="G125" s="164" t="str">
        <f>IF($F125="","",'תנאי סף'!AT125)</f>
        <v/>
      </c>
      <c r="H125" s="7"/>
      <c r="I125" s="8"/>
      <c r="J125" s="7"/>
      <c r="K125" s="8"/>
      <c r="L125" s="7"/>
      <c r="M125" s="8"/>
      <c r="N125" s="8"/>
      <c r="O125" s="163"/>
      <c r="P125" s="186"/>
      <c r="Q125" s="10"/>
      <c r="R125" s="10"/>
      <c r="S125" s="10"/>
      <c r="T125" s="10"/>
      <c r="U125" s="164" t="str">
        <f t="shared" si="15"/>
        <v/>
      </c>
      <c r="V125" s="10">
        <v>1</v>
      </c>
      <c r="W125" s="10" t="str">
        <f t="shared" si="16"/>
        <v/>
      </c>
      <c r="X125" s="164">
        <v>1</v>
      </c>
      <c r="Y125" s="10" t="str">
        <f t="shared" si="17"/>
        <v/>
      </c>
      <c r="Z125" s="123" t="str">
        <f t="shared" si="18"/>
        <v/>
      </c>
      <c r="AA125" s="195">
        <f t="shared" si="19"/>
        <v>1</v>
      </c>
      <c r="AB125" s="195" t="str">
        <f t="shared" si="13"/>
        <v/>
      </c>
      <c r="AC125" s="195" t="str">
        <f t="shared" si="13"/>
        <v/>
      </c>
    </row>
    <row r="126" spans="2:29" x14ac:dyDescent="0.25">
      <c r="B126" s="9" t="str">
        <f t="shared" si="14"/>
        <v/>
      </c>
      <c r="C126" s="6"/>
      <c r="D126" s="6"/>
      <c r="E126" s="6"/>
      <c r="F126" s="246" t="str">
        <f>IF('תנאי סף'!BE126&lt;&gt;1,"",'תנאי סף'!F126)</f>
        <v/>
      </c>
      <c r="G126" s="164" t="str">
        <f>IF($F126="","",'תנאי סף'!AT126)</f>
        <v/>
      </c>
      <c r="H126" s="7"/>
      <c r="I126" s="8"/>
      <c r="J126" s="7"/>
      <c r="K126" s="8"/>
      <c r="L126" s="7"/>
      <c r="M126" s="8"/>
      <c r="N126" s="8"/>
      <c r="O126" s="163"/>
      <c r="P126" s="186"/>
      <c r="Q126" s="10"/>
      <c r="R126" s="10"/>
      <c r="S126" s="10"/>
      <c r="T126" s="10"/>
      <c r="U126" s="164" t="str">
        <f t="shared" si="15"/>
        <v/>
      </c>
      <c r="V126" s="10">
        <v>1</v>
      </c>
      <c r="W126" s="10" t="str">
        <f t="shared" si="16"/>
        <v/>
      </c>
      <c r="X126" s="164">
        <v>1</v>
      </c>
      <c r="Y126" s="10" t="str">
        <f t="shared" si="17"/>
        <v/>
      </c>
      <c r="Z126" s="123" t="str">
        <f t="shared" si="18"/>
        <v/>
      </c>
      <c r="AA126" s="195">
        <f t="shared" si="19"/>
        <v>1</v>
      </c>
      <c r="AB126" s="195" t="str">
        <f t="shared" si="13"/>
        <v/>
      </c>
      <c r="AC126" s="195" t="str">
        <f t="shared" si="13"/>
        <v/>
      </c>
    </row>
    <row r="127" spans="2:29" x14ac:dyDescent="0.25">
      <c r="B127" s="9" t="str">
        <f t="shared" si="14"/>
        <v/>
      </c>
      <c r="C127" s="6"/>
      <c r="D127" s="6"/>
      <c r="E127" s="6"/>
      <c r="F127" s="246" t="str">
        <f>IF('תנאי סף'!BE127&lt;&gt;1,"",'תנאי סף'!F127)</f>
        <v/>
      </c>
      <c r="G127" s="164" t="str">
        <f>IF($F127="","",'תנאי סף'!AT127)</f>
        <v/>
      </c>
      <c r="H127" s="7"/>
      <c r="I127" s="8"/>
      <c r="J127" s="7"/>
      <c r="K127" s="8"/>
      <c r="L127" s="7"/>
      <c r="M127" s="8"/>
      <c r="N127" s="8"/>
      <c r="O127" s="163"/>
      <c r="P127" s="186"/>
      <c r="Q127" s="10"/>
      <c r="R127" s="10"/>
      <c r="S127" s="10"/>
      <c r="T127" s="10"/>
      <c r="U127" s="164" t="str">
        <f t="shared" si="15"/>
        <v/>
      </c>
      <c r="V127" s="10">
        <v>1</v>
      </c>
      <c r="W127" s="10" t="str">
        <f t="shared" si="16"/>
        <v/>
      </c>
      <c r="X127" s="164">
        <v>1</v>
      </c>
      <c r="Y127" s="10" t="str">
        <f t="shared" si="17"/>
        <v/>
      </c>
      <c r="Z127" s="123" t="str">
        <f t="shared" si="18"/>
        <v/>
      </c>
      <c r="AA127" s="195">
        <f t="shared" si="19"/>
        <v>1</v>
      </c>
      <c r="AB127" s="195" t="str">
        <f t="shared" si="13"/>
        <v/>
      </c>
      <c r="AC127" s="195" t="str">
        <f t="shared" si="13"/>
        <v/>
      </c>
    </row>
    <row r="128" spans="2:29" x14ac:dyDescent="0.25">
      <c r="B128" s="9" t="str">
        <f t="shared" si="14"/>
        <v/>
      </c>
      <c r="C128" s="6"/>
      <c r="D128" s="6"/>
      <c r="E128" s="6"/>
      <c r="F128" s="246" t="str">
        <f>IF('תנאי סף'!BE128&lt;&gt;1,"",'תנאי סף'!F128)</f>
        <v/>
      </c>
      <c r="G128" s="164" t="str">
        <f>IF($F128="","",'תנאי סף'!AT128)</f>
        <v/>
      </c>
      <c r="H128" s="7"/>
      <c r="I128" s="8"/>
      <c r="J128" s="7"/>
      <c r="K128" s="8"/>
      <c r="L128" s="7"/>
      <c r="M128" s="8"/>
      <c r="N128" s="8"/>
      <c r="O128" s="163"/>
      <c r="P128" s="186"/>
      <c r="Q128" s="10"/>
      <c r="R128" s="10"/>
      <c r="S128" s="10"/>
      <c r="T128" s="10"/>
      <c r="U128" s="164" t="str">
        <f t="shared" si="15"/>
        <v/>
      </c>
      <c r="V128" s="10">
        <v>1</v>
      </c>
      <c r="W128" s="10" t="str">
        <f t="shared" si="16"/>
        <v/>
      </c>
      <c r="X128" s="164">
        <v>1</v>
      </c>
      <c r="Y128" s="10" t="str">
        <f t="shared" si="17"/>
        <v/>
      </c>
      <c r="Z128" s="123" t="str">
        <f t="shared" si="18"/>
        <v/>
      </c>
      <c r="AA128" s="195">
        <f t="shared" si="19"/>
        <v>1</v>
      </c>
      <c r="AB128" s="195" t="str">
        <f t="shared" si="13"/>
        <v/>
      </c>
      <c r="AC128" s="195" t="str">
        <f t="shared" si="13"/>
        <v/>
      </c>
    </row>
    <row r="129" spans="2:30" x14ac:dyDescent="0.25">
      <c r="B129" s="9" t="str">
        <f t="shared" si="14"/>
        <v/>
      </c>
      <c r="C129" s="6"/>
      <c r="D129" s="6"/>
      <c r="E129" s="6"/>
      <c r="F129" s="246" t="str">
        <f>IF('תנאי סף'!BE129&lt;&gt;1,"",'תנאי סף'!F129)</f>
        <v/>
      </c>
      <c r="G129" s="164" t="str">
        <f>IF($F129="","",'תנאי סף'!AT129)</f>
        <v/>
      </c>
      <c r="H129" s="7"/>
      <c r="I129" s="8"/>
      <c r="J129" s="7"/>
      <c r="K129" s="8"/>
      <c r="L129" s="7"/>
      <c r="M129" s="8"/>
      <c r="N129" s="8"/>
      <c r="O129" s="163"/>
      <c r="P129" s="186"/>
      <c r="Q129" s="10"/>
      <c r="R129" s="10"/>
      <c r="S129" s="10"/>
      <c r="T129" s="10"/>
      <c r="U129" s="164" t="str">
        <f t="shared" si="15"/>
        <v/>
      </c>
      <c r="V129" s="10">
        <v>1</v>
      </c>
      <c r="W129" s="10" t="str">
        <f t="shared" si="16"/>
        <v/>
      </c>
      <c r="X129" s="164">
        <v>1</v>
      </c>
      <c r="Y129" s="10" t="str">
        <f t="shared" si="17"/>
        <v/>
      </c>
      <c r="Z129" s="123" t="str">
        <f t="shared" si="18"/>
        <v/>
      </c>
      <c r="AA129" s="195">
        <f t="shared" si="19"/>
        <v>1</v>
      </c>
      <c r="AB129" s="195" t="str">
        <f t="shared" si="13"/>
        <v/>
      </c>
      <c r="AC129" s="195" t="str">
        <f t="shared" si="13"/>
        <v/>
      </c>
    </row>
    <row r="130" spans="2:30" ht="16.5" thickBot="1" x14ac:dyDescent="0.3">
      <c r="B130" s="9" t="str">
        <f t="shared" si="14"/>
        <v/>
      </c>
      <c r="C130" s="6"/>
      <c r="D130" s="6"/>
      <c r="E130" s="6"/>
      <c r="F130" s="246" t="str">
        <f>IF('תנאי סף'!BE130&lt;&gt;1,"",'תנאי סף'!F130)</f>
        <v/>
      </c>
      <c r="G130" s="164" t="str">
        <f>IF($F130="","",'תנאי סף'!AT130)</f>
        <v/>
      </c>
      <c r="H130" s="7"/>
      <c r="I130" s="8"/>
      <c r="J130" s="7"/>
      <c r="K130" s="8"/>
      <c r="L130" s="7"/>
      <c r="M130" s="8"/>
      <c r="N130" s="8"/>
      <c r="O130" s="163"/>
      <c r="P130" s="186"/>
      <c r="Q130" s="10"/>
      <c r="R130" s="10"/>
      <c r="S130" s="10"/>
      <c r="T130" s="10"/>
      <c r="U130" s="164" t="str">
        <f t="shared" si="15"/>
        <v/>
      </c>
      <c r="V130" s="10">
        <v>1</v>
      </c>
      <c r="W130" s="10" t="str">
        <f t="shared" si="16"/>
        <v/>
      </c>
      <c r="X130" s="164">
        <v>1</v>
      </c>
      <c r="Y130" s="10" t="str">
        <f t="shared" si="17"/>
        <v/>
      </c>
      <c r="Z130" s="123" t="str">
        <f t="shared" si="18"/>
        <v/>
      </c>
      <c r="AA130" s="195">
        <f t="shared" si="19"/>
        <v>1</v>
      </c>
      <c r="AB130" s="195" t="str">
        <f t="shared" si="13"/>
        <v/>
      </c>
      <c r="AC130" s="195" t="str">
        <f t="shared" si="13"/>
        <v/>
      </c>
    </row>
    <row r="131" spans="2:30" ht="19.5" thickBot="1" x14ac:dyDescent="0.35">
      <c r="B131" s="502" t="s">
        <v>8</v>
      </c>
      <c r="C131" s="503"/>
      <c r="D131" s="503"/>
      <c r="E131" s="503"/>
      <c r="F131" s="504"/>
      <c r="G131" s="11">
        <f>SUM(G31:G130)</f>
        <v>13991721</v>
      </c>
      <c r="H131" s="11">
        <f t="shared" ref="H131:P131" si="20">SUM(H31:H130)</f>
        <v>0</v>
      </c>
      <c r="I131" s="11">
        <f t="shared" si="20"/>
        <v>0</v>
      </c>
      <c r="J131" s="11">
        <f t="shared" si="20"/>
        <v>0</v>
      </c>
      <c r="K131" s="11">
        <f t="shared" si="20"/>
        <v>0</v>
      </c>
      <c r="L131" s="11">
        <f t="shared" si="20"/>
        <v>0</v>
      </c>
      <c r="M131" s="11">
        <f t="shared" si="20"/>
        <v>0</v>
      </c>
      <c r="N131" s="11">
        <f t="shared" si="20"/>
        <v>0</v>
      </c>
      <c r="O131" s="11">
        <f t="shared" si="20"/>
        <v>0</v>
      </c>
      <c r="P131" s="11">
        <f t="shared" si="20"/>
        <v>0</v>
      </c>
      <c r="Q131" s="11">
        <f t="shared" ref="Q131:Z131" si="21">SUM(Q31:Q130)</f>
        <v>0</v>
      </c>
      <c r="R131" s="11">
        <f t="shared" si="21"/>
        <v>0</v>
      </c>
      <c r="S131" s="11">
        <f t="shared" si="21"/>
        <v>0</v>
      </c>
      <c r="T131" s="11">
        <f t="shared" si="21"/>
        <v>0</v>
      </c>
      <c r="U131" s="11">
        <f t="shared" si="21"/>
        <v>13991721</v>
      </c>
      <c r="V131" s="11">
        <f>SUM(V31:V130)</f>
        <v>100</v>
      </c>
      <c r="W131" s="11">
        <f>SUM(W31:W130)</f>
        <v>13991721</v>
      </c>
      <c r="X131" s="11">
        <f>SUM(X31:X130)</f>
        <v>100</v>
      </c>
      <c r="Y131" s="11">
        <f>SUM(Y31:Y130)</f>
        <v>13991721</v>
      </c>
      <c r="Z131" s="124">
        <f t="shared" si="21"/>
        <v>1.0000000000000002</v>
      </c>
      <c r="AD131" s="196"/>
    </row>
    <row r="132" spans="2:30" x14ac:dyDescent="0.25">
      <c r="AD132" s="196"/>
    </row>
    <row r="133" spans="2:30" x14ac:dyDescent="0.25">
      <c r="AD133" s="196"/>
    </row>
    <row r="134" spans="2:30" x14ac:dyDescent="0.25">
      <c r="AD134" s="196"/>
    </row>
    <row r="135" spans="2:30" x14ac:dyDescent="0.25">
      <c r="AD135" s="196"/>
    </row>
    <row r="136" spans="2:30" x14ac:dyDescent="0.25">
      <c r="AD136" s="196"/>
    </row>
    <row r="137" spans="2:30" x14ac:dyDescent="0.25">
      <c r="AD137" s="196"/>
    </row>
    <row r="138" spans="2:30" x14ac:dyDescent="0.25">
      <c r="AD138" s="196"/>
    </row>
    <row r="139" spans="2:30" x14ac:dyDescent="0.25">
      <c r="AD139" s="196"/>
    </row>
    <row r="140" spans="2:30" x14ac:dyDescent="0.25">
      <c r="AD140" s="196"/>
    </row>
    <row r="141" spans="2:30" x14ac:dyDescent="0.25">
      <c r="AD141" s="196"/>
    </row>
    <row r="142" spans="2:30" x14ac:dyDescent="0.25">
      <c r="AD142" s="196"/>
    </row>
    <row r="143" spans="2:30" x14ac:dyDescent="0.25">
      <c r="AD143" s="196"/>
    </row>
    <row r="144" spans="2:30" x14ac:dyDescent="0.25">
      <c r="AD144" s="196"/>
    </row>
    <row r="145" spans="30:30" x14ac:dyDescent="0.25">
      <c r="AD145" s="196"/>
    </row>
    <row r="146" spans="30:30" x14ac:dyDescent="0.25">
      <c r="AD146" s="196"/>
    </row>
    <row r="147" spans="30:30" x14ac:dyDescent="0.25">
      <c r="AD147" s="196"/>
    </row>
    <row r="148" spans="30:30" x14ac:dyDescent="0.25">
      <c r="AD148" s="196"/>
    </row>
    <row r="149" spans="30:30" x14ac:dyDescent="0.25">
      <c r="AD149" s="196"/>
    </row>
    <row r="150" spans="30:30" x14ac:dyDescent="0.25">
      <c r="AD150" s="196"/>
    </row>
    <row r="151" spans="30:30" x14ac:dyDescent="0.25">
      <c r="AD151" s="196"/>
    </row>
    <row r="152" spans="30:30" x14ac:dyDescent="0.25">
      <c r="AD152" s="196"/>
    </row>
    <row r="153" spans="30:30" x14ac:dyDescent="0.25">
      <c r="AD153" s="196"/>
    </row>
    <row r="154" spans="30:30" x14ac:dyDescent="0.25">
      <c r="AD154" s="196"/>
    </row>
    <row r="155" spans="30:30" x14ac:dyDescent="0.25">
      <c r="AD155" s="196"/>
    </row>
    <row r="156" spans="30:30" x14ac:dyDescent="0.25">
      <c r="AD156" s="196"/>
    </row>
    <row r="157" spans="30:30" x14ac:dyDescent="0.25">
      <c r="AD157" s="196"/>
    </row>
    <row r="158" spans="30:30" x14ac:dyDescent="0.25">
      <c r="AD158" s="196"/>
    </row>
    <row r="159" spans="30:30" x14ac:dyDescent="0.25">
      <c r="AD159" s="196"/>
    </row>
    <row r="160" spans="30:30" x14ac:dyDescent="0.25">
      <c r="AD160" s="196"/>
    </row>
    <row r="161" spans="30:30" x14ac:dyDescent="0.25">
      <c r="AD161" s="196"/>
    </row>
    <row r="162" spans="30:30" x14ac:dyDescent="0.25">
      <c r="AD162" s="196"/>
    </row>
    <row r="163" spans="30:30" x14ac:dyDescent="0.25">
      <c r="AD163" s="196"/>
    </row>
    <row r="164" spans="30:30" x14ac:dyDescent="0.25">
      <c r="AD164" s="196"/>
    </row>
    <row r="165" spans="30:30" x14ac:dyDescent="0.25">
      <c r="AD165" s="196"/>
    </row>
    <row r="166" spans="30:30" x14ac:dyDescent="0.25">
      <c r="AD166" s="196"/>
    </row>
    <row r="167" spans="30:30" x14ac:dyDescent="0.25">
      <c r="AD167" s="196"/>
    </row>
    <row r="168" spans="30:30" x14ac:dyDescent="0.25">
      <c r="AD168" s="196"/>
    </row>
    <row r="169" spans="30:30" x14ac:dyDescent="0.25">
      <c r="AD169" s="196"/>
    </row>
    <row r="170" spans="30:30" x14ac:dyDescent="0.25">
      <c r="AD170" s="196"/>
    </row>
    <row r="171" spans="30:30" x14ac:dyDescent="0.25">
      <c r="AD171" s="196"/>
    </row>
    <row r="172" spans="30:30" x14ac:dyDescent="0.25">
      <c r="AD172" s="196"/>
    </row>
    <row r="173" spans="30:30" x14ac:dyDescent="0.25">
      <c r="AD173" s="196"/>
    </row>
    <row r="174" spans="30:30" x14ac:dyDescent="0.25">
      <c r="AD174" s="196"/>
    </row>
    <row r="175" spans="30:30" x14ac:dyDescent="0.25">
      <c r="AD175" s="196"/>
    </row>
    <row r="176" spans="30:30" x14ac:dyDescent="0.25">
      <c r="AD176" s="196"/>
    </row>
    <row r="177" spans="30:30" x14ac:dyDescent="0.25">
      <c r="AD177" s="196"/>
    </row>
    <row r="178" spans="30:30" x14ac:dyDescent="0.25">
      <c r="AD178" s="196"/>
    </row>
    <row r="179" spans="30:30" x14ac:dyDescent="0.25">
      <c r="AD179" s="196"/>
    </row>
    <row r="180" spans="30:30" x14ac:dyDescent="0.25">
      <c r="AD180" s="196"/>
    </row>
  </sheetData>
  <sheetProtection algorithmName="SHA-512" hashValue="A8aZcqM3xe1rURJr0TQojGTmHIrsnzGUYpM0KMOWSpZXoY0dvxKd+vUEEn/Xko0y0LLOOZ1DwfciGP1mWCBDLQ==" saltValue="POF+9hC8OeNW2DwncnenCw==" spinCount="100000" sheet="1" scenarios="1" formatCells="0" formatColumns="0" formatRows="0" autoFilter="0"/>
  <mergeCells count="18">
    <mergeCell ref="Y29:Y30"/>
    <mergeCell ref="Z29:Z30"/>
    <mergeCell ref="B1:Z1"/>
    <mergeCell ref="B29:B30"/>
    <mergeCell ref="C29:C30"/>
    <mergeCell ref="D29:D30"/>
    <mergeCell ref="E29:E30"/>
    <mergeCell ref="F29:F30"/>
    <mergeCell ref="U29:U30"/>
    <mergeCell ref="V29:V30"/>
    <mergeCell ref="W29:W30"/>
    <mergeCell ref="X29:X30"/>
    <mergeCell ref="G29:G30"/>
    <mergeCell ref="B131:F131"/>
    <mergeCell ref="T29:T30"/>
    <mergeCell ref="S29:S30"/>
    <mergeCell ref="R29:R30"/>
    <mergeCell ref="Q29:Q30"/>
  </mergeCells>
  <conditionalFormatting sqref="B31:Z130">
    <cfRule type="expression" dxfId="131" priority="1" stopIfTrue="1">
      <formula>AND($F31="",B31&lt;&gt;"")</formula>
    </cfRule>
    <cfRule type="expression" dxfId="130" priority="2">
      <formula>$F31=""</formula>
    </cfRule>
    <cfRule type="expression" dxfId="129" priority="3">
      <formula>B$30&lt;&gt;""</formula>
    </cfRule>
  </conditionalFormatting>
  <dataValidations count="9">
    <dataValidation type="whole" operator="greaterThan" allowBlank="1" showInputMessage="1" showErrorMessage="1" errorTitle="נתון שגוי." error="ניתן להזין רק מספר שלם גדול מ-0" sqref="M31:M130" xr:uid="{00000000-0002-0000-0500-000000000000}">
      <formula1>0</formula1>
    </dataValidation>
    <dataValidation type="decimal" operator="greaterThan" allowBlank="1" showInputMessage="1" showErrorMessage="1" errorTitle="נתון שגוי." error="ניתן להזין רק מספר גדול מ-0" sqref="L31:L130" xr:uid="{00000000-0002-0000-0500-000001000000}">
      <formula1>0</formula1>
    </dataValidation>
    <dataValidation type="whole" operator="greaterThanOrEqual" allowBlank="1" showInputMessage="1" showErrorMessage="1" errorTitle="נתון שגוי." error="ניתן להזין רק מספר שלם גדול או שווה ל-0." sqref="K31:K130" xr:uid="{00000000-0002-0000-0500-000002000000}">
      <formula1>0</formula1>
    </dataValidation>
    <dataValidation type="decimal" operator="greaterThanOrEqual" allowBlank="1" showInputMessage="1" showErrorMessage="1" errorTitle="נתון שגוי." error="ניתן להזין רק מספר גדול או שווה ל-0." sqref="J31:J130" xr:uid="{00000000-0002-0000-0500-000003000000}">
      <formula1>0</formula1>
    </dataValidation>
    <dataValidation type="whole" operator="notBetween" allowBlank="1" showInputMessage="1" showErrorMessage="1" errorTitle="נתון שגוי." error="ניתן להזין רק מספר שלם" sqref="I31:I130" xr:uid="{00000000-0002-0000-0500-000004000000}">
      <formula1>-999999999</formula1>
      <formula2>-999999998</formula2>
    </dataValidation>
    <dataValidation type="decimal" operator="notBetween" allowBlank="1" showInputMessage="1" showErrorMessage="1" errorTitle="נתון שגוי." error="ניתן להזין רק מספר" sqref="H31" xr:uid="{00000000-0002-0000-0500-000005000000}">
      <formula1>-999999999</formula1>
      <formula2>-999999998</formula2>
    </dataValidation>
    <dataValidation type="list" allowBlank="1" showInputMessage="1" showErrorMessage="1" sqref="H30:P30" xr:uid="{00000000-0002-0000-0500-000006000000}">
      <formula1>OFFSET($AE$1,0,0,1,COUNTA($AE$1:$AZ$1))</formula1>
    </dataValidation>
    <dataValidation type="list" allowBlank="1" showInputMessage="1" showErrorMessage="1" errorTitle="נתון שגוי." error="ניתן להזין רק 0 או 1._x000a_0 = לא עומד בתנאי._x000a_1 = עומד בתנאי." sqref="P31:P130" xr:uid="{00000000-0002-0000-0500-000007000000}">
      <formula1>$AB31:$AC31</formula1>
    </dataValidation>
    <dataValidation type="list" allowBlank="1" showInputMessage="1" showErrorMessage="1" errorTitle="נתון לא מרשימה" error="יש לבחור מתוך הרשימה הסגורה בלבד" sqref="O31:O130" xr:uid="{00000000-0002-0000-0500-000008000000}">
      <formula1>OFFSET($BA31,0,0,1,COUNTA($BA31:$BJ31))</formula1>
    </dataValidation>
  </dataValidations>
  <printOptions horizontalCentered="1"/>
  <pageMargins left="0.28999999999999998" right="0.25" top="0.43" bottom="0.43" header="0.17" footer="0.17"/>
  <pageSetup paperSize="9" scale="75" orientation="landscape" r:id="rId1"/>
  <headerFooter>
    <oddHeader>&amp;C&amp;Uמבחנים לתמיכה של משרד התרבות והספורט</oddHeader>
    <oddFooter>&amp;Lא. חפץ ושות'
יעוץ כלכלי&amp;C&amp;P</oddFooter>
  </headerFooter>
  <legacyDrawing r:id="rId2"/>
  <extLst>
    <ext xmlns:x14="http://schemas.microsoft.com/office/spreadsheetml/2009/9/main" uri="{78C0D931-6437-407d-A8EE-F0AAD7539E65}">
      <x14:conditionalFormattings>
        <x14:conditionalFormatting xmlns:xm="http://schemas.microsoft.com/office/excel/2006/main">
          <x14:cfRule type="containsText" priority="4" operator="containsText" id="{3ED471CB-E672-4800-9DAD-FA8E5B0F7633}">
            <xm:f>NOT(ISERROR(SEARCH($AB$1,B31)))</xm:f>
            <xm:f>$AB$1</xm:f>
            <x14:dxf>
              <fill>
                <patternFill>
                  <bgColor rgb="FFFF0000"/>
                </patternFill>
              </fill>
            </x14:dxf>
          </x14:cfRule>
          <xm:sqref>B31:Z130</xm:sqref>
        </x14:conditionalFormatting>
      </x14:conditionalFormatting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Worksheet______4">
    <tabColor theme="4" tint="-0.249977111117893"/>
    <pageSetUpPr fitToPage="1"/>
  </sheetPr>
  <dimension ref="A1:BJ180"/>
  <sheetViews>
    <sheetView rightToLeft="1" view="pageBreakPreview" zoomScaleNormal="100" zoomScaleSheetLayoutView="100" workbookViewId="0">
      <pane xSplit="6" ySplit="30" topLeftCell="G31" activePane="bottomRight" state="frozen"/>
      <selection activeCell="V41" sqref="A41:XFD130"/>
      <selection pane="topRight" activeCell="V41" sqref="A41:XFD130"/>
      <selection pane="bottomLeft" activeCell="V41" sqref="A41:XFD130"/>
      <selection pane="bottomRight" activeCell="G31" sqref="G31"/>
    </sheetView>
  </sheetViews>
  <sheetFormatPr defaultColWidth="9.140625" defaultRowHeight="15.75" x14ac:dyDescent="0.25"/>
  <cols>
    <col min="1" max="1" width="9.140625" style="196" hidden="1" customWidth="1"/>
    <col min="2" max="2" width="6.7109375" style="196" customWidth="1"/>
    <col min="3" max="5" width="10.42578125" style="196" hidden="1" customWidth="1"/>
    <col min="6" max="6" width="78.7109375" style="196" customWidth="1"/>
    <col min="7" max="7" width="42.7109375" style="196" customWidth="1"/>
    <col min="8" max="9" width="21.42578125" style="196" hidden="1" customWidth="1"/>
    <col min="10" max="10" width="17.42578125" style="196" hidden="1" customWidth="1"/>
    <col min="11" max="19" width="21.42578125" style="196" hidden="1" customWidth="1"/>
    <col min="20" max="20" width="2.28515625" style="196" hidden="1" customWidth="1"/>
    <col min="21" max="21" width="17" style="196" customWidth="1"/>
    <col min="22" max="25" width="21.42578125" style="196" hidden="1" customWidth="1"/>
    <col min="26" max="26" width="19.5703125" style="196" customWidth="1"/>
    <col min="27" max="29" width="9.140625" style="195" hidden="1" customWidth="1"/>
    <col min="30" max="30" width="11.85546875" style="195" hidden="1" customWidth="1"/>
    <col min="31" max="32" width="9.140625" style="195" hidden="1" customWidth="1"/>
    <col min="33" max="33" width="10.140625" style="195" hidden="1" customWidth="1"/>
    <col min="34" max="34" width="16.7109375" style="195" hidden="1" customWidth="1"/>
    <col min="35" max="35" width="8.85546875" style="195" hidden="1" customWidth="1"/>
    <col min="36" max="36" width="11.85546875" style="195" hidden="1" customWidth="1"/>
    <col min="37" max="37" width="17.7109375" style="195" hidden="1" customWidth="1"/>
    <col min="38" max="48" width="9.140625" style="195" hidden="1" customWidth="1"/>
    <col min="49" max="49" width="10.7109375" style="195" hidden="1" customWidth="1"/>
    <col min="50" max="62" width="9.140625" style="195" hidden="1" customWidth="1"/>
    <col min="63" max="200" width="0" style="196" hidden="1" customWidth="1"/>
    <col min="201" max="16384" width="9.140625" style="196"/>
  </cols>
  <sheetData>
    <row r="1" spans="2:52" ht="25.5" customHeight="1" thickBot="1" x14ac:dyDescent="0.3">
      <c r="B1" s="483" t="str">
        <f ca="1">MID(CELL("filename",AC2),FIND("]",CELL("filename",AC2),1)+1,99)</f>
        <v>מורכבות</v>
      </c>
      <c r="C1" s="485"/>
      <c r="D1" s="485"/>
      <c r="E1" s="485"/>
      <c r="F1" s="485"/>
      <c r="G1" s="485"/>
      <c r="H1" s="485"/>
      <c r="I1" s="485"/>
      <c r="J1" s="485"/>
      <c r="K1" s="485"/>
      <c r="L1" s="485"/>
      <c r="M1" s="485"/>
      <c r="N1" s="485"/>
      <c r="O1" s="485"/>
      <c r="P1" s="485"/>
      <c r="Q1" s="485"/>
      <c r="R1" s="485"/>
      <c r="S1" s="485"/>
      <c r="T1" s="485"/>
      <c r="U1" s="485"/>
      <c r="V1" s="485"/>
      <c r="W1" s="485"/>
      <c r="X1" s="485"/>
      <c r="Y1" s="485"/>
      <c r="Z1" s="484"/>
      <c r="AB1" s="195" t="s">
        <v>27</v>
      </c>
      <c r="AD1" s="250" t="s">
        <v>65</v>
      </c>
      <c r="AE1" s="251" t="s">
        <v>26</v>
      </c>
      <c r="AF1" s="251" t="s">
        <v>29</v>
      </c>
      <c r="AG1" s="251" t="s">
        <v>61</v>
      </c>
      <c r="AH1" s="251" t="s">
        <v>43</v>
      </c>
      <c r="AI1" s="251" t="s">
        <v>62</v>
      </c>
      <c r="AJ1" s="251" t="s">
        <v>68</v>
      </c>
      <c r="AK1" s="252" t="s">
        <v>69</v>
      </c>
      <c r="AL1" s="251" t="s">
        <v>63</v>
      </c>
      <c r="AM1" s="252" t="s">
        <v>64</v>
      </c>
      <c r="AN1" s="251"/>
      <c r="AO1" s="251"/>
      <c r="AP1" s="251"/>
      <c r="AQ1" s="251"/>
      <c r="AR1" s="251"/>
      <c r="AS1" s="251"/>
      <c r="AT1" s="251"/>
      <c r="AU1" s="251"/>
      <c r="AV1" s="251"/>
      <c r="AW1" s="251"/>
      <c r="AX1" s="251"/>
      <c r="AY1" s="251"/>
      <c r="AZ1" s="252"/>
    </row>
    <row r="2" spans="2:52" ht="20.25" customHeight="1" x14ac:dyDescent="0.25">
      <c r="U2" s="213" t="str">
        <f>'פרמטרים לקריטריונים'!$B$4</f>
        <v>שנת תקציב</v>
      </c>
      <c r="W2" s="213" t="str">
        <f>'פרמטרים לקריטריונים'!$B$4</f>
        <v>שנת תקציב</v>
      </c>
      <c r="X2" s="253"/>
      <c r="Y2" s="213" t="str">
        <f>'פרמטרים לקריטריונים'!$B$4</f>
        <v>שנת תקציב</v>
      </c>
      <c r="Z2" s="2">
        <f>'פרמטרים לקריטריונים'!$C$4</f>
        <v>2025</v>
      </c>
      <c r="AE2" s="195">
        <f>IF(ISNA(MATCH(G31,$AB$30:$AC$30,0)),0,1)</f>
        <v>0</v>
      </c>
      <c r="AF2" s="195">
        <f>IF(IFERROR(G31*1,"bad")="bad",0,1)</f>
        <v>0</v>
      </c>
      <c r="AG2" s="195">
        <f>IF(IFERROR(IF(G31=TRUNC(G31),1,"bad"),"bad")="bad",0,1)</f>
        <v>0</v>
      </c>
      <c r="AH2" s="195">
        <f>IF(AND(IF(IFERROR(G31*1,"bad")="bad",0,1)=1,G31&gt;=0),1,0)</f>
        <v>0</v>
      </c>
      <c r="AI2" s="195">
        <f>IF(AND(IF(IFERROR(IF(G31=TRUNC(G31),1,"bad"),"bad")="bad",0,1)=1,G31&gt;=0),1,0)</f>
        <v>0</v>
      </c>
      <c r="AJ2" s="195">
        <f>IF(AND(IF(IFERROR(G31*1,"bad")="bad",0,1)=1,G31&gt;0),1,0)</f>
        <v>0</v>
      </c>
      <c r="AK2" s="195">
        <f>IF(AND(IF(IFERROR(IF(G31=TRUNC(G31),1,"bad"),"bad")="bad",0,1)=1,G31&gt;0),1,0)</f>
        <v>0</v>
      </c>
      <c r="AL2" s="195">
        <v>1</v>
      </c>
      <c r="AM2" s="195">
        <f>IF(IFERROR(HLOOKUP(G31,$BA$30:$BK$30,1,0),"bad")="bad",0,1)</f>
        <v>1</v>
      </c>
    </row>
    <row r="3" spans="2:52" ht="38.25" thickBot="1" x14ac:dyDescent="0.3">
      <c r="U3" s="214" t="str">
        <f>'פרמטרים לקריטריונים'!$B$5</f>
        <v>תקציב התמיכה</v>
      </c>
      <c r="W3" s="214" t="str">
        <f>'פרמטרים לקריטריונים'!$B$5</f>
        <v>תקציב התמיכה</v>
      </c>
      <c r="X3" s="254"/>
      <c r="Y3" s="214" t="str">
        <f>'פרמטרים לקריטריונים'!$B$5</f>
        <v>תקציב התמיכה</v>
      </c>
      <c r="Z3" s="3">
        <f>'פרמטרים לקריטריונים'!$C$5</f>
        <v>2023926</v>
      </c>
      <c r="AD3" s="195" t="s">
        <v>66</v>
      </c>
      <c r="AE3" s="195">
        <v>1</v>
      </c>
      <c r="AF3" s="195">
        <v>2</v>
      </c>
      <c r="AG3" s="195">
        <v>3</v>
      </c>
      <c r="AH3" s="195">
        <v>4</v>
      </c>
      <c r="AI3" s="195">
        <v>5</v>
      </c>
      <c r="AJ3" s="195">
        <v>6</v>
      </c>
      <c r="AK3" s="195">
        <v>7</v>
      </c>
      <c r="AL3" s="195">
        <v>8</v>
      </c>
      <c r="AM3" s="195">
        <v>9</v>
      </c>
    </row>
    <row r="4" spans="2:52" ht="21.75" customHeight="1" thickBot="1" x14ac:dyDescent="0.3">
      <c r="F4" s="12" t="str">
        <f>'פרמטרים לקריטריונים'!B61</f>
        <v>רמת מורכבות</v>
      </c>
      <c r="G4" s="12" t="str">
        <f>'פרמטרים לקריטריונים'!C61</f>
        <v>ניקוד</v>
      </c>
      <c r="AD4" s="195" t="s">
        <v>67</v>
      </c>
      <c r="AE4" s="250" t="s">
        <v>218</v>
      </c>
      <c r="AF4" s="251" t="s">
        <v>219</v>
      </c>
      <c r="AG4" s="251" t="s">
        <v>220</v>
      </c>
      <c r="AH4" s="251" t="s">
        <v>221</v>
      </c>
      <c r="AI4" s="251" t="s">
        <v>222</v>
      </c>
      <c r="AJ4" s="251"/>
      <c r="AK4" s="251"/>
      <c r="AL4" s="251"/>
      <c r="AM4" s="251"/>
      <c r="AN4" s="252"/>
    </row>
    <row r="5" spans="2:52" x14ac:dyDescent="0.25">
      <c r="F5" s="121" t="str">
        <f>'פרמטרים לקריטריונים'!B62</f>
        <v>מעטה</v>
      </c>
      <c r="G5" s="332">
        <f>'פרמטרים לקריטריונים'!C62</f>
        <v>1</v>
      </c>
    </row>
    <row r="6" spans="2:52" x14ac:dyDescent="0.25">
      <c r="F6" s="121" t="str">
        <f>'פרמטרים לקריטריונים'!B63</f>
        <v>רבה - 2 נקודות</v>
      </c>
      <c r="G6" s="332">
        <f>'פרמטרים לקריטריונים'!C63</f>
        <v>2</v>
      </c>
    </row>
    <row r="7" spans="2:52" x14ac:dyDescent="0.25">
      <c r="F7" s="121" t="str">
        <f>'פרמטרים לקריטריונים'!B64</f>
        <v>רבה - 3 נקודות</v>
      </c>
      <c r="G7" s="332">
        <f>'פרמטרים לקריטריונים'!C64</f>
        <v>3</v>
      </c>
      <c r="T7" s="337"/>
    </row>
    <row r="8" spans="2:52" x14ac:dyDescent="0.25">
      <c r="F8" s="121" t="str">
        <f>'פרמטרים לקריטריונים'!B65</f>
        <v>רבה מאוד - 4 נקודות</v>
      </c>
      <c r="G8" s="332">
        <f>'פרמטרים לקריטריונים'!C65</f>
        <v>4</v>
      </c>
    </row>
    <row r="9" spans="2:52" x14ac:dyDescent="0.25">
      <c r="F9" s="121" t="str">
        <f>'פרמטרים לקריטריונים'!B66</f>
        <v>רבה מאוד - 5 נקודות</v>
      </c>
      <c r="G9" s="332">
        <f>'פרמטרים לקריטריונים'!C66</f>
        <v>5</v>
      </c>
    </row>
    <row r="10" spans="2:52" hidden="1" x14ac:dyDescent="0.25"/>
    <row r="11" spans="2:52" hidden="1" x14ac:dyDescent="0.25"/>
    <row r="12" spans="2:52" hidden="1" x14ac:dyDescent="0.25"/>
    <row r="13" spans="2:52" hidden="1" x14ac:dyDescent="0.25"/>
    <row r="14" spans="2:52" hidden="1" x14ac:dyDescent="0.25"/>
    <row r="15" spans="2:52" hidden="1" x14ac:dyDescent="0.25"/>
    <row r="16" spans="2:52" hidden="1" x14ac:dyDescent="0.25"/>
    <row r="17" spans="1:57" hidden="1" x14ac:dyDescent="0.25"/>
    <row r="18" spans="1:57" hidden="1" x14ac:dyDescent="0.25"/>
    <row r="19" spans="1:57" hidden="1" x14ac:dyDescent="0.25"/>
    <row r="20" spans="1:57" hidden="1" x14ac:dyDescent="0.25"/>
    <row r="21" spans="1:57" hidden="1" x14ac:dyDescent="0.25"/>
    <row r="22" spans="1:57" hidden="1" x14ac:dyDescent="0.25"/>
    <row r="23" spans="1:57" hidden="1" x14ac:dyDescent="0.25">
      <c r="F23" s="4">
        <f>'פרמטרים לקריטריונים'!$D$31</f>
        <v>0</v>
      </c>
      <c r="G23" s="122" t="e">
        <f ca="1">VLOOKUP(B1,'פרמטרים לקריטריונים'!$B$32:$D$46,3,0)</f>
        <v>#N/A</v>
      </c>
    </row>
    <row r="24" spans="1:57" hidden="1" x14ac:dyDescent="0.25"/>
    <row r="25" spans="1:57" hidden="1" x14ac:dyDescent="0.25"/>
    <row r="26" spans="1:57" hidden="1" x14ac:dyDescent="0.25">
      <c r="F26" s="5"/>
      <c r="G26" s="5"/>
      <c r="H26" s="5"/>
      <c r="I26" s="5"/>
      <c r="J26" s="5"/>
      <c r="K26" s="5"/>
      <c r="L26" s="5"/>
      <c r="M26" s="5"/>
      <c r="N26" s="5"/>
      <c r="O26" s="5"/>
      <c r="P26" s="5"/>
      <c r="Q26" s="5"/>
      <c r="R26" s="5"/>
      <c r="S26" s="5"/>
      <c r="T26" s="5"/>
      <c r="U26" s="5"/>
      <c r="V26" s="5"/>
      <c r="W26" s="5"/>
      <c r="X26" s="5"/>
      <c r="Y26" s="5"/>
    </row>
    <row r="27" spans="1:57" hidden="1" x14ac:dyDescent="0.25">
      <c r="B27" s="230"/>
      <c r="C27" s="230"/>
      <c r="D27" s="230"/>
      <c r="E27" s="230"/>
      <c r="F27" s="230"/>
      <c r="G27" s="5"/>
      <c r="H27" s="5"/>
      <c r="I27" s="5"/>
      <c r="J27" s="5"/>
      <c r="K27" s="5"/>
      <c r="L27" s="5"/>
      <c r="M27" s="5"/>
      <c r="N27" s="5"/>
      <c r="O27" s="5"/>
      <c r="P27" s="5"/>
      <c r="Q27" s="5"/>
      <c r="R27" s="5"/>
      <c r="S27" s="5"/>
      <c r="T27" s="5"/>
      <c r="U27" s="5"/>
      <c r="V27" s="5"/>
      <c r="W27" s="5"/>
      <c r="X27" s="5"/>
      <c r="Y27" s="5"/>
      <c r="Z27" s="5"/>
    </row>
    <row r="28" spans="1:57" ht="16.5" thickBot="1" x14ac:dyDescent="0.3">
      <c r="B28" s="230"/>
      <c r="C28" s="230"/>
      <c r="D28" s="230"/>
      <c r="E28" s="230"/>
      <c r="F28" s="230"/>
      <c r="G28" s="5"/>
      <c r="H28" s="5"/>
      <c r="I28" s="5"/>
      <c r="J28" s="5"/>
      <c r="K28" s="5"/>
      <c r="L28" s="5"/>
      <c r="M28" s="5"/>
      <c r="N28" s="5"/>
      <c r="O28" s="5"/>
      <c r="P28" s="5"/>
      <c r="Q28" s="5"/>
      <c r="R28" s="5"/>
      <c r="S28" s="5"/>
      <c r="T28" s="5"/>
      <c r="U28" s="5"/>
      <c r="V28" s="5"/>
      <c r="W28" s="5"/>
      <c r="X28" s="5"/>
      <c r="Y28" s="5"/>
      <c r="AA28" s="173"/>
      <c r="AD28" s="195">
        <f>MATCH(G$30,$AE$1:$AM$1,0)</f>
        <v>9</v>
      </c>
      <c r="AE28" s="195" t="e">
        <f t="shared" ref="AE28:AV28" si="0">MATCH(H$30,$AE$1:$AM$1,0)</f>
        <v>#N/A</v>
      </c>
      <c r="AF28" s="195" t="e">
        <f t="shared" si="0"/>
        <v>#N/A</v>
      </c>
      <c r="AG28" s="195" t="e">
        <f t="shared" si="0"/>
        <v>#N/A</v>
      </c>
      <c r="AH28" s="195" t="e">
        <f t="shared" si="0"/>
        <v>#N/A</v>
      </c>
      <c r="AI28" s="195" t="e">
        <f t="shared" si="0"/>
        <v>#N/A</v>
      </c>
      <c r="AJ28" s="195" t="e">
        <f t="shared" si="0"/>
        <v>#N/A</v>
      </c>
      <c r="AK28" s="195" t="e">
        <f t="shared" si="0"/>
        <v>#N/A</v>
      </c>
      <c r="AL28" s="195" t="e">
        <f t="shared" si="0"/>
        <v>#N/A</v>
      </c>
      <c r="AM28" s="195" t="e">
        <f t="shared" si="0"/>
        <v>#N/A</v>
      </c>
      <c r="AN28" s="195" t="e">
        <f t="shared" si="0"/>
        <v>#N/A</v>
      </c>
      <c r="AO28" s="195" t="e">
        <f t="shared" si="0"/>
        <v>#N/A</v>
      </c>
      <c r="AP28" s="195" t="e">
        <f t="shared" si="0"/>
        <v>#N/A</v>
      </c>
      <c r="AQ28" s="195" t="e">
        <f t="shared" si="0"/>
        <v>#N/A</v>
      </c>
      <c r="AR28" s="195" t="e">
        <f t="shared" si="0"/>
        <v>#N/A</v>
      </c>
      <c r="AS28" s="195" t="e">
        <f t="shared" si="0"/>
        <v>#N/A</v>
      </c>
      <c r="AT28" s="195" t="e">
        <f t="shared" si="0"/>
        <v>#N/A</v>
      </c>
      <c r="AU28" s="195" t="e">
        <f t="shared" si="0"/>
        <v>#N/A</v>
      </c>
      <c r="AV28" s="195" t="e">
        <f t="shared" si="0"/>
        <v>#N/A</v>
      </c>
    </row>
    <row r="29" spans="1:57" ht="30.75" customHeight="1" thickBot="1" x14ac:dyDescent="0.3">
      <c r="A29" s="236">
        <v>100</v>
      </c>
      <c r="B29" s="494" t="s">
        <v>14</v>
      </c>
      <c r="C29" s="496">
        <f>COLUMN()</f>
        <v>3</v>
      </c>
      <c r="D29" s="496">
        <f>COLUMN()</f>
        <v>4</v>
      </c>
      <c r="E29" s="496">
        <f>COLUMN()</f>
        <v>5</v>
      </c>
      <c r="F29" s="491" t="s">
        <v>1</v>
      </c>
      <c r="G29" s="255" t="s">
        <v>223</v>
      </c>
      <c r="H29" s="255"/>
      <c r="I29" s="248" t="s">
        <v>61</v>
      </c>
      <c r="J29" s="248" t="s">
        <v>43</v>
      </c>
      <c r="K29" s="248" t="s">
        <v>62</v>
      </c>
      <c r="L29" s="248" t="s">
        <v>68</v>
      </c>
      <c r="M29" s="248" t="s">
        <v>69</v>
      </c>
      <c r="N29" s="248" t="s">
        <v>63</v>
      </c>
      <c r="O29" s="248" t="s">
        <v>64</v>
      </c>
      <c r="P29" s="248" t="s">
        <v>26</v>
      </c>
      <c r="Q29" s="496">
        <f>COLUMN()</f>
        <v>17</v>
      </c>
      <c r="R29" s="496">
        <f>COLUMN()</f>
        <v>18</v>
      </c>
      <c r="S29" s="491"/>
      <c r="T29" s="491"/>
      <c r="U29" s="491" t="s">
        <v>7</v>
      </c>
      <c r="V29" s="496" t="s">
        <v>70</v>
      </c>
      <c r="W29" s="496" t="s">
        <v>71</v>
      </c>
      <c r="X29" s="496" t="s">
        <v>70</v>
      </c>
      <c r="Y29" s="496" t="s">
        <v>71</v>
      </c>
      <c r="Z29" s="505" t="s">
        <v>3</v>
      </c>
      <c r="AA29" s="239" t="s">
        <v>25</v>
      </c>
      <c r="AD29" s="195" t="str">
        <f>"בקרת "&amp;G29</f>
        <v>בקרת רמת מורכבות הפרויקט</v>
      </c>
      <c r="AE29" s="195" t="str">
        <f t="shared" ref="AE29:AV29" si="1">"בקרת "&amp;H29</f>
        <v xml:space="preserve">בקרת </v>
      </c>
      <c r="AF29" s="195" t="str">
        <f t="shared" si="1"/>
        <v>בקרת מספר שלם</v>
      </c>
      <c r="AG29" s="195" t="str">
        <f t="shared" si="1"/>
        <v>בקרת מספר שאינו שלילי</v>
      </c>
      <c r="AH29" s="195" t="str">
        <f t="shared" si="1"/>
        <v>בקרת מספר שלם שאינו שלילי</v>
      </c>
      <c r="AI29" s="195" t="str">
        <f t="shared" si="1"/>
        <v>בקרת מספר חיובי</v>
      </c>
      <c r="AJ29" s="195" t="str">
        <f t="shared" si="1"/>
        <v>בקרת מספר שלם חיובי</v>
      </c>
      <c r="AK29" s="195" t="str">
        <f t="shared" si="1"/>
        <v>בקרת טקסט</v>
      </c>
      <c r="AL29" s="195" t="str">
        <f t="shared" si="1"/>
        <v>בקרת טקסט מרשימה סגורה</v>
      </c>
      <c r="AM29" s="195" t="str">
        <f t="shared" si="1"/>
        <v>בקרת 0/1</v>
      </c>
      <c r="AN29" s="195" t="str">
        <f t="shared" si="1"/>
        <v>בקרת 17</v>
      </c>
      <c r="AO29" s="195" t="str">
        <f t="shared" si="1"/>
        <v>בקרת 18</v>
      </c>
      <c r="AP29" s="195" t="str">
        <f t="shared" si="1"/>
        <v xml:space="preserve">בקרת </v>
      </c>
      <c r="AQ29" s="195" t="str">
        <f t="shared" si="1"/>
        <v xml:space="preserve">בקרת </v>
      </c>
      <c r="AR29" s="195" t="str">
        <f t="shared" si="1"/>
        <v>בקרת סה"כ ניקוד</v>
      </c>
      <c r="AS29" s="195" t="str">
        <f t="shared" si="1"/>
        <v>בקרת נתון למכפיל1</v>
      </c>
      <c r="AT29" s="195" t="str">
        <f t="shared" si="1"/>
        <v>בקרת ניקוד לאחר מכפיל1</v>
      </c>
      <c r="AU29" s="195" t="str">
        <f t="shared" si="1"/>
        <v>בקרת נתון למכפיל1</v>
      </c>
      <c r="AV29" s="195" t="str">
        <f t="shared" si="1"/>
        <v>בקרת ניקוד לאחר מכפיל1</v>
      </c>
      <c r="BA29" s="195" t="s">
        <v>67</v>
      </c>
    </row>
    <row r="30" spans="1:57" ht="23.25" customHeight="1" thickBot="1" x14ac:dyDescent="0.3">
      <c r="A30" s="240"/>
      <c r="B30" s="495"/>
      <c r="C30" s="497"/>
      <c r="D30" s="497"/>
      <c r="E30" s="497"/>
      <c r="F30" s="493"/>
      <c r="G30" s="256" t="s">
        <v>64</v>
      </c>
      <c r="H30" s="256"/>
      <c r="I30" s="249"/>
      <c r="J30" s="249"/>
      <c r="K30" s="249"/>
      <c r="L30" s="249"/>
      <c r="M30" s="249"/>
      <c r="N30" s="249"/>
      <c r="O30" s="249"/>
      <c r="P30" s="249"/>
      <c r="Q30" s="497"/>
      <c r="R30" s="497"/>
      <c r="S30" s="492"/>
      <c r="T30" s="492"/>
      <c r="U30" s="493"/>
      <c r="V30" s="497"/>
      <c r="W30" s="497"/>
      <c r="X30" s="497"/>
      <c r="Y30" s="497"/>
      <c r="Z30" s="506"/>
      <c r="AB30" s="195">
        <v>0</v>
      </c>
      <c r="AC30" s="195">
        <v>1</v>
      </c>
      <c r="AD30" s="195" t="str">
        <f>G30</f>
        <v>טקסט מרשימה סגורה</v>
      </c>
      <c r="AE30" s="195">
        <f t="shared" ref="AE30:AV30" si="2">H30</f>
        <v>0</v>
      </c>
      <c r="AF30" s="195">
        <f t="shared" si="2"/>
        <v>0</v>
      </c>
      <c r="AG30" s="195">
        <f t="shared" si="2"/>
        <v>0</v>
      </c>
      <c r="AH30" s="195">
        <f t="shared" si="2"/>
        <v>0</v>
      </c>
      <c r="AI30" s="195">
        <f t="shared" si="2"/>
        <v>0</v>
      </c>
      <c r="AJ30" s="195">
        <f t="shared" si="2"/>
        <v>0</v>
      </c>
      <c r="AK30" s="195">
        <f t="shared" si="2"/>
        <v>0</v>
      </c>
      <c r="AL30" s="195">
        <f t="shared" si="2"/>
        <v>0</v>
      </c>
      <c r="AM30" s="195">
        <f t="shared" si="2"/>
        <v>0</v>
      </c>
      <c r="AN30" s="195">
        <f t="shared" si="2"/>
        <v>0</v>
      </c>
      <c r="AO30" s="195">
        <f t="shared" si="2"/>
        <v>0</v>
      </c>
      <c r="AP30" s="195">
        <f t="shared" si="2"/>
        <v>0</v>
      </c>
      <c r="AQ30" s="195">
        <f t="shared" si="2"/>
        <v>0</v>
      </c>
      <c r="AR30" s="195">
        <f t="shared" si="2"/>
        <v>0</v>
      </c>
      <c r="AS30" s="195">
        <f t="shared" si="2"/>
        <v>0</v>
      </c>
      <c r="AT30" s="195">
        <f t="shared" si="2"/>
        <v>0</v>
      </c>
      <c r="AU30" s="195">
        <f t="shared" si="2"/>
        <v>0</v>
      </c>
      <c r="AV30" s="195">
        <f t="shared" si="2"/>
        <v>0</v>
      </c>
      <c r="BA30" s="195" t="str">
        <f>AE$4</f>
        <v>מעטה</v>
      </c>
      <c r="BB30" s="195" t="str">
        <f>AF$4</f>
        <v>רבה - 2 נקודות</v>
      </c>
      <c r="BC30" s="195" t="str">
        <f>AG$4</f>
        <v>רבה - 3 נקודות</v>
      </c>
      <c r="BD30" s="195" t="str">
        <f>AH$4</f>
        <v>רבה מאוד - 4 נקודות</v>
      </c>
      <c r="BE30" s="195" t="str">
        <f>AI$4</f>
        <v>רבה מאוד - 5 נקודות</v>
      </c>
    </row>
    <row r="31" spans="1:57" x14ac:dyDescent="0.25">
      <c r="B31" s="165">
        <f>IF(F31="","",ROW()-30)</f>
        <v>1</v>
      </c>
      <c r="C31" s="162"/>
      <c r="D31" s="162"/>
      <c r="E31" s="162"/>
      <c r="F31" s="257" t="str">
        <f>IF('תנאי סף'!BE31&lt;&gt;1,"",'תנאי סף'!F31)</f>
        <v xml:space="preserve">מרכז למוסיקה ירושלים - כיתות אמן מרים פריד
</v>
      </c>
      <c r="G31" s="163" t="s">
        <v>220</v>
      </c>
      <c r="H31" s="163"/>
      <c r="I31" s="163"/>
      <c r="J31" s="185"/>
      <c r="K31" s="163"/>
      <c r="L31" s="185"/>
      <c r="M31" s="163"/>
      <c r="N31" s="163"/>
      <c r="O31" s="163"/>
      <c r="P31" s="186"/>
      <c r="Q31" s="164"/>
      <c r="R31" s="164"/>
      <c r="S31" s="164"/>
      <c r="T31" s="164"/>
      <c r="U31" s="164">
        <f>IF($F31="","",IF($AA31&lt;&gt;1,$AB$1,IFERROR(INDEX($G$5:$G$9,MATCH(G31,$F$5:$F$9,0)),$AB$1)))</f>
        <v>3</v>
      </c>
      <c r="V31" s="164">
        <v>1</v>
      </c>
      <c r="W31" s="164">
        <f>IF($F31="","",IF($AA31&lt;&gt;1,$AB$1,IFERROR(U31*V31,$AB$1)))</f>
        <v>3</v>
      </c>
      <c r="X31" s="164">
        <v>1</v>
      </c>
      <c r="Y31" s="164">
        <f>IF($F31="","",IF($AA31&lt;&gt;1,$AB$1,IFERROR(W31*X31,$AB$1)))</f>
        <v>3</v>
      </c>
      <c r="Z31" s="166">
        <f>IF($F31="","",IF(OR($AA31&lt;&gt;1,Y31=$AB$1),$AB$1,IFERROR(Y31/SUM($Y$31:$Y$130),0)))</f>
        <v>3.8461538461538464E-2</v>
      </c>
      <c r="AA31" s="195">
        <f>IF(SUM(AD31:AV31)=COUNT(AD31:AV31),1,0)</f>
        <v>1</v>
      </c>
      <c r="AB31" s="195">
        <f>IF($F31="","",AB$30)</f>
        <v>0</v>
      </c>
      <c r="AC31" s="195">
        <f>IF($F31="","",AC$30)</f>
        <v>1</v>
      </c>
      <c r="AD31" s="195">
        <f t="shared" ref="AD31:AD94" si="3">IF(G$30="",1,IF(G31="",0,IFERROR(CHOOSE(AD$28,IF(ISNA(MATCH(G31,$AB$30:$AC$30,0)),0,1),IF(ISNUMBER(G31),1,0),IF(G31=TRUNC(G31),1,0),IF(AND(G31*1=G31,G31&gt;=0),1,0),IF(AND(G31=TRUNC(G31),G31&gt;=0),1,0),IF(AND(G31*1=G31,G31&gt;0),1,0),IF(AND(G31=TRUNC(G31),G31&gt;0),1,0),1,IF(ISNA(HLOOKUP(G31,$AE$4:$AN$4,1,0)),0,1)),0)))</f>
        <v>1</v>
      </c>
      <c r="BA31" s="195" t="str">
        <f t="shared" ref="BA31:BE40" si="4">IF($F31="","",BA$30)</f>
        <v>מעטה</v>
      </c>
      <c r="BB31" s="195" t="str">
        <f t="shared" si="4"/>
        <v>רבה - 2 נקודות</v>
      </c>
      <c r="BC31" s="195" t="str">
        <f t="shared" si="4"/>
        <v>רבה - 3 נקודות</v>
      </c>
      <c r="BD31" s="195" t="str">
        <f t="shared" si="4"/>
        <v>רבה מאוד - 4 נקודות</v>
      </c>
      <c r="BE31" s="195" t="str">
        <f t="shared" si="4"/>
        <v>רבה מאוד - 5 נקודות</v>
      </c>
    </row>
    <row r="32" spans="1:57" x14ac:dyDescent="0.25">
      <c r="B32" s="258">
        <f t="shared" ref="B32:B95" si="5">IF(F32="","",ROW()-30)</f>
        <v>2</v>
      </c>
      <c r="C32" s="6"/>
      <c r="D32" s="6"/>
      <c r="E32" s="6"/>
      <c r="F32" s="246" t="str">
        <f>IF('תנאי סף'!BE32&lt;&gt;1,"",'תנאי סף'!F32)</f>
        <v>המרכז למוסיקה ע"ש פיליציה בלומנטל  - צ'ליל בגליל</v>
      </c>
      <c r="G32" s="163" t="s">
        <v>219</v>
      </c>
      <c r="H32" s="8"/>
      <c r="I32" s="8"/>
      <c r="J32" s="7"/>
      <c r="K32" s="8"/>
      <c r="L32" s="7"/>
      <c r="M32" s="8"/>
      <c r="N32" s="8"/>
      <c r="O32" s="163"/>
      <c r="P32" s="186"/>
      <c r="Q32" s="10"/>
      <c r="R32" s="10"/>
      <c r="S32" s="164"/>
      <c r="T32" s="164"/>
      <c r="U32" s="164">
        <f t="shared" ref="U32:U95" si="6">IF($F32="","",IF($AA32&lt;&gt;1,$AB$1,IFERROR(INDEX($G$5:$G$9,MATCH(G32,$F$5:$F$9,0)),$AB$1)))</f>
        <v>2</v>
      </c>
      <c r="V32" s="10">
        <v>1</v>
      </c>
      <c r="W32" s="10">
        <f t="shared" ref="W32:W95" si="7">IF($F32="","",IF($AA32&lt;&gt;1,$AB$1,IFERROR(U32*V32,$AB$1)))</f>
        <v>2</v>
      </c>
      <c r="X32" s="164">
        <v>1</v>
      </c>
      <c r="Y32" s="10">
        <f t="shared" ref="Y32:Y95" si="8">IF($F32="","",IF($AA32&lt;&gt;1,$AB$1,IFERROR(W32*X32,$AB$1)))</f>
        <v>2</v>
      </c>
      <c r="Z32" s="125">
        <f t="shared" ref="Z32:Z95" si="9">IF($F32="","",IF(OR($AA32&lt;&gt;1,Y32=$AB$1),$AB$1,IFERROR(Y32/SUM($Y$31:$Y$130),0)))</f>
        <v>2.564102564102564E-2</v>
      </c>
      <c r="AA32" s="195">
        <f t="shared" ref="AA32:AA95" si="10">IF(SUM(AD32:AV32)=COUNT(AD32:AV32),1,0)</f>
        <v>1</v>
      </c>
      <c r="AB32" s="195">
        <f t="shared" ref="AB32:AC63" si="11">IF($F32="","",AB$30)</f>
        <v>0</v>
      </c>
      <c r="AC32" s="195">
        <f t="shared" si="11"/>
        <v>1</v>
      </c>
      <c r="AD32" s="195">
        <f t="shared" si="3"/>
        <v>1</v>
      </c>
      <c r="BA32" s="195" t="str">
        <f t="shared" si="4"/>
        <v>מעטה</v>
      </c>
      <c r="BB32" s="195" t="str">
        <f t="shared" si="4"/>
        <v>רבה - 2 נקודות</v>
      </c>
      <c r="BC32" s="195" t="str">
        <f t="shared" si="4"/>
        <v>רבה - 3 נקודות</v>
      </c>
      <c r="BD32" s="195" t="str">
        <f t="shared" si="4"/>
        <v>רבה מאוד - 4 נקודות</v>
      </c>
      <c r="BE32" s="195" t="str">
        <f t="shared" si="4"/>
        <v>רבה מאוד - 5 נקודות</v>
      </c>
    </row>
    <row r="33" spans="2:57" x14ac:dyDescent="0.25">
      <c r="B33" s="258">
        <f t="shared" si="5"/>
        <v>3</v>
      </c>
      <c r="C33" s="6"/>
      <c r="D33" s="6"/>
      <c r="E33" s="6"/>
      <c r="F33" s="246" t="str">
        <f>IF('תנאי סף'!BE33&lt;&gt;1,"",'תנאי סף'!F33)</f>
        <v>נוער מוסיקלי בישראל - כיתות אמן</v>
      </c>
      <c r="G33" s="163" t="s">
        <v>220</v>
      </c>
      <c r="H33" s="8"/>
      <c r="I33" s="8"/>
      <c r="J33" s="7"/>
      <c r="K33" s="8"/>
      <c r="L33" s="7"/>
      <c r="M33" s="8"/>
      <c r="N33" s="8"/>
      <c r="O33" s="163"/>
      <c r="P33" s="186"/>
      <c r="Q33" s="10"/>
      <c r="R33" s="10"/>
      <c r="S33" s="164"/>
      <c r="T33" s="164"/>
      <c r="U33" s="164">
        <f t="shared" si="6"/>
        <v>3</v>
      </c>
      <c r="V33" s="10">
        <v>1</v>
      </c>
      <c r="W33" s="10">
        <f t="shared" si="7"/>
        <v>3</v>
      </c>
      <c r="X33" s="164">
        <v>1</v>
      </c>
      <c r="Y33" s="10">
        <f t="shared" si="8"/>
        <v>3</v>
      </c>
      <c r="Z33" s="125">
        <f t="shared" si="9"/>
        <v>3.8461538461538464E-2</v>
      </c>
      <c r="AA33" s="195">
        <f t="shared" si="10"/>
        <v>1</v>
      </c>
      <c r="AB33" s="195">
        <f t="shared" si="11"/>
        <v>0</v>
      </c>
      <c r="AC33" s="195">
        <f t="shared" si="11"/>
        <v>1</v>
      </c>
      <c r="AD33" s="195">
        <f t="shared" si="3"/>
        <v>1</v>
      </c>
      <c r="BA33" s="195" t="str">
        <f t="shared" si="4"/>
        <v>מעטה</v>
      </c>
      <c r="BB33" s="195" t="str">
        <f t="shared" si="4"/>
        <v>רבה - 2 נקודות</v>
      </c>
      <c r="BC33" s="195" t="str">
        <f t="shared" si="4"/>
        <v>רבה - 3 נקודות</v>
      </c>
      <c r="BD33" s="195" t="str">
        <f t="shared" si="4"/>
        <v>רבה מאוד - 4 נקודות</v>
      </c>
      <c r="BE33" s="195" t="str">
        <f t="shared" si="4"/>
        <v>רבה מאוד - 5 נקודות</v>
      </c>
    </row>
    <row r="34" spans="2:57" x14ac:dyDescent="0.25">
      <c r="B34" s="258">
        <f t="shared" si="5"/>
        <v>4</v>
      </c>
      <c r="C34" s="6"/>
      <c r="D34" s="6"/>
      <c r="E34" s="6"/>
      <c r="F34" s="246" t="str">
        <f>IF('תנאי סף'!BE34&lt;&gt;1,"",'תנאי סף'!F34)</f>
        <v>בר-קיימא - ליריק אופרה - כיתות אמן</v>
      </c>
      <c r="G34" s="163" t="s">
        <v>218</v>
      </c>
      <c r="H34" s="8"/>
      <c r="I34" s="8"/>
      <c r="J34" s="7"/>
      <c r="K34" s="8"/>
      <c r="L34" s="7"/>
      <c r="M34" s="8"/>
      <c r="N34" s="8"/>
      <c r="O34" s="163"/>
      <c r="P34" s="186"/>
      <c r="Q34" s="10"/>
      <c r="R34" s="10"/>
      <c r="S34" s="164"/>
      <c r="T34" s="164"/>
      <c r="U34" s="164">
        <f t="shared" si="6"/>
        <v>1</v>
      </c>
      <c r="V34" s="10">
        <v>1</v>
      </c>
      <c r="W34" s="10">
        <f t="shared" si="7"/>
        <v>1</v>
      </c>
      <c r="X34" s="164">
        <v>1</v>
      </c>
      <c r="Y34" s="10">
        <f t="shared" si="8"/>
        <v>1</v>
      </c>
      <c r="Z34" s="125">
        <f t="shared" si="9"/>
        <v>1.282051282051282E-2</v>
      </c>
      <c r="AA34" s="195">
        <f t="shared" si="10"/>
        <v>1</v>
      </c>
      <c r="AB34" s="195">
        <f t="shared" si="11"/>
        <v>0</v>
      </c>
      <c r="AC34" s="195">
        <f t="shared" si="11"/>
        <v>1</v>
      </c>
      <c r="AD34" s="195">
        <f t="shared" si="3"/>
        <v>1</v>
      </c>
      <c r="BA34" s="195" t="str">
        <f t="shared" si="4"/>
        <v>מעטה</v>
      </c>
      <c r="BB34" s="195" t="str">
        <f t="shared" si="4"/>
        <v>רבה - 2 נקודות</v>
      </c>
      <c r="BC34" s="195" t="str">
        <f t="shared" si="4"/>
        <v>רבה - 3 נקודות</v>
      </c>
      <c r="BD34" s="195" t="str">
        <f t="shared" si="4"/>
        <v>רבה מאוד - 4 נקודות</v>
      </c>
      <c r="BE34" s="195" t="str">
        <f t="shared" si="4"/>
        <v>רבה מאוד - 5 נקודות</v>
      </c>
    </row>
    <row r="35" spans="2:57" x14ac:dyDescent="0.25">
      <c r="B35" s="258">
        <f t="shared" si="5"/>
        <v>5</v>
      </c>
      <c r="C35" s="6"/>
      <c r="D35" s="6"/>
      <c r="E35" s="6"/>
      <c r="F35" s="246" t="str">
        <f>IF('תנאי סף'!BE35&lt;&gt;1,"",'תנאי סף'!F35)</f>
        <v>עמותת כליזמרים כיתת אמן בצפת</v>
      </c>
      <c r="G35" s="163" t="s">
        <v>219</v>
      </c>
      <c r="H35" s="8"/>
      <c r="I35" s="8"/>
      <c r="J35" s="7"/>
      <c r="K35" s="8"/>
      <c r="L35" s="7"/>
      <c r="M35" s="8"/>
      <c r="N35" s="8"/>
      <c r="O35" s="163"/>
      <c r="P35" s="186"/>
      <c r="Q35" s="10"/>
      <c r="R35" s="10"/>
      <c r="S35" s="164"/>
      <c r="T35" s="164"/>
      <c r="U35" s="164">
        <f t="shared" si="6"/>
        <v>2</v>
      </c>
      <c r="V35" s="10">
        <v>1</v>
      </c>
      <c r="W35" s="10">
        <f t="shared" si="7"/>
        <v>2</v>
      </c>
      <c r="X35" s="164">
        <v>1</v>
      </c>
      <c r="Y35" s="10">
        <f t="shared" si="8"/>
        <v>2</v>
      </c>
      <c r="Z35" s="125">
        <f t="shared" si="9"/>
        <v>2.564102564102564E-2</v>
      </c>
      <c r="AA35" s="195">
        <f t="shared" si="10"/>
        <v>1</v>
      </c>
      <c r="AB35" s="195">
        <f t="shared" si="11"/>
        <v>0</v>
      </c>
      <c r="AC35" s="195">
        <f t="shared" si="11"/>
        <v>1</v>
      </c>
      <c r="AD35" s="195">
        <f t="shared" si="3"/>
        <v>1</v>
      </c>
      <c r="BA35" s="195" t="str">
        <f t="shared" si="4"/>
        <v>מעטה</v>
      </c>
      <c r="BB35" s="195" t="str">
        <f t="shared" si="4"/>
        <v>רבה - 2 נקודות</v>
      </c>
      <c r="BC35" s="195" t="str">
        <f t="shared" si="4"/>
        <v>רבה - 3 נקודות</v>
      </c>
      <c r="BD35" s="195" t="str">
        <f t="shared" si="4"/>
        <v>רבה מאוד - 4 נקודות</v>
      </c>
      <c r="BE35" s="195" t="str">
        <f t="shared" si="4"/>
        <v>רבה מאוד - 5 נקודות</v>
      </c>
    </row>
    <row r="36" spans="2:57" x14ac:dyDescent="0.25">
      <c r="B36" s="258">
        <f t="shared" si="5"/>
        <v>6</v>
      </c>
      <c r="C36" s="6"/>
      <c r="D36" s="6"/>
      <c r="E36" s="6"/>
      <c r="F36" s="246" t="str">
        <f>IF('תנאי סף'!BE36&lt;&gt;1,"",'תנאי סף'!F36)</f>
        <v xml:space="preserve">מרכז למוסיקה ירושלים - כיתות אמן - מארי פרחיה
</v>
      </c>
      <c r="G36" s="163" t="s">
        <v>221</v>
      </c>
      <c r="H36" s="8"/>
      <c r="I36" s="8"/>
      <c r="J36" s="7"/>
      <c r="K36" s="8"/>
      <c r="L36" s="7"/>
      <c r="M36" s="8"/>
      <c r="N36" s="8"/>
      <c r="O36" s="163"/>
      <c r="P36" s="186"/>
      <c r="Q36" s="10"/>
      <c r="R36" s="10"/>
      <c r="S36" s="164"/>
      <c r="T36" s="164"/>
      <c r="U36" s="164">
        <f t="shared" si="6"/>
        <v>4</v>
      </c>
      <c r="V36" s="10">
        <v>1</v>
      </c>
      <c r="W36" s="10">
        <f t="shared" si="7"/>
        <v>4</v>
      </c>
      <c r="X36" s="164">
        <v>1</v>
      </c>
      <c r="Y36" s="10">
        <f t="shared" si="8"/>
        <v>4</v>
      </c>
      <c r="Z36" s="125">
        <f t="shared" si="9"/>
        <v>5.128205128205128E-2</v>
      </c>
      <c r="AA36" s="195">
        <f t="shared" si="10"/>
        <v>1</v>
      </c>
      <c r="AB36" s="195">
        <f t="shared" si="11"/>
        <v>0</v>
      </c>
      <c r="AC36" s="195">
        <f t="shared" si="11"/>
        <v>1</v>
      </c>
      <c r="AD36" s="195">
        <f t="shared" si="3"/>
        <v>1</v>
      </c>
      <c r="BA36" s="195" t="str">
        <f t="shared" si="4"/>
        <v>מעטה</v>
      </c>
      <c r="BB36" s="195" t="str">
        <f t="shared" si="4"/>
        <v>רבה - 2 נקודות</v>
      </c>
      <c r="BC36" s="195" t="str">
        <f t="shared" si="4"/>
        <v>רבה - 3 נקודות</v>
      </c>
      <c r="BD36" s="195" t="str">
        <f t="shared" si="4"/>
        <v>רבה מאוד - 4 נקודות</v>
      </c>
      <c r="BE36" s="195" t="str">
        <f t="shared" si="4"/>
        <v>רבה מאוד - 5 נקודות</v>
      </c>
    </row>
    <row r="37" spans="2:57" x14ac:dyDescent="0.25">
      <c r="B37" s="258">
        <f t="shared" si="5"/>
        <v>7</v>
      </c>
      <c r="C37" s="6"/>
      <c r="D37" s="6"/>
      <c r="E37" s="6"/>
      <c r="F37" s="246" t="str">
        <f>IF('תנאי סף'!BE37&lt;&gt;1,"",'תנאי סף'!F37)</f>
        <v>תל-חי - כיתות אמן בינ"ל לפסנתר</v>
      </c>
      <c r="G37" s="163" t="s">
        <v>221</v>
      </c>
      <c r="H37" s="8"/>
      <c r="I37" s="8"/>
      <c r="J37" s="7"/>
      <c r="K37" s="8"/>
      <c r="L37" s="7"/>
      <c r="M37" s="8"/>
      <c r="N37" s="8"/>
      <c r="O37" s="163"/>
      <c r="P37" s="186"/>
      <c r="Q37" s="10"/>
      <c r="R37" s="10"/>
      <c r="S37" s="164"/>
      <c r="T37" s="164"/>
      <c r="U37" s="164">
        <f t="shared" si="6"/>
        <v>4</v>
      </c>
      <c r="V37" s="10">
        <v>1</v>
      </c>
      <c r="W37" s="10">
        <f t="shared" si="7"/>
        <v>4</v>
      </c>
      <c r="X37" s="164">
        <v>1</v>
      </c>
      <c r="Y37" s="10">
        <f t="shared" si="8"/>
        <v>4</v>
      </c>
      <c r="Z37" s="125">
        <f t="shared" si="9"/>
        <v>5.128205128205128E-2</v>
      </c>
      <c r="AA37" s="195">
        <f t="shared" si="10"/>
        <v>1</v>
      </c>
      <c r="AB37" s="195">
        <f t="shared" si="11"/>
        <v>0</v>
      </c>
      <c r="AC37" s="195">
        <f t="shared" si="11"/>
        <v>1</v>
      </c>
      <c r="AD37" s="195">
        <f t="shared" si="3"/>
        <v>1</v>
      </c>
      <c r="BA37" s="195" t="str">
        <f t="shared" si="4"/>
        <v>מעטה</v>
      </c>
      <c r="BB37" s="195" t="str">
        <f t="shared" si="4"/>
        <v>רבה - 2 נקודות</v>
      </c>
      <c r="BC37" s="195" t="str">
        <f t="shared" si="4"/>
        <v>רבה - 3 נקודות</v>
      </c>
      <c r="BD37" s="195" t="str">
        <f t="shared" si="4"/>
        <v>רבה מאוד - 4 נקודות</v>
      </c>
      <c r="BE37" s="195" t="str">
        <f t="shared" si="4"/>
        <v>רבה מאוד - 5 נקודות</v>
      </c>
    </row>
    <row r="38" spans="2:57" x14ac:dyDescent="0.25">
      <c r="B38" s="258">
        <f t="shared" si="5"/>
        <v>8</v>
      </c>
      <c r="C38" s="6"/>
      <c r="D38" s="6"/>
      <c r="E38" s="6"/>
      <c r="F38" s="246" t="str">
        <f>IF('תנאי סף'!BE38&lt;&gt;1,"",'תנאי סף'!F38)</f>
        <v>קשת אילון - קורס קיץ</v>
      </c>
      <c r="G38" s="163" t="s">
        <v>222</v>
      </c>
      <c r="H38" s="8"/>
      <c r="I38" s="8"/>
      <c r="J38" s="7"/>
      <c r="K38" s="8"/>
      <c r="L38" s="7"/>
      <c r="M38" s="8"/>
      <c r="N38" s="8"/>
      <c r="O38" s="163"/>
      <c r="P38" s="186"/>
      <c r="Q38" s="10"/>
      <c r="R38" s="10"/>
      <c r="S38" s="164"/>
      <c r="T38" s="164"/>
      <c r="U38" s="164">
        <f t="shared" si="6"/>
        <v>5</v>
      </c>
      <c r="V38" s="10">
        <v>1</v>
      </c>
      <c r="W38" s="10">
        <f t="shared" si="7"/>
        <v>5</v>
      </c>
      <c r="X38" s="164">
        <v>1</v>
      </c>
      <c r="Y38" s="10">
        <f t="shared" si="8"/>
        <v>5</v>
      </c>
      <c r="Z38" s="125">
        <f t="shared" si="9"/>
        <v>6.4102564102564097E-2</v>
      </c>
      <c r="AA38" s="195">
        <f t="shared" si="10"/>
        <v>1</v>
      </c>
      <c r="AB38" s="195">
        <f t="shared" si="11"/>
        <v>0</v>
      </c>
      <c r="AC38" s="195">
        <f t="shared" si="11"/>
        <v>1</v>
      </c>
      <c r="AD38" s="195">
        <f t="shared" si="3"/>
        <v>1</v>
      </c>
      <c r="BA38" s="195" t="str">
        <f t="shared" si="4"/>
        <v>מעטה</v>
      </c>
      <c r="BB38" s="195" t="str">
        <f t="shared" si="4"/>
        <v>רבה - 2 נקודות</v>
      </c>
      <c r="BC38" s="195" t="str">
        <f t="shared" si="4"/>
        <v>רבה - 3 נקודות</v>
      </c>
      <c r="BD38" s="195" t="str">
        <f t="shared" si="4"/>
        <v>רבה מאוד - 4 נקודות</v>
      </c>
      <c r="BE38" s="195" t="str">
        <f t="shared" si="4"/>
        <v>רבה מאוד - 5 נקודות</v>
      </c>
    </row>
    <row r="39" spans="2:57" x14ac:dyDescent="0.25">
      <c r="B39" s="258" t="str">
        <f t="shared" si="5"/>
        <v/>
      </c>
      <c r="C39" s="6"/>
      <c r="D39" s="6"/>
      <c r="E39" s="6"/>
      <c r="F39" s="246" t="str">
        <f>IF('תנאי סף'!BE39&lt;&gt;1,"",'תנאי סף'!F39)</f>
        <v/>
      </c>
      <c r="G39" s="163"/>
      <c r="H39" s="8"/>
      <c r="I39" s="8"/>
      <c r="J39" s="7"/>
      <c r="K39" s="8"/>
      <c r="L39" s="7"/>
      <c r="M39" s="8"/>
      <c r="N39" s="8"/>
      <c r="O39" s="163"/>
      <c r="P39" s="186"/>
      <c r="Q39" s="10"/>
      <c r="R39" s="10"/>
      <c r="S39" s="164"/>
      <c r="T39" s="164"/>
      <c r="U39" s="164" t="str">
        <f t="shared" si="6"/>
        <v/>
      </c>
      <c r="V39" s="10">
        <v>1</v>
      </c>
      <c r="W39" s="10" t="str">
        <f t="shared" si="7"/>
        <v/>
      </c>
      <c r="X39" s="164">
        <v>1</v>
      </c>
      <c r="Y39" s="10" t="str">
        <f t="shared" si="8"/>
        <v/>
      </c>
      <c r="Z39" s="125" t="str">
        <f t="shared" si="9"/>
        <v/>
      </c>
      <c r="AA39" s="195">
        <f t="shared" si="10"/>
        <v>0</v>
      </c>
      <c r="AB39" s="195" t="str">
        <f t="shared" si="11"/>
        <v/>
      </c>
      <c r="AC39" s="195" t="str">
        <f t="shared" si="11"/>
        <v/>
      </c>
      <c r="AD39" s="195">
        <f t="shared" si="3"/>
        <v>0</v>
      </c>
      <c r="BA39" s="195" t="str">
        <f t="shared" si="4"/>
        <v/>
      </c>
      <c r="BB39" s="195" t="str">
        <f t="shared" si="4"/>
        <v/>
      </c>
      <c r="BC39" s="195" t="str">
        <f t="shared" si="4"/>
        <v/>
      </c>
      <c r="BD39" s="195" t="str">
        <f t="shared" si="4"/>
        <v/>
      </c>
      <c r="BE39" s="195" t="str">
        <f t="shared" si="4"/>
        <v/>
      </c>
    </row>
    <row r="40" spans="2:57" x14ac:dyDescent="0.25">
      <c r="B40" s="259" t="str">
        <f t="shared" si="5"/>
        <v/>
      </c>
      <c r="C40" s="174"/>
      <c r="D40" s="174"/>
      <c r="E40" s="174"/>
      <c r="F40" s="260" t="str">
        <f>IF('תנאי סף'!BE40&lt;&gt;1,"",'תנאי סף'!F40)</f>
        <v/>
      </c>
      <c r="G40" s="261"/>
      <c r="H40" s="175"/>
      <c r="I40" s="175"/>
      <c r="J40" s="187"/>
      <c r="K40" s="175"/>
      <c r="L40" s="187"/>
      <c r="M40" s="175"/>
      <c r="N40" s="175"/>
      <c r="O40" s="261"/>
      <c r="P40" s="188"/>
      <c r="Q40" s="176"/>
      <c r="R40" s="176"/>
      <c r="S40" s="164"/>
      <c r="T40" s="164"/>
      <c r="U40" s="164" t="str">
        <f t="shared" si="6"/>
        <v/>
      </c>
      <c r="V40" s="176">
        <v>1</v>
      </c>
      <c r="W40" s="176" t="str">
        <f t="shared" si="7"/>
        <v/>
      </c>
      <c r="X40" s="164">
        <v>1</v>
      </c>
      <c r="Y40" s="176" t="str">
        <f t="shared" si="8"/>
        <v/>
      </c>
      <c r="Z40" s="177" t="str">
        <f t="shared" si="9"/>
        <v/>
      </c>
      <c r="AA40" s="195">
        <f t="shared" si="10"/>
        <v>0</v>
      </c>
      <c r="AB40" s="195" t="str">
        <f t="shared" si="11"/>
        <v/>
      </c>
      <c r="AC40" s="195" t="str">
        <f t="shared" si="11"/>
        <v/>
      </c>
      <c r="AD40" s="195">
        <f t="shared" si="3"/>
        <v>0</v>
      </c>
      <c r="BA40" s="195" t="str">
        <f t="shared" si="4"/>
        <v/>
      </c>
      <c r="BB40" s="195" t="str">
        <f t="shared" si="4"/>
        <v/>
      </c>
      <c r="BC40" s="195" t="str">
        <f t="shared" si="4"/>
        <v/>
      </c>
      <c r="BD40" s="195" t="str">
        <f t="shared" si="4"/>
        <v/>
      </c>
      <c r="BE40" s="195" t="str">
        <f t="shared" si="4"/>
        <v/>
      </c>
    </row>
    <row r="41" spans="2:57" x14ac:dyDescent="0.25">
      <c r="B41" s="9" t="str">
        <f t="shared" si="5"/>
        <v/>
      </c>
      <c r="C41" s="6"/>
      <c r="D41" s="6"/>
      <c r="E41" s="6"/>
      <c r="F41" s="246" t="str">
        <f>IF('תנאי סף'!BE41&lt;&gt;1,"",'תנאי סף'!F41)</f>
        <v/>
      </c>
      <c r="G41" s="163"/>
      <c r="H41" s="8"/>
      <c r="I41" s="8"/>
      <c r="J41" s="7"/>
      <c r="K41" s="8"/>
      <c r="L41" s="7"/>
      <c r="M41" s="8"/>
      <c r="N41" s="8"/>
      <c r="O41" s="163"/>
      <c r="P41" s="186"/>
      <c r="Q41" s="10"/>
      <c r="R41" s="10"/>
      <c r="S41" s="164"/>
      <c r="T41" s="164"/>
      <c r="U41" s="164" t="str">
        <f t="shared" si="6"/>
        <v/>
      </c>
      <c r="V41" s="10">
        <v>1</v>
      </c>
      <c r="W41" s="10" t="str">
        <f t="shared" si="7"/>
        <v/>
      </c>
      <c r="X41" s="164">
        <v>1</v>
      </c>
      <c r="Y41" s="10" t="str">
        <f t="shared" si="8"/>
        <v/>
      </c>
      <c r="Z41" s="123" t="str">
        <f t="shared" si="9"/>
        <v/>
      </c>
      <c r="AA41" s="195">
        <f t="shared" si="10"/>
        <v>0</v>
      </c>
      <c r="AB41" s="195" t="str">
        <f t="shared" si="11"/>
        <v/>
      </c>
      <c r="AC41" s="195" t="str">
        <f t="shared" si="11"/>
        <v/>
      </c>
      <c r="AD41" s="195">
        <f t="shared" si="3"/>
        <v>0</v>
      </c>
      <c r="BA41" s="195" t="str">
        <f t="shared" ref="BA41:BE50" si="12">IF($F41="","",BA$30)</f>
        <v/>
      </c>
      <c r="BB41" s="195" t="str">
        <f t="shared" si="12"/>
        <v/>
      </c>
      <c r="BC41" s="195" t="str">
        <f t="shared" si="12"/>
        <v/>
      </c>
      <c r="BD41" s="195" t="str">
        <f t="shared" si="12"/>
        <v/>
      </c>
      <c r="BE41" s="195" t="str">
        <f t="shared" si="12"/>
        <v/>
      </c>
    </row>
    <row r="42" spans="2:57" x14ac:dyDescent="0.25">
      <c r="B42" s="9">
        <f t="shared" si="5"/>
        <v>12</v>
      </c>
      <c r="C42" s="6"/>
      <c r="D42" s="6"/>
      <c r="E42" s="6"/>
      <c r="F42" s="246" t="str">
        <f>IF('תנאי סף'!BE42&lt;&gt;1,"",'תנאי סף'!F42)</f>
        <v>אתו"ס - כיתת אמן ניצוח</v>
      </c>
      <c r="G42" s="163" t="s">
        <v>219</v>
      </c>
      <c r="H42" s="8"/>
      <c r="I42" s="8"/>
      <c r="J42" s="7"/>
      <c r="K42" s="8"/>
      <c r="L42" s="7"/>
      <c r="M42" s="8"/>
      <c r="N42" s="8"/>
      <c r="O42" s="163"/>
      <c r="P42" s="186"/>
      <c r="Q42" s="10"/>
      <c r="R42" s="10"/>
      <c r="S42" s="164"/>
      <c r="T42" s="164"/>
      <c r="U42" s="164">
        <f t="shared" si="6"/>
        <v>2</v>
      </c>
      <c r="V42" s="10">
        <v>1</v>
      </c>
      <c r="W42" s="10">
        <f t="shared" si="7"/>
        <v>2</v>
      </c>
      <c r="X42" s="164">
        <v>1</v>
      </c>
      <c r="Y42" s="10">
        <f t="shared" si="8"/>
        <v>2</v>
      </c>
      <c r="Z42" s="123">
        <f t="shared" si="9"/>
        <v>2.564102564102564E-2</v>
      </c>
      <c r="AA42" s="195">
        <f t="shared" si="10"/>
        <v>1</v>
      </c>
      <c r="AB42" s="195">
        <f t="shared" si="11"/>
        <v>0</v>
      </c>
      <c r="AC42" s="195">
        <f t="shared" si="11"/>
        <v>1</v>
      </c>
      <c r="AD42" s="195">
        <f t="shared" si="3"/>
        <v>1</v>
      </c>
      <c r="BA42" s="195" t="str">
        <f t="shared" si="12"/>
        <v>מעטה</v>
      </c>
      <c r="BB42" s="195" t="str">
        <f t="shared" si="12"/>
        <v>רבה - 2 נקודות</v>
      </c>
      <c r="BC42" s="195" t="str">
        <f t="shared" si="12"/>
        <v>רבה - 3 נקודות</v>
      </c>
      <c r="BD42" s="195" t="str">
        <f t="shared" si="12"/>
        <v>רבה מאוד - 4 נקודות</v>
      </c>
      <c r="BE42" s="195" t="str">
        <f t="shared" si="12"/>
        <v>רבה מאוד - 5 נקודות</v>
      </c>
    </row>
    <row r="43" spans="2:57" x14ac:dyDescent="0.25">
      <c r="B43" s="9" t="str">
        <f t="shared" si="5"/>
        <v/>
      </c>
      <c r="C43" s="6"/>
      <c r="D43" s="6"/>
      <c r="E43" s="6"/>
      <c r="F43" s="246" t="str">
        <f>IF('תנאי סף'!BE43&lt;&gt;1,"",'תנאי סף'!F43)</f>
        <v/>
      </c>
      <c r="G43" s="163"/>
      <c r="H43" s="8"/>
      <c r="I43" s="8"/>
      <c r="J43" s="7"/>
      <c r="K43" s="8"/>
      <c r="L43" s="7"/>
      <c r="M43" s="8"/>
      <c r="N43" s="8"/>
      <c r="O43" s="163"/>
      <c r="P43" s="186"/>
      <c r="Q43" s="10"/>
      <c r="R43" s="10"/>
      <c r="S43" s="164"/>
      <c r="T43" s="164"/>
      <c r="U43" s="164" t="str">
        <f t="shared" si="6"/>
        <v/>
      </c>
      <c r="V43" s="10">
        <v>1</v>
      </c>
      <c r="W43" s="10" t="str">
        <f t="shared" si="7"/>
        <v/>
      </c>
      <c r="X43" s="164">
        <v>1</v>
      </c>
      <c r="Y43" s="10" t="str">
        <f t="shared" si="8"/>
        <v/>
      </c>
      <c r="Z43" s="123" t="str">
        <f t="shared" si="9"/>
        <v/>
      </c>
      <c r="AA43" s="195">
        <f t="shared" si="10"/>
        <v>0</v>
      </c>
      <c r="AB43" s="195" t="str">
        <f t="shared" si="11"/>
        <v/>
      </c>
      <c r="AC43" s="195" t="str">
        <f t="shared" si="11"/>
        <v/>
      </c>
      <c r="AD43" s="195">
        <f t="shared" si="3"/>
        <v>0</v>
      </c>
      <c r="BA43" s="195" t="str">
        <f t="shared" si="12"/>
        <v/>
      </c>
      <c r="BB43" s="195" t="str">
        <f t="shared" si="12"/>
        <v/>
      </c>
      <c r="BC43" s="195" t="str">
        <f t="shared" si="12"/>
        <v/>
      </c>
      <c r="BD43" s="195" t="str">
        <f t="shared" si="12"/>
        <v/>
      </c>
      <c r="BE43" s="195" t="str">
        <f t="shared" si="12"/>
        <v/>
      </c>
    </row>
    <row r="44" spans="2:57" x14ac:dyDescent="0.25">
      <c r="B44" s="9" t="str">
        <f t="shared" si="5"/>
        <v/>
      </c>
      <c r="C44" s="6"/>
      <c r="D44" s="6"/>
      <c r="E44" s="6"/>
      <c r="F44" s="246" t="str">
        <f>IF('תנאי סף'!BE44&lt;&gt;1,"",'תנאי סף'!F44)</f>
        <v/>
      </c>
      <c r="G44" s="163"/>
      <c r="H44" s="8"/>
      <c r="I44" s="8"/>
      <c r="J44" s="7"/>
      <c r="K44" s="8"/>
      <c r="L44" s="7"/>
      <c r="M44" s="8"/>
      <c r="N44" s="8"/>
      <c r="O44" s="163"/>
      <c r="P44" s="186"/>
      <c r="Q44" s="10"/>
      <c r="R44" s="10"/>
      <c r="S44" s="164"/>
      <c r="T44" s="164"/>
      <c r="U44" s="164" t="str">
        <f t="shared" si="6"/>
        <v/>
      </c>
      <c r="V44" s="10">
        <v>1</v>
      </c>
      <c r="W44" s="10" t="str">
        <f t="shared" si="7"/>
        <v/>
      </c>
      <c r="X44" s="164">
        <v>1</v>
      </c>
      <c r="Y44" s="10" t="str">
        <f t="shared" si="8"/>
        <v/>
      </c>
      <c r="Z44" s="123" t="str">
        <f t="shared" si="9"/>
        <v/>
      </c>
      <c r="AA44" s="195">
        <f t="shared" si="10"/>
        <v>0</v>
      </c>
      <c r="AB44" s="195" t="str">
        <f t="shared" si="11"/>
        <v/>
      </c>
      <c r="AC44" s="195" t="str">
        <f t="shared" si="11"/>
        <v/>
      </c>
      <c r="AD44" s="195">
        <f t="shared" si="3"/>
        <v>0</v>
      </c>
      <c r="BA44" s="195" t="str">
        <f t="shared" si="12"/>
        <v/>
      </c>
      <c r="BB44" s="195" t="str">
        <f t="shared" si="12"/>
        <v/>
      </c>
      <c r="BC44" s="195" t="str">
        <f t="shared" si="12"/>
        <v/>
      </c>
      <c r="BD44" s="195" t="str">
        <f t="shared" si="12"/>
        <v/>
      </c>
      <c r="BE44" s="195" t="str">
        <f t="shared" si="12"/>
        <v/>
      </c>
    </row>
    <row r="45" spans="2:57" x14ac:dyDescent="0.25">
      <c r="B45" s="9" t="str">
        <f t="shared" si="5"/>
        <v/>
      </c>
      <c r="C45" s="6"/>
      <c r="D45" s="6"/>
      <c r="E45" s="6"/>
      <c r="F45" s="246" t="str">
        <f>IF('תנאי סף'!BE45&lt;&gt;1,"",'תנאי סף'!F45)</f>
        <v/>
      </c>
      <c r="G45" s="163"/>
      <c r="H45" s="8"/>
      <c r="I45" s="8"/>
      <c r="J45" s="7"/>
      <c r="K45" s="8"/>
      <c r="L45" s="7"/>
      <c r="M45" s="8"/>
      <c r="N45" s="8"/>
      <c r="O45" s="163"/>
      <c r="P45" s="186"/>
      <c r="Q45" s="10"/>
      <c r="R45" s="10"/>
      <c r="S45" s="164"/>
      <c r="T45" s="164"/>
      <c r="U45" s="164" t="str">
        <f t="shared" si="6"/>
        <v/>
      </c>
      <c r="V45" s="10">
        <v>1</v>
      </c>
      <c r="W45" s="10" t="str">
        <f t="shared" si="7"/>
        <v/>
      </c>
      <c r="X45" s="164">
        <v>1</v>
      </c>
      <c r="Y45" s="10" t="str">
        <f t="shared" si="8"/>
        <v/>
      </c>
      <c r="Z45" s="123" t="str">
        <f t="shared" si="9"/>
        <v/>
      </c>
      <c r="AA45" s="195">
        <f t="shared" si="10"/>
        <v>0</v>
      </c>
      <c r="AB45" s="195" t="str">
        <f t="shared" si="11"/>
        <v/>
      </c>
      <c r="AC45" s="195" t="str">
        <f t="shared" si="11"/>
        <v/>
      </c>
      <c r="AD45" s="195">
        <f t="shared" si="3"/>
        <v>0</v>
      </c>
      <c r="BA45" s="195" t="str">
        <f t="shared" si="12"/>
        <v/>
      </c>
      <c r="BB45" s="195" t="str">
        <f t="shared" si="12"/>
        <v/>
      </c>
      <c r="BC45" s="195" t="str">
        <f t="shared" si="12"/>
        <v/>
      </c>
      <c r="BD45" s="195" t="str">
        <f t="shared" si="12"/>
        <v/>
      </c>
      <c r="BE45" s="195" t="str">
        <f t="shared" si="12"/>
        <v/>
      </c>
    </row>
    <row r="46" spans="2:57" x14ac:dyDescent="0.25">
      <c r="B46" s="9">
        <f t="shared" si="5"/>
        <v>16</v>
      </c>
      <c r="C46" s="6"/>
      <c r="D46" s="6"/>
      <c r="E46" s="6"/>
      <c r="F46" s="246" t="str">
        <f>IF('תנאי סף'!BE46&lt;&gt;1,"",'תנאי סף'!F46)</f>
        <v>תמוז - 98  - אופרה זעירה</v>
      </c>
      <c r="G46" s="163" t="s">
        <v>219</v>
      </c>
      <c r="H46" s="8"/>
      <c r="I46" s="8"/>
      <c r="J46" s="7"/>
      <c r="K46" s="8"/>
      <c r="L46" s="7"/>
      <c r="M46" s="8"/>
      <c r="N46" s="8"/>
      <c r="O46" s="163"/>
      <c r="P46" s="186"/>
      <c r="Q46" s="10"/>
      <c r="R46" s="10"/>
      <c r="S46" s="164"/>
      <c r="T46" s="164"/>
      <c r="U46" s="164">
        <f t="shared" si="6"/>
        <v>2</v>
      </c>
      <c r="V46" s="10">
        <v>1</v>
      </c>
      <c r="W46" s="10">
        <f t="shared" si="7"/>
        <v>2</v>
      </c>
      <c r="X46" s="164">
        <v>1</v>
      </c>
      <c r="Y46" s="10">
        <f t="shared" si="8"/>
        <v>2</v>
      </c>
      <c r="Z46" s="123">
        <f t="shared" si="9"/>
        <v>2.564102564102564E-2</v>
      </c>
      <c r="AA46" s="195">
        <f t="shared" si="10"/>
        <v>1</v>
      </c>
      <c r="AB46" s="195">
        <f t="shared" si="11"/>
        <v>0</v>
      </c>
      <c r="AC46" s="195">
        <f t="shared" si="11"/>
        <v>1</v>
      </c>
      <c r="AD46" s="195">
        <f t="shared" si="3"/>
        <v>1</v>
      </c>
      <c r="BA46" s="195" t="str">
        <f t="shared" si="12"/>
        <v>מעטה</v>
      </c>
      <c r="BB46" s="195" t="str">
        <f t="shared" si="12"/>
        <v>רבה - 2 נקודות</v>
      </c>
      <c r="BC46" s="195" t="str">
        <f t="shared" si="12"/>
        <v>רבה - 3 נקודות</v>
      </c>
      <c r="BD46" s="195" t="str">
        <f t="shared" si="12"/>
        <v>רבה מאוד - 4 נקודות</v>
      </c>
      <c r="BE46" s="195" t="str">
        <f t="shared" si="12"/>
        <v>רבה מאוד - 5 נקודות</v>
      </c>
    </row>
    <row r="47" spans="2:57" x14ac:dyDescent="0.25">
      <c r="B47" s="9" t="str">
        <f t="shared" si="5"/>
        <v/>
      </c>
      <c r="C47" s="6"/>
      <c r="D47" s="6"/>
      <c r="E47" s="6"/>
      <c r="F47" s="246" t="str">
        <f>IF('תנאי סף'!BE47&lt;&gt;1,"",'תנאי סף'!F47)</f>
        <v/>
      </c>
      <c r="G47" s="163"/>
      <c r="H47" s="8"/>
      <c r="I47" s="8"/>
      <c r="J47" s="7"/>
      <c r="K47" s="8"/>
      <c r="L47" s="7"/>
      <c r="M47" s="8"/>
      <c r="N47" s="8"/>
      <c r="O47" s="163"/>
      <c r="P47" s="186"/>
      <c r="Q47" s="10"/>
      <c r="R47" s="10"/>
      <c r="S47" s="164"/>
      <c r="T47" s="164"/>
      <c r="U47" s="164" t="str">
        <f t="shared" si="6"/>
        <v/>
      </c>
      <c r="V47" s="10">
        <v>1</v>
      </c>
      <c r="W47" s="10" t="str">
        <f t="shared" si="7"/>
        <v/>
      </c>
      <c r="X47" s="164">
        <v>1</v>
      </c>
      <c r="Y47" s="10" t="str">
        <f t="shared" si="8"/>
        <v/>
      </c>
      <c r="Z47" s="123" t="str">
        <f t="shared" si="9"/>
        <v/>
      </c>
      <c r="AA47" s="195">
        <f t="shared" si="10"/>
        <v>0</v>
      </c>
      <c r="AB47" s="195" t="str">
        <f t="shared" si="11"/>
        <v/>
      </c>
      <c r="AC47" s="195" t="str">
        <f t="shared" si="11"/>
        <v/>
      </c>
      <c r="AD47" s="195">
        <f t="shared" si="3"/>
        <v>0</v>
      </c>
      <c r="BA47" s="195" t="str">
        <f t="shared" si="12"/>
        <v/>
      </c>
      <c r="BB47" s="195" t="str">
        <f t="shared" si="12"/>
        <v/>
      </c>
      <c r="BC47" s="195" t="str">
        <f t="shared" si="12"/>
        <v/>
      </c>
      <c r="BD47" s="195" t="str">
        <f t="shared" si="12"/>
        <v/>
      </c>
      <c r="BE47" s="195" t="str">
        <f t="shared" si="12"/>
        <v/>
      </c>
    </row>
    <row r="48" spans="2:57" x14ac:dyDescent="0.25">
      <c r="B48" s="9">
        <f t="shared" si="5"/>
        <v>18</v>
      </c>
      <c r="C48" s="6"/>
      <c r="D48" s="6"/>
      <c r="E48" s="6"/>
      <c r="F48" s="246" t="str">
        <f>IF('תנאי סף'!BE48&lt;&gt;1,"",'תנאי סף'!F48)</f>
        <v>הקם - שיר לשירה</v>
      </c>
      <c r="G48" s="163" t="s">
        <v>218</v>
      </c>
      <c r="H48" s="8"/>
      <c r="I48" s="8"/>
      <c r="J48" s="7"/>
      <c r="K48" s="8"/>
      <c r="L48" s="7"/>
      <c r="M48" s="8"/>
      <c r="N48" s="8"/>
      <c r="O48" s="163"/>
      <c r="P48" s="186"/>
      <c r="Q48" s="10"/>
      <c r="R48" s="10"/>
      <c r="S48" s="164"/>
      <c r="T48" s="164"/>
      <c r="U48" s="164">
        <f t="shared" si="6"/>
        <v>1</v>
      </c>
      <c r="V48" s="10">
        <v>1</v>
      </c>
      <c r="W48" s="10">
        <f t="shared" si="7"/>
        <v>1</v>
      </c>
      <c r="X48" s="164">
        <v>1</v>
      </c>
      <c r="Y48" s="10">
        <f t="shared" si="8"/>
        <v>1</v>
      </c>
      <c r="Z48" s="123">
        <f t="shared" si="9"/>
        <v>1.282051282051282E-2</v>
      </c>
      <c r="AA48" s="195">
        <f t="shared" si="10"/>
        <v>1</v>
      </c>
      <c r="AB48" s="195">
        <f t="shared" si="11"/>
        <v>0</v>
      </c>
      <c r="AC48" s="195">
        <f t="shared" si="11"/>
        <v>1</v>
      </c>
      <c r="AD48" s="195">
        <f t="shared" si="3"/>
        <v>1</v>
      </c>
      <c r="BA48" s="195" t="str">
        <f t="shared" si="12"/>
        <v>מעטה</v>
      </c>
      <c r="BB48" s="195" t="str">
        <f t="shared" si="12"/>
        <v>רבה - 2 נקודות</v>
      </c>
      <c r="BC48" s="195" t="str">
        <f t="shared" si="12"/>
        <v>רבה - 3 נקודות</v>
      </c>
      <c r="BD48" s="195" t="str">
        <f t="shared" si="12"/>
        <v>רבה מאוד - 4 נקודות</v>
      </c>
      <c r="BE48" s="195" t="str">
        <f t="shared" si="12"/>
        <v>רבה מאוד - 5 נקודות</v>
      </c>
    </row>
    <row r="49" spans="2:57" x14ac:dyDescent="0.25">
      <c r="B49" s="9">
        <f t="shared" si="5"/>
        <v>19</v>
      </c>
      <c r="C49" s="6"/>
      <c r="D49" s="6"/>
      <c r="E49" s="6"/>
      <c r="F49" s="246" t="str">
        <f>IF('תנאי סף'!BE49&lt;&gt;1,"",'תנאי סף'!F49)</f>
        <v>המרכז למוסיקה ע"ש פיליציה בלומנטל  - שוברטיאדה</v>
      </c>
      <c r="G49" s="163" t="s">
        <v>220</v>
      </c>
      <c r="H49" s="8"/>
      <c r="I49" s="8"/>
      <c r="J49" s="7"/>
      <c r="K49" s="8"/>
      <c r="L49" s="7"/>
      <c r="M49" s="8"/>
      <c r="N49" s="8"/>
      <c r="O49" s="163"/>
      <c r="P49" s="186"/>
      <c r="Q49" s="10"/>
      <c r="R49" s="10"/>
      <c r="S49" s="164"/>
      <c r="T49" s="164"/>
      <c r="U49" s="164">
        <f t="shared" si="6"/>
        <v>3</v>
      </c>
      <c r="V49" s="10">
        <v>1</v>
      </c>
      <c r="W49" s="10">
        <f t="shared" si="7"/>
        <v>3</v>
      </c>
      <c r="X49" s="164">
        <v>1</v>
      </c>
      <c r="Y49" s="10">
        <f t="shared" si="8"/>
        <v>3</v>
      </c>
      <c r="Z49" s="123">
        <f t="shared" si="9"/>
        <v>3.8461538461538464E-2</v>
      </c>
      <c r="AA49" s="195">
        <f t="shared" si="10"/>
        <v>1</v>
      </c>
      <c r="AB49" s="195">
        <f t="shared" si="11"/>
        <v>0</v>
      </c>
      <c r="AC49" s="195">
        <f t="shared" si="11"/>
        <v>1</v>
      </c>
      <c r="AD49" s="195">
        <f t="shared" si="3"/>
        <v>1</v>
      </c>
      <c r="BA49" s="195" t="str">
        <f t="shared" si="12"/>
        <v>מעטה</v>
      </c>
      <c r="BB49" s="195" t="str">
        <f t="shared" si="12"/>
        <v>רבה - 2 נקודות</v>
      </c>
      <c r="BC49" s="195" t="str">
        <f t="shared" si="12"/>
        <v>רבה - 3 נקודות</v>
      </c>
      <c r="BD49" s="195" t="str">
        <f t="shared" si="12"/>
        <v>רבה מאוד - 4 נקודות</v>
      </c>
      <c r="BE49" s="195" t="str">
        <f t="shared" si="12"/>
        <v>רבה מאוד - 5 נקודות</v>
      </c>
    </row>
    <row r="50" spans="2:57" x14ac:dyDescent="0.25">
      <c r="B50" s="9">
        <f t="shared" si="5"/>
        <v>20</v>
      </c>
      <c r="C50" s="6"/>
      <c r="D50" s="6"/>
      <c r="E50" s="6"/>
      <c r="F50" s="246" t="str">
        <f>IF('תנאי סף'!BE50&lt;&gt;1,"",'תנאי סף'!F50)</f>
        <v>המרכז למוסיקה ע"ש פיליציה בלומנטל  - פועם בלב</v>
      </c>
      <c r="G50" s="163" t="s">
        <v>220</v>
      </c>
      <c r="H50" s="8"/>
      <c r="I50" s="8"/>
      <c r="J50" s="7"/>
      <c r="K50" s="8"/>
      <c r="L50" s="7"/>
      <c r="M50" s="8"/>
      <c r="N50" s="8"/>
      <c r="O50" s="163"/>
      <c r="P50" s="186"/>
      <c r="Q50" s="10"/>
      <c r="R50" s="10"/>
      <c r="S50" s="164"/>
      <c r="T50" s="164"/>
      <c r="U50" s="164">
        <f t="shared" si="6"/>
        <v>3</v>
      </c>
      <c r="V50" s="10">
        <v>1</v>
      </c>
      <c r="W50" s="10">
        <f t="shared" si="7"/>
        <v>3</v>
      </c>
      <c r="X50" s="164">
        <v>1</v>
      </c>
      <c r="Y50" s="10">
        <f t="shared" si="8"/>
        <v>3</v>
      </c>
      <c r="Z50" s="123">
        <f t="shared" si="9"/>
        <v>3.8461538461538464E-2</v>
      </c>
      <c r="AA50" s="195">
        <f t="shared" si="10"/>
        <v>1</v>
      </c>
      <c r="AB50" s="195">
        <f t="shared" si="11"/>
        <v>0</v>
      </c>
      <c r="AC50" s="195">
        <f t="shared" si="11"/>
        <v>1</v>
      </c>
      <c r="AD50" s="195">
        <f t="shared" si="3"/>
        <v>1</v>
      </c>
      <c r="BA50" s="195" t="str">
        <f t="shared" si="12"/>
        <v>מעטה</v>
      </c>
      <c r="BB50" s="195" t="str">
        <f t="shared" si="12"/>
        <v>רבה - 2 נקודות</v>
      </c>
      <c r="BC50" s="195" t="str">
        <f t="shared" si="12"/>
        <v>רבה - 3 נקודות</v>
      </c>
      <c r="BD50" s="195" t="str">
        <f t="shared" si="12"/>
        <v>רבה מאוד - 4 נקודות</v>
      </c>
      <c r="BE50" s="195" t="str">
        <f t="shared" si="12"/>
        <v>רבה מאוד - 5 נקודות</v>
      </c>
    </row>
    <row r="51" spans="2:57" ht="14.65" customHeight="1" x14ac:dyDescent="0.25">
      <c r="B51" s="9" t="str">
        <f t="shared" si="5"/>
        <v/>
      </c>
      <c r="C51" s="6"/>
      <c r="D51" s="6"/>
      <c r="E51" s="6"/>
      <c r="F51" s="246" t="str">
        <f>IF('תנאי סף'!BE51&lt;&gt;1,"",'תנאי סף'!F51)</f>
        <v/>
      </c>
      <c r="G51" s="163"/>
      <c r="H51" s="8"/>
      <c r="I51" s="8"/>
      <c r="J51" s="7"/>
      <c r="K51" s="8"/>
      <c r="L51" s="7"/>
      <c r="M51" s="8"/>
      <c r="N51" s="8"/>
      <c r="O51" s="163"/>
      <c r="P51" s="186"/>
      <c r="Q51" s="10"/>
      <c r="R51" s="10"/>
      <c r="S51" s="164"/>
      <c r="T51" s="164"/>
      <c r="U51" s="164" t="str">
        <f t="shared" si="6"/>
        <v/>
      </c>
      <c r="V51" s="10">
        <v>1</v>
      </c>
      <c r="W51" s="10" t="str">
        <f t="shared" si="7"/>
        <v/>
      </c>
      <c r="X51" s="164">
        <v>1</v>
      </c>
      <c r="Y51" s="10" t="str">
        <f t="shared" si="8"/>
        <v/>
      </c>
      <c r="Z51" s="123" t="str">
        <f t="shared" si="9"/>
        <v/>
      </c>
      <c r="AA51" s="195">
        <f t="shared" si="10"/>
        <v>0</v>
      </c>
      <c r="AB51" s="195" t="str">
        <f t="shared" si="11"/>
        <v/>
      </c>
      <c r="AC51" s="195" t="str">
        <f t="shared" si="11"/>
        <v/>
      </c>
      <c r="AD51" s="195">
        <f t="shared" si="3"/>
        <v>0</v>
      </c>
      <c r="BA51" s="195" t="str">
        <f t="shared" ref="BA51:BE60" si="13">IF($F51="","",BA$30)</f>
        <v/>
      </c>
      <c r="BB51" s="195" t="str">
        <f t="shared" si="13"/>
        <v/>
      </c>
      <c r="BC51" s="195" t="str">
        <f t="shared" si="13"/>
        <v/>
      </c>
      <c r="BD51" s="195" t="str">
        <f t="shared" si="13"/>
        <v/>
      </c>
      <c r="BE51" s="195" t="str">
        <f t="shared" si="13"/>
        <v/>
      </c>
    </row>
    <row r="52" spans="2:57" x14ac:dyDescent="0.25">
      <c r="B52" s="9">
        <f t="shared" si="5"/>
        <v>22</v>
      </c>
      <c r="C52" s="6"/>
      <c r="D52" s="6"/>
      <c r="E52" s="6"/>
      <c r="F52" s="246" t="str">
        <f>IF('תנאי סף'!BE52&lt;&gt;1,"",'תנאי סף'!F52)</f>
        <v>הזירה הבין-תחומית - פרויקט מוזיקלי</v>
      </c>
      <c r="G52" s="163" t="s">
        <v>219</v>
      </c>
      <c r="H52" s="8"/>
      <c r="I52" s="8"/>
      <c r="J52" s="7"/>
      <c r="K52" s="8"/>
      <c r="L52" s="7"/>
      <c r="M52" s="8"/>
      <c r="N52" s="8"/>
      <c r="O52" s="163"/>
      <c r="P52" s="186"/>
      <c r="Q52" s="10"/>
      <c r="R52" s="10"/>
      <c r="S52" s="164"/>
      <c r="T52" s="164"/>
      <c r="U52" s="164">
        <f t="shared" si="6"/>
        <v>2</v>
      </c>
      <c r="V52" s="10">
        <v>1</v>
      </c>
      <c r="W52" s="10">
        <f t="shared" si="7"/>
        <v>2</v>
      </c>
      <c r="X52" s="164">
        <v>1</v>
      </c>
      <c r="Y52" s="10">
        <f t="shared" si="8"/>
        <v>2</v>
      </c>
      <c r="Z52" s="123">
        <f t="shared" si="9"/>
        <v>2.564102564102564E-2</v>
      </c>
      <c r="AA52" s="195">
        <f t="shared" si="10"/>
        <v>1</v>
      </c>
      <c r="AB52" s="195">
        <f t="shared" si="11"/>
        <v>0</v>
      </c>
      <c r="AC52" s="195">
        <f t="shared" si="11"/>
        <v>1</v>
      </c>
      <c r="AD52" s="195">
        <f t="shared" si="3"/>
        <v>1</v>
      </c>
      <c r="BA52" s="195" t="str">
        <f t="shared" si="13"/>
        <v>מעטה</v>
      </c>
      <c r="BB52" s="195" t="str">
        <f t="shared" si="13"/>
        <v>רבה - 2 נקודות</v>
      </c>
      <c r="BC52" s="195" t="str">
        <f t="shared" si="13"/>
        <v>רבה - 3 נקודות</v>
      </c>
      <c r="BD52" s="195" t="str">
        <f t="shared" si="13"/>
        <v>רבה מאוד - 4 נקודות</v>
      </c>
      <c r="BE52" s="195" t="str">
        <f t="shared" si="13"/>
        <v>רבה מאוד - 5 נקודות</v>
      </c>
    </row>
    <row r="53" spans="2:57" x14ac:dyDescent="0.25">
      <c r="B53" s="9">
        <f t="shared" si="5"/>
        <v>23</v>
      </c>
      <c r="C53" s="6"/>
      <c r="D53" s="6"/>
      <c r="E53" s="6"/>
      <c r="F53" s="246" t="str">
        <f>IF('תנאי סף'!BE53&lt;&gt;1,"",'תנאי סף'!F53)</f>
        <v>מוזתיקה - קונצרטים לאוכלוסיות מיוחדות</v>
      </c>
      <c r="G53" s="163" t="s">
        <v>219</v>
      </c>
      <c r="H53" s="8"/>
      <c r="I53" s="8"/>
      <c r="J53" s="7"/>
      <c r="K53" s="8"/>
      <c r="L53" s="7"/>
      <c r="M53" s="8"/>
      <c r="N53" s="8"/>
      <c r="O53" s="163"/>
      <c r="P53" s="186"/>
      <c r="Q53" s="10"/>
      <c r="R53" s="10"/>
      <c r="S53" s="164"/>
      <c r="T53" s="164"/>
      <c r="U53" s="164">
        <f t="shared" si="6"/>
        <v>2</v>
      </c>
      <c r="V53" s="10">
        <v>1</v>
      </c>
      <c r="W53" s="10">
        <f t="shared" si="7"/>
        <v>2</v>
      </c>
      <c r="X53" s="164">
        <v>1</v>
      </c>
      <c r="Y53" s="10">
        <f t="shared" si="8"/>
        <v>2</v>
      </c>
      <c r="Z53" s="123">
        <f t="shared" si="9"/>
        <v>2.564102564102564E-2</v>
      </c>
      <c r="AA53" s="195">
        <f t="shared" si="10"/>
        <v>1</v>
      </c>
      <c r="AB53" s="195">
        <f t="shared" si="11"/>
        <v>0</v>
      </c>
      <c r="AC53" s="195">
        <f t="shared" si="11"/>
        <v>1</v>
      </c>
      <c r="AD53" s="195">
        <f t="shared" si="3"/>
        <v>1</v>
      </c>
      <c r="BA53" s="195" t="str">
        <f t="shared" si="13"/>
        <v>מעטה</v>
      </c>
      <c r="BB53" s="195" t="str">
        <f t="shared" si="13"/>
        <v>רבה - 2 נקודות</v>
      </c>
      <c r="BC53" s="195" t="str">
        <f t="shared" si="13"/>
        <v>רבה - 3 נקודות</v>
      </c>
      <c r="BD53" s="195" t="str">
        <f t="shared" si="13"/>
        <v>רבה מאוד - 4 נקודות</v>
      </c>
      <c r="BE53" s="195" t="str">
        <f t="shared" si="13"/>
        <v>רבה מאוד - 5 נקודות</v>
      </c>
    </row>
    <row r="54" spans="2:57" x14ac:dyDescent="0.25">
      <c r="B54" s="9">
        <f t="shared" si="5"/>
        <v>24</v>
      </c>
      <c r="C54" s="6"/>
      <c r="D54" s="6"/>
      <c r="E54" s="6"/>
      <c r="F54" s="246" t="str">
        <f>IF('תנאי סף'!BE54&lt;&gt;1,"",'תנאי סף'!F54)</f>
        <v>קשת אילון - סמינרים לנגנים ישראליים צעירים</v>
      </c>
      <c r="G54" s="163" t="s">
        <v>219</v>
      </c>
      <c r="H54" s="8"/>
      <c r="I54" s="8"/>
      <c r="J54" s="7"/>
      <c r="K54" s="8"/>
      <c r="L54" s="7"/>
      <c r="M54" s="8"/>
      <c r="N54" s="8"/>
      <c r="O54" s="163"/>
      <c r="P54" s="186"/>
      <c r="Q54" s="10"/>
      <c r="R54" s="10"/>
      <c r="S54" s="164"/>
      <c r="T54" s="164"/>
      <c r="U54" s="164">
        <f t="shared" si="6"/>
        <v>2</v>
      </c>
      <c r="V54" s="10">
        <v>1</v>
      </c>
      <c r="W54" s="10">
        <f t="shared" si="7"/>
        <v>2</v>
      </c>
      <c r="X54" s="164">
        <v>1</v>
      </c>
      <c r="Y54" s="10">
        <f t="shared" si="8"/>
        <v>2</v>
      </c>
      <c r="Z54" s="123">
        <f t="shared" si="9"/>
        <v>2.564102564102564E-2</v>
      </c>
      <c r="AA54" s="195">
        <f t="shared" si="10"/>
        <v>1</v>
      </c>
      <c r="AB54" s="195">
        <f t="shared" si="11"/>
        <v>0</v>
      </c>
      <c r="AC54" s="195">
        <f t="shared" si="11"/>
        <v>1</v>
      </c>
      <c r="AD54" s="195">
        <f t="shared" si="3"/>
        <v>1</v>
      </c>
      <c r="BA54" s="195" t="str">
        <f t="shared" si="13"/>
        <v>מעטה</v>
      </c>
      <c r="BB54" s="195" t="str">
        <f t="shared" si="13"/>
        <v>רבה - 2 נקודות</v>
      </c>
      <c r="BC54" s="195" t="str">
        <f t="shared" si="13"/>
        <v>רבה - 3 נקודות</v>
      </c>
      <c r="BD54" s="195" t="str">
        <f t="shared" si="13"/>
        <v>רבה מאוד - 4 נקודות</v>
      </c>
      <c r="BE54" s="195" t="str">
        <f t="shared" si="13"/>
        <v>רבה מאוד - 5 נקודות</v>
      </c>
    </row>
    <row r="55" spans="2:57" x14ac:dyDescent="0.25">
      <c r="B55" s="9" t="str">
        <f t="shared" si="5"/>
        <v/>
      </c>
      <c r="C55" s="6"/>
      <c r="D55" s="6"/>
      <c r="E55" s="6"/>
      <c r="F55" s="246" t="str">
        <f>IF('תנאי סף'!BE55&lt;&gt;1,"",'תנאי סף'!F55)</f>
        <v/>
      </c>
      <c r="G55" s="163"/>
      <c r="H55" s="8"/>
      <c r="I55" s="8"/>
      <c r="J55" s="7"/>
      <c r="K55" s="8"/>
      <c r="L55" s="7"/>
      <c r="M55" s="8"/>
      <c r="N55" s="8"/>
      <c r="O55" s="163"/>
      <c r="P55" s="186"/>
      <c r="Q55" s="10"/>
      <c r="R55" s="10"/>
      <c r="S55" s="164"/>
      <c r="T55" s="164"/>
      <c r="U55" s="164" t="str">
        <f t="shared" si="6"/>
        <v/>
      </c>
      <c r="V55" s="10">
        <v>1</v>
      </c>
      <c r="W55" s="10" t="str">
        <f t="shared" si="7"/>
        <v/>
      </c>
      <c r="X55" s="164">
        <v>1</v>
      </c>
      <c r="Y55" s="10" t="str">
        <f t="shared" si="8"/>
        <v/>
      </c>
      <c r="Z55" s="123" t="str">
        <f t="shared" si="9"/>
        <v/>
      </c>
      <c r="AA55" s="195">
        <f t="shared" si="10"/>
        <v>0</v>
      </c>
      <c r="AB55" s="195" t="str">
        <f t="shared" si="11"/>
        <v/>
      </c>
      <c r="AC55" s="195" t="str">
        <f t="shared" si="11"/>
        <v/>
      </c>
      <c r="AD55" s="195">
        <f t="shared" si="3"/>
        <v>0</v>
      </c>
      <c r="BA55" s="195" t="str">
        <f t="shared" si="13"/>
        <v/>
      </c>
      <c r="BB55" s="195" t="str">
        <f t="shared" si="13"/>
        <v/>
      </c>
      <c r="BC55" s="195" t="str">
        <f t="shared" si="13"/>
        <v/>
      </c>
      <c r="BD55" s="195" t="str">
        <f t="shared" si="13"/>
        <v/>
      </c>
      <c r="BE55" s="195" t="str">
        <f t="shared" si="13"/>
        <v/>
      </c>
    </row>
    <row r="56" spans="2:57" x14ac:dyDescent="0.25">
      <c r="B56" s="9">
        <f t="shared" si="5"/>
        <v>26</v>
      </c>
      <c r="C56" s="6"/>
      <c r="D56" s="6"/>
      <c r="E56" s="6"/>
      <c r="F56" s="246" t="str">
        <f>IF('תנאי סף'!BE56&lt;&gt;1,"",'תנאי סף'!F56)</f>
        <v>בר-קיימא  - ליריק אופרה - פרויקט אוופראי</v>
      </c>
      <c r="G56" s="163" t="s">
        <v>218</v>
      </c>
      <c r="H56" s="8"/>
      <c r="I56" s="8"/>
      <c r="J56" s="7"/>
      <c r="K56" s="8"/>
      <c r="L56" s="7"/>
      <c r="M56" s="8"/>
      <c r="N56" s="8"/>
      <c r="O56" s="163"/>
      <c r="P56" s="186"/>
      <c r="Q56" s="10"/>
      <c r="R56" s="10"/>
      <c r="S56" s="164"/>
      <c r="T56" s="164"/>
      <c r="U56" s="164">
        <f t="shared" si="6"/>
        <v>1</v>
      </c>
      <c r="V56" s="10">
        <v>1</v>
      </c>
      <c r="W56" s="10">
        <f t="shared" si="7"/>
        <v>1</v>
      </c>
      <c r="X56" s="164">
        <v>1</v>
      </c>
      <c r="Y56" s="10">
        <f t="shared" si="8"/>
        <v>1</v>
      </c>
      <c r="Z56" s="123">
        <f t="shared" si="9"/>
        <v>1.282051282051282E-2</v>
      </c>
      <c r="AA56" s="195">
        <f t="shared" si="10"/>
        <v>1</v>
      </c>
      <c r="AB56" s="195">
        <f t="shared" si="11"/>
        <v>0</v>
      </c>
      <c r="AC56" s="195">
        <f t="shared" si="11"/>
        <v>1</v>
      </c>
      <c r="AD56" s="195">
        <f t="shared" si="3"/>
        <v>1</v>
      </c>
      <c r="BA56" s="195" t="str">
        <f t="shared" si="13"/>
        <v>מעטה</v>
      </c>
      <c r="BB56" s="195" t="str">
        <f t="shared" si="13"/>
        <v>רבה - 2 נקודות</v>
      </c>
      <c r="BC56" s="195" t="str">
        <f t="shared" si="13"/>
        <v>רבה - 3 נקודות</v>
      </c>
      <c r="BD56" s="195" t="str">
        <f t="shared" si="13"/>
        <v>רבה מאוד - 4 נקודות</v>
      </c>
      <c r="BE56" s="195" t="str">
        <f t="shared" si="13"/>
        <v>רבה מאוד - 5 נקודות</v>
      </c>
    </row>
    <row r="57" spans="2:57" x14ac:dyDescent="0.25">
      <c r="B57" s="9" t="str">
        <f t="shared" si="5"/>
        <v/>
      </c>
      <c r="C57" s="6"/>
      <c r="D57" s="6"/>
      <c r="E57" s="6"/>
      <c r="F57" s="246" t="str">
        <f>IF('תנאי סף'!BE57&lt;&gt;1,"",'תנאי סף'!F57)</f>
        <v/>
      </c>
      <c r="G57" s="163"/>
      <c r="H57" s="8"/>
      <c r="I57" s="8"/>
      <c r="J57" s="7"/>
      <c r="K57" s="8"/>
      <c r="L57" s="7"/>
      <c r="M57" s="8"/>
      <c r="N57" s="8"/>
      <c r="O57" s="163"/>
      <c r="P57" s="186"/>
      <c r="Q57" s="10"/>
      <c r="R57" s="10"/>
      <c r="S57" s="164"/>
      <c r="T57" s="164"/>
      <c r="U57" s="164" t="str">
        <f t="shared" si="6"/>
        <v/>
      </c>
      <c r="V57" s="10">
        <v>1</v>
      </c>
      <c r="W57" s="10" t="str">
        <f t="shared" si="7"/>
        <v/>
      </c>
      <c r="X57" s="164">
        <v>1</v>
      </c>
      <c r="Y57" s="10" t="str">
        <f t="shared" si="8"/>
        <v/>
      </c>
      <c r="Z57" s="123" t="str">
        <f t="shared" si="9"/>
        <v/>
      </c>
      <c r="AA57" s="195">
        <f t="shared" si="10"/>
        <v>0</v>
      </c>
      <c r="AB57" s="195" t="str">
        <f t="shared" si="11"/>
        <v/>
      </c>
      <c r="AC57" s="195" t="str">
        <f t="shared" si="11"/>
        <v/>
      </c>
      <c r="AD57" s="195">
        <f t="shared" si="3"/>
        <v>0</v>
      </c>
      <c r="BA57" s="195" t="str">
        <f t="shared" si="13"/>
        <v/>
      </c>
      <c r="BB57" s="195" t="str">
        <f t="shared" si="13"/>
        <v/>
      </c>
      <c r="BC57" s="195" t="str">
        <f t="shared" si="13"/>
        <v/>
      </c>
      <c r="BD57" s="195" t="str">
        <f t="shared" si="13"/>
        <v/>
      </c>
      <c r="BE57" s="195" t="str">
        <f t="shared" si="13"/>
        <v/>
      </c>
    </row>
    <row r="58" spans="2:57" x14ac:dyDescent="0.25">
      <c r="B58" s="9">
        <f t="shared" si="5"/>
        <v>28</v>
      </c>
      <c r="C58" s="6"/>
      <c r="D58" s="6"/>
      <c r="E58" s="6"/>
      <c r="F58" s="246" t="str">
        <f>IF('תנאי סף'!BE58&lt;&gt;1,"",'תנאי סף'!F58)</f>
        <v>ארגון המקהלות בישראל - ברוב קולות</v>
      </c>
      <c r="G58" s="163" t="s">
        <v>219</v>
      </c>
      <c r="H58" s="8"/>
      <c r="I58" s="8"/>
      <c r="J58" s="7"/>
      <c r="K58" s="8"/>
      <c r="L58" s="7"/>
      <c r="M58" s="8"/>
      <c r="N58" s="8"/>
      <c r="O58" s="163"/>
      <c r="P58" s="186"/>
      <c r="Q58" s="10"/>
      <c r="R58" s="10"/>
      <c r="S58" s="164"/>
      <c r="T58" s="164"/>
      <c r="U58" s="164">
        <f t="shared" si="6"/>
        <v>2</v>
      </c>
      <c r="V58" s="10">
        <v>1</v>
      </c>
      <c r="W58" s="10">
        <f t="shared" si="7"/>
        <v>2</v>
      </c>
      <c r="X58" s="164">
        <v>1</v>
      </c>
      <c r="Y58" s="10">
        <f t="shared" si="8"/>
        <v>2</v>
      </c>
      <c r="Z58" s="123">
        <f t="shared" si="9"/>
        <v>2.564102564102564E-2</v>
      </c>
      <c r="AA58" s="195">
        <f t="shared" si="10"/>
        <v>1</v>
      </c>
      <c r="AB58" s="195">
        <f t="shared" si="11"/>
        <v>0</v>
      </c>
      <c r="AC58" s="195">
        <f t="shared" si="11"/>
        <v>1</v>
      </c>
      <c r="AD58" s="195">
        <f t="shared" si="3"/>
        <v>1</v>
      </c>
      <c r="BA58" s="195" t="str">
        <f t="shared" si="13"/>
        <v>מעטה</v>
      </c>
      <c r="BB58" s="195" t="str">
        <f t="shared" si="13"/>
        <v>רבה - 2 נקודות</v>
      </c>
      <c r="BC58" s="195" t="str">
        <f t="shared" si="13"/>
        <v>רבה - 3 נקודות</v>
      </c>
      <c r="BD58" s="195" t="str">
        <f t="shared" si="13"/>
        <v>רבה מאוד - 4 נקודות</v>
      </c>
      <c r="BE58" s="195" t="str">
        <f t="shared" si="13"/>
        <v>רבה מאוד - 5 נקודות</v>
      </c>
    </row>
    <row r="59" spans="2:57" x14ac:dyDescent="0.25">
      <c r="B59" s="9" t="str">
        <f t="shared" si="5"/>
        <v/>
      </c>
      <c r="C59" s="6"/>
      <c r="D59" s="6"/>
      <c r="E59" s="6"/>
      <c r="F59" s="246" t="str">
        <f>IF('תנאי סף'!BE59&lt;&gt;1,"",'תנאי סף'!F59)</f>
        <v/>
      </c>
      <c r="G59" s="163"/>
      <c r="H59" s="8"/>
      <c r="I59" s="8"/>
      <c r="J59" s="7"/>
      <c r="K59" s="8"/>
      <c r="L59" s="7"/>
      <c r="M59" s="8"/>
      <c r="N59" s="8"/>
      <c r="O59" s="163"/>
      <c r="P59" s="186"/>
      <c r="Q59" s="10"/>
      <c r="R59" s="10"/>
      <c r="S59" s="164"/>
      <c r="T59" s="164"/>
      <c r="U59" s="164" t="str">
        <f t="shared" si="6"/>
        <v/>
      </c>
      <c r="V59" s="10">
        <v>1</v>
      </c>
      <c r="W59" s="10" t="str">
        <f t="shared" si="7"/>
        <v/>
      </c>
      <c r="X59" s="164">
        <v>1</v>
      </c>
      <c r="Y59" s="10" t="str">
        <f t="shared" si="8"/>
        <v/>
      </c>
      <c r="Z59" s="123" t="str">
        <f t="shared" si="9"/>
        <v/>
      </c>
      <c r="AA59" s="195">
        <f t="shared" si="10"/>
        <v>0</v>
      </c>
      <c r="AB59" s="195" t="str">
        <f t="shared" si="11"/>
        <v/>
      </c>
      <c r="AC59" s="195" t="str">
        <f t="shared" si="11"/>
        <v/>
      </c>
      <c r="AD59" s="195">
        <f t="shared" si="3"/>
        <v>0</v>
      </c>
      <c r="BA59" s="195" t="str">
        <f t="shared" si="13"/>
        <v/>
      </c>
      <c r="BB59" s="195" t="str">
        <f t="shared" si="13"/>
        <v/>
      </c>
      <c r="BC59" s="195" t="str">
        <f t="shared" si="13"/>
        <v/>
      </c>
      <c r="BD59" s="195" t="str">
        <f t="shared" si="13"/>
        <v/>
      </c>
      <c r="BE59" s="195" t="str">
        <f t="shared" si="13"/>
        <v/>
      </c>
    </row>
    <row r="60" spans="2:57" x14ac:dyDescent="0.25">
      <c r="B60" s="9">
        <f t="shared" si="5"/>
        <v>30</v>
      </c>
      <c r="C60" s="6"/>
      <c r="D60" s="6"/>
      <c r="E60" s="6"/>
      <c r="F60" s="246" t="str">
        <f>IF('תנאי סף'!BE60&lt;&gt;1,"",'תנאי סף'!F60)</f>
        <v xml:space="preserve">האופרה הירושלמית </v>
      </c>
      <c r="G60" s="163" t="s">
        <v>220</v>
      </c>
      <c r="H60" s="8"/>
      <c r="I60" s="8"/>
      <c r="J60" s="7"/>
      <c r="K60" s="8"/>
      <c r="L60" s="7"/>
      <c r="M60" s="8"/>
      <c r="N60" s="8"/>
      <c r="O60" s="163"/>
      <c r="P60" s="186"/>
      <c r="Q60" s="10"/>
      <c r="R60" s="10"/>
      <c r="S60" s="164"/>
      <c r="T60" s="164"/>
      <c r="U60" s="164">
        <f t="shared" si="6"/>
        <v>3</v>
      </c>
      <c r="V60" s="10">
        <v>1</v>
      </c>
      <c r="W60" s="10">
        <f t="shared" si="7"/>
        <v>3</v>
      </c>
      <c r="X60" s="164">
        <v>1</v>
      </c>
      <c r="Y60" s="10">
        <f t="shared" si="8"/>
        <v>3</v>
      </c>
      <c r="Z60" s="123">
        <f t="shared" si="9"/>
        <v>3.8461538461538464E-2</v>
      </c>
      <c r="AA60" s="195">
        <f t="shared" si="10"/>
        <v>1</v>
      </c>
      <c r="AB60" s="195">
        <f t="shared" si="11"/>
        <v>0</v>
      </c>
      <c r="AC60" s="195">
        <f t="shared" si="11"/>
        <v>1</v>
      </c>
      <c r="AD60" s="195">
        <f t="shared" si="3"/>
        <v>1</v>
      </c>
      <c r="BA60" s="195" t="str">
        <f t="shared" si="13"/>
        <v>מעטה</v>
      </c>
      <c r="BB60" s="195" t="str">
        <f t="shared" si="13"/>
        <v>רבה - 2 נקודות</v>
      </c>
      <c r="BC60" s="195" t="str">
        <f t="shared" si="13"/>
        <v>רבה - 3 נקודות</v>
      </c>
      <c r="BD60" s="195" t="str">
        <f t="shared" si="13"/>
        <v>רבה מאוד - 4 נקודות</v>
      </c>
      <c r="BE60" s="195" t="str">
        <f t="shared" si="13"/>
        <v>רבה מאוד - 5 נקודות</v>
      </c>
    </row>
    <row r="61" spans="2:57" x14ac:dyDescent="0.25">
      <c r="B61" s="9" t="str">
        <f t="shared" si="5"/>
        <v/>
      </c>
      <c r="C61" s="6"/>
      <c r="D61" s="6"/>
      <c r="E61" s="6"/>
      <c r="F61" s="246" t="str">
        <f>IF('תנאי סף'!BE61&lt;&gt;1,"",'תנאי סף'!F61)</f>
        <v/>
      </c>
      <c r="G61" s="163"/>
      <c r="H61" s="8"/>
      <c r="I61" s="8"/>
      <c r="J61" s="7"/>
      <c r="K61" s="8"/>
      <c r="L61" s="7"/>
      <c r="M61" s="8"/>
      <c r="N61" s="8"/>
      <c r="O61" s="163"/>
      <c r="P61" s="186"/>
      <c r="Q61" s="10"/>
      <c r="R61" s="10"/>
      <c r="S61" s="164"/>
      <c r="T61" s="164"/>
      <c r="U61" s="164" t="str">
        <f t="shared" si="6"/>
        <v/>
      </c>
      <c r="V61" s="10">
        <v>1</v>
      </c>
      <c r="W61" s="10" t="str">
        <f t="shared" si="7"/>
        <v/>
      </c>
      <c r="X61" s="164">
        <v>1</v>
      </c>
      <c r="Y61" s="10" t="str">
        <f t="shared" si="8"/>
        <v/>
      </c>
      <c r="Z61" s="123" t="str">
        <f t="shared" si="9"/>
        <v/>
      </c>
      <c r="AA61" s="195">
        <f t="shared" si="10"/>
        <v>0</v>
      </c>
      <c r="AB61" s="195" t="str">
        <f t="shared" si="11"/>
        <v/>
      </c>
      <c r="AC61" s="195" t="str">
        <f t="shared" si="11"/>
        <v/>
      </c>
      <c r="AD61" s="195">
        <f t="shared" si="3"/>
        <v>0</v>
      </c>
      <c r="BA61" s="195" t="str">
        <f t="shared" ref="BA61:BE70" si="14">IF($F61="","",BA$30)</f>
        <v/>
      </c>
      <c r="BB61" s="195" t="str">
        <f t="shared" si="14"/>
        <v/>
      </c>
      <c r="BC61" s="195" t="str">
        <f t="shared" si="14"/>
        <v/>
      </c>
      <c r="BD61" s="195" t="str">
        <f t="shared" si="14"/>
        <v/>
      </c>
      <c r="BE61" s="195" t="str">
        <f t="shared" si="14"/>
        <v/>
      </c>
    </row>
    <row r="62" spans="2:57" x14ac:dyDescent="0.25">
      <c r="B62" s="9" t="str">
        <f t="shared" si="5"/>
        <v/>
      </c>
      <c r="C62" s="6"/>
      <c r="D62" s="6"/>
      <c r="E62" s="6"/>
      <c r="F62" s="246" t="str">
        <f>IF('תנאי סף'!BE62&lt;&gt;1,"",'תנאי סף'!F62)</f>
        <v/>
      </c>
      <c r="G62" s="163"/>
      <c r="H62" s="8"/>
      <c r="I62" s="8"/>
      <c r="J62" s="7"/>
      <c r="K62" s="8"/>
      <c r="L62" s="7"/>
      <c r="M62" s="8"/>
      <c r="N62" s="8"/>
      <c r="O62" s="163"/>
      <c r="P62" s="186"/>
      <c r="Q62" s="10"/>
      <c r="R62" s="10"/>
      <c r="S62" s="164"/>
      <c r="T62" s="164"/>
      <c r="U62" s="164" t="str">
        <f t="shared" si="6"/>
        <v/>
      </c>
      <c r="V62" s="10">
        <v>1</v>
      </c>
      <c r="W62" s="10" t="str">
        <f t="shared" si="7"/>
        <v/>
      </c>
      <c r="X62" s="164">
        <v>1</v>
      </c>
      <c r="Y62" s="10" t="str">
        <f t="shared" si="8"/>
        <v/>
      </c>
      <c r="Z62" s="123" t="str">
        <f t="shared" si="9"/>
        <v/>
      </c>
      <c r="AA62" s="195">
        <f t="shared" si="10"/>
        <v>0</v>
      </c>
      <c r="AB62" s="195" t="str">
        <f t="shared" si="11"/>
        <v/>
      </c>
      <c r="AC62" s="195" t="str">
        <f t="shared" si="11"/>
        <v/>
      </c>
      <c r="AD62" s="195">
        <f t="shared" si="3"/>
        <v>0</v>
      </c>
      <c r="BA62" s="195" t="str">
        <f t="shared" si="14"/>
        <v/>
      </c>
      <c r="BB62" s="195" t="str">
        <f t="shared" si="14"/>
        <v/>
      </c>
      <c r="BC62" s="195" t="str">
        <f t="shared" si="14"/>
        <v/>
      </c>
      <c r="BD62" s="195" t="str">
        <f t="shared" si="14"/>
        <v/>
      </c>
      <c r="BE62" s="195" t="str">
        <f t="shared" si="14"/>
        <v/>
      </c>
    </row>
    <row r="63" spans="2:57" x14ac:dyDescent="0.25">
      <c r="B63" s="9">
        <f t="shared" si="5"/>
        <v>33</v>
      </c>
      <c r="C63" s="6"/>
      <c r="D63" s="6"/>
      <c r="E63" s="6"/>
      <c r="F63" s="246" t="str">
        <f>IF('תנאי סף'!BE63&lt;&gt;1,"",'תנאי סף'!F63)</f>
        <v>אתו"ס - אופרה חיפה</v>
      </c>
      <c r="G63" s="163" t="s">
        <v>220</v>
      </c>
      <c r="H63" s="8"/>
      <c r="I63" s="8"/>
      <c r="J63" s="7"/>
      <c r="K63" s="8"/>
      <c r="L63" s="7"/>
      <c r="M63" s="8"/>
      <c r="N63" s="8"/>
      <c r="O63" s="163"/>
      <c r="P63" s="186"/>
      <c r="Q63" s="10"/>
      <c r="R63" s="10"/>
      <c r="S63" s="164"/>
      <c r="T63" s="164"/>
      <c r="U63" s="164">
        <f t="shared" si="6"/>
        <v>3</v>
      </c>
      <c r="V63" s="10">
        <v>1</v>
      </c>
      <c r="W63" s="10">
        <f t="shared" si="7"/>
        <v>3</v>
      </c>
      <c r="X63" s="164">
        <v>1</v>
      </c>
      <c r="Y63" s="10">
        <f t="shared" si="8"/>
        <v>3</v>
      </c>
      <c r="Z63" s="123">
        <f t="shared" si="9"/>
        <v>3.8461538461538464E-2</v>
      </c>
      <c r="AA63" s="195">
        <f t="shared" si="10"/>
        <v>1</v>
      </c>
      <c r="AB63" s="195">
        <f t="shared" si="11"/>
        <v>0</v>
      </c>
      <c r="AC63" s="195">
        <f t="shared" si="11"/>
        <v>1</v>
      </c>
      <c r="AD63" s="195">
        <f t="shared" si="3"/>
        <v>1</v>
      </c>
      <c r="BA63" s="195" t="str">
        <f t="shared" si="14"/>
        <v>מעטה</v>
      </c>
      <c r="BB63" s="195" t="str">
        <f t="shared" si="14"/>
        <v>רבה - 2 נקודות</v>
      </c>
      <c r="BC63" s="195" t="str">
        <f t="shared" si="14"/>
        <v>רבה - 3 נקודות</v>
      </c>
      <c r="BD63" s="195" t="str">
        <f t="shared" si="14"/>
        <v>רבה מאוד - 4 נקודות</v>
      </c>
      <c r="BE63" s="195" t="str">
        <f t="shared" si="14"/>
        <v>רבה מאוד - 5 נקודות</v>
      </c>
    </row>
    <row r="64" spans="2:57" x14ac:dyDescent="0.25">
      <c r="B64" s="9" t="str">
        <f t="shared" si="5"/>
        <v/>
      </c>
      <c r="C64" s="6"/>
      <c r="D64" s="6"/>
      <c r="E64" s="6"/>
      <c r="F64" s="246" t="str">
        <f>IF('תנאי סף'!BE64&lt;&gt;1,"",'תנאי סף'!F64)</f>
        <v/>
      </c>
      <c r="G64" s="163"/>
      <c r="H64" s="8"/>
      <c r="I64" s="8"/>
      <c r="J64" s="7"/>
      <c r="K64" s="8"/>
      <c r="L64" s="7"/>
      <c r="M64" s="8"/>
      <c r="N64" s="8"/>
      <c r="O64" s="163"/>
      <c r="P64" s="186"/>
      <c r="Q64" s="10"/>
      <c r="R64" s="10"/>
      <c r="S64" s="164"/>
      <c r="T64" s="164"/>
      <c r="U64" s="164" t="str">
        <f t="shared" si="6"/>
        <v/>
      </c>
      <c r="V64" s="10">
        <v>1</v>
      </c>
      <c r="W64" s="10" t="str">
        <f t="shared" si="7"/>
        <v/>
      </c>
      <c r="X64" s="164">
        <v>1</v>
      </c>
      <c r="Y64" s="10" t="str">
        <f t="shared" si="8"/>
        <v/>
      </c>
      <c r="Z64" s="123" t="str">
        <f t="shared" si="9"/>
        <v/>
      </c>
      <c r="AA64" s="195">
        <f t="shared" si="10"/>
        <v>0</v>
      </c>
      <c r="AB64" s="195" t="str">
        <f t="shared" ref="AB64:AC91" si="15">IF($F64="","",AB$30)</f>
        <v/>
      </c>
      <c r="AC64" s="195" t="str">
        <f t="shared" si="15"/>
        <v/>
      </c>
      <c r="AD64" s="195">
        <f t="shared" si="3"/>
        <v>0</v>
      </c>
      <c r="BA64" s="195" t="str">
        <f t="shared" si="14"/>
        <v/>
      </c>
      <c r="BB64" s="195" t="str">
        <f t="shared" si="14"/>
        <v/>
      </c>
      <c r="BC64" s="195" t="str">
        <f t="shared" si="14"/>
        <v/>
      </c>
      <c r="BD64" s="195" t="str">
        <f t="shared" si="14"/>
        <v/>
      </c>
      <c r="BE64" s="195" t="str">
        <f t="shared" si="14"/>
        <v/>
      </c>
    </row>
    <row r="65" spans="2:57" x14ac:dyDescent="0.25">
      <c r="B65" s="9">
        <f t="shared" si="5"/>
        <v>35</v>
      </c>
      <c r="C65" s="6"/>
      <c r="D65" s="6"/>
      <c r="E65" s="6"/>
      <c r="F65" s="246" t="str">
        <f>IF('תנאי סף'!BE65&lt;&gt;1,"",'תנאי סף'!F65)</f>
        <v xml:space="preserve">הקשר הווקאלי וינה - תל אביב </v>
      </c>
      <c r="G65" s="163" t="s">
        <v>219</v>
      </c>
      <c r="H65" s="8"/>
      <c r="I65" s="8"/>
      <c r="J65" s="7"/>
      <c r="K65" s="8"/>
      <c r="L65" s="7"/>
      <c r="M65" s="8"/>
      <c r="N65" s="8"/>
      <c r="O65" s="163"/>
      <c r="P65" s="186"/>
      <c r="Q65" s="10"/>
      <c r="R65" s="10"/>
      <c r="S65" s="164"/>
      <c r="T65" s="164"/>
      <c r="U65" s="164">
        <f t="shared" si="6"/>
        <v>2</v>
      </c>
      <c r="V65" s="10">
        <v>1</v>
      </c>
      <c r="W65" s="10">
        <f t="shared" si="7"/>
        <v>2</v>
      </c>
      <c r="X65" s="164">
        <v>1</v>
      </c>
      <c r="Y65" s="10">
        <f t="shared" si="8"/>
        <v>2</v>
      </c>
      <c r="Z65" s="123">
        <f t="shared" si="9"/>
        <v>2.564102564102564E-2</v>
      </c>
      <c r="AA65" s="195">
        <f t="shared" si="10"/>
        <v>1</v>
      </c>
      <c r="AB65" s="195">
        <f t="shared" si="15"/>
        <v>0</v>
      </c>
      <c r="AC65" s="195">
        <f t="shared" si="15"/>
        <v>1</v>
      </c>
      <c r="AD65" s="195">
        <f t="shared" si="3"/>
        <v>1</v>
      </c>
      <c r="BA65" s="195" t="str">
        <f t="shared" si="14"/>
        <v>מעטה</v>
      </c>
      <c r="BB65" s="195" t="str">
        <f t="shared" si="14"/>
        <v>רבה - 2 נקודות</v>
      </c>
      <c r="BC65" s="195" t="str">
        <f t="shared" si="14"/>
        <v>רבה - 3 נקודות</v>
      </c>
      <c r="BD65" s="195" t="str">
        <f t="shared" si="14"/>
        <v>רבה מאוד - 4 נקודות</v>
      </c>
      <c r="BE65" s="195" t="str">
        <f t="shared" si="14"/>
        <v>רבה מאוד - 5 נקודות</v>
      </c>
    </row>
    <row r="66" spans="2:57" x14ac:dyDescent="0.25">
      <c r="B66" s="9">
        <f t="shared" si="5"/>
        <v>36</v>
      </c>
      <c r="C66" s="6"/>
      <c r="D66" s="6"/>
      <c r="E66" s="6"/>
      <c r="F66" s="246" t="str">
        <f>IF('תנאי סף'!BE66&lt;&gt;1,"",'תנאי סף'!F66)</f>
        <v>בר-קיימא  -  iluminations</v>
      </c>
      <c r="G66" s="163" t="s">
        <v>220</v>
      </c>
      <c r="H66" s="8"/>
      <c r="I66" s="8"/>
      <c r="J66" s="7"/>
      <c r="K66" s="8"/>
      <c r="L66" s="7"/>
      <c r="M66" s="8"/>
      <c r="N66" s="8"/>
      <c r="O66" s="163"/>
      <c r="P66" s="186"/>
      <c r="Q66" s="10"/>
      <c r="R66" s="10"/>
      <c r="S66" s="164"/>
      <c r="T66" s="164"/>
      <c r="U66" s="164">
        <f t="shared" si="6"/>
        <v>3</v>
      </c>
      <c r="V66" s="10">
        <v>1</v>
      </c>
      <c r="W66" s="10">
        <f t="shared" si="7"/>
        <v>3</v>
      </c>
      <c r="X66" s="164">
        <v>1</v>
      </c>
      <c r="Y66" s="10">
        <f t="shared" si="8"/>
        <v>3</v>
      </c>
      <c r="Z66" s="123">
        <f t="shared" si="9"/>
        <v>3.8461538461538464E-2</v>
      </c>
      <c r="AA66" s="195">
        <f t="shared" si="10"/>
        <v>1</v>
      </c>
      <c r="AB66" s="195">
        <f t="shared" si="15"/>
        <v>0</v>
      </c>
      <c r="AC66" s="195">
        <f t="shared" si="15"/>
        <v>1</v>
      </c>
      <c r="AD66" s="195">
        <f t="shared" si="3"/>
        <v>1</v>
      </c>
      <c r="BA66" s="195" t="str">
        <f t="shared" si="14"/>
        <v>מעטה</v>
      </c>
      <c r="BB66" s="195" t="str">
        <f t="shared" si="14"/>
        <v>רבה - 2 נקודות</v>
      </c>
      <c r="BC66" s="195" t="str">
        <f t="shared" si="14"/>
        <v>רבה - 3 נקודות</v>
      </c>
      <c r="BD66" s="195" t="str">
        <f t="shared" si="14"/>
        <v>רבה מאוד - 4 נקודות</v>
      </c>
      <c r="BE66" s="195" t="str">
        <f t="shared" si="14"/>
        <v>רבה מאוד - 5 נקודות</v>
      </c>
    </row>
    <row r="67" spans="2:57" x14ac:dyDescent="0.25">
      <c r="B67" s="9">
        <f t="shared" si="5"/>
        <v>37</v>
      </c>
      <c r="C67" s="6"/>
      <c r="D67" s="6"/>
      <c r="E67" s="6"/>
      <c r="F67" s="246" t="str">
        <f>IF('תנאי סף'!BE67&lt;&gt;1,"",'תנאי סף'!F67)</f>
        <v>בר-קיימא - קולות חבויים</v>
      </c>
      <c r="G67" s="163" t="s">
        <v>219</v>
      </c>
      <c r="H67" s="8"/>
      <c r="I67" s="8"/>
      <c r="J67" s="7"/>
      <c r="K67" s="8"/>
      <c r="L67" s="7"/>
      <c r="M67" s="8"/>
      <c r="N67" s="8"/>
      <c r="O67" s="163"/>
      <c r="P67" s="186"/>
      <c r="Q67" s="10"/>
      <c r="R67" s="10"/>
      <c r="S67" s="164"/>
      <c r="T67" s="164"/>
      <c r="U67" s="164">
        <f t="shared" si="6"/>
        <v>2</v>
      </c>
      <c r="V67" s="10">
        <v>1</v>
      </c>
      <c r="W67" s="10">
        <f t="shared" si="7"/>
        <v>2</v>
      </c>
      <c r="X67" s="164">
        <v>1</v>
      </c>
      <c r="Y67" s="10">
        <f t="shared" si="8"/>
        <v>2</v>
      </c>
      <c r="Z67" s="123">
        <f t="shared" si="9"/>
        <v>2.564102564102564E-2</v>
      </c>
      <c r="AA67" s="195">
        <f t="shared" si="10"/>
        <v>1</v>
      </c>
      <c r="AB67" s="195">
        <f t="shared" si="15"/>
        <v>0</v>
      </c>
      <c r="AC67" s="195">
        <f t="shared" si="15"/>
        <v>1</v>
      </c>
      <c r="AD67" s="195">
        <f t="shared" si="3"/>
        <v>1</v>
      </c>
      <c r="BA67" s="195" t="str">
        <f t="shared" si="14"/>
        <v>מעטה</v>
      </c>
      <c r="BB67" s="195" t="str">
        <f t="shared" si="14"/>
        <v>רבה - 2 נקודות</v>
      </c>
      <c r="BC67" s="195" t="str">
        <f t="shared" si="14"/>
        <v>רבה - 3 נקודות</v>
      </c>
      <c r="BD67" s="195" t="str">
        <f t="shared" si="14"/>
        <v>רבה מאוד - 4 נקודות</v>
      </c>
      <c r="BE67" s="195" t="str">
        <f t="shared" si="14"/>
        <v>רבה מאוד - 5 נקודות</v>
      </c>
    </row>
    <row r="68" spans="2:57" x14ac:dyDescent="0.25">
      <c r="B68" s="9" t="str">
        <f t="shared" si="5"/>
        <v/>
      </c>
      <c r="C68" s="6"/>
      <c r="D68" s="6"/>
      <c r="E68" s="6"/>
      <c r="F68" s="246" t="str">
        <f>IF('תנאי סף'!BE68&lt;&gt;1,"",'תנאי סף'!F68)</f>
        <v/>
      </c>
      <c r="G68" s="163"/>
      <c r="H68" s="8"/>
      <c r="I68" s="8"/>
      <c r="J68" s="7"/>
      <c r="K68" s="8"/>
      <c r="L68" s="7"/>
      <c r="M68" s="8"/>
      <c r="N68" s="8"/>
      <c r="O68" s="163"/>
      <c r="P68" s="186"/>
      <c r="Q68" s="10"/>
      <c r="R68" s="10"/>
      <c r="S68" s="164"/>
      <c r="T68" s="164"/>
      <c r="U68" s="164" t="str">
        <f t="shared" si="6"/>
        <v/>
      </c>
      <c r="V68" s="10">
        <v>1</v>
      </c>
      <c r="W68" s="10" t="str">
        <f t="shared" si="7"/>
        <v/>
      </c>
      <c r="X68" s="164">
        <v>1</v>
      </c>
      <c r="Y68" s="10" t="str">
        <f t="shared" si="8"/>
        <v/>
      </c>
      <c r="Z68" s="123" t="str">
        <f t="shared" si="9"/>
        <v/>
      </c>
      <c r="AA68" s="195">
        <f t="shared" si="10"/>
        <v>0</v>
      </c>
      <c r="AB68" s="195" t="str">
        <f t="shared" si="15"/>
        <v/>
      </c>
      <c r="AC68" s="195" t="str">
        <f t="shared" si="15"/>
        <v/>
      </c>
      <c r="AD68" s="195">
        <f t="shared" si="3"/>
        <v>0</v>
      </c>
      <c r="BA68" s="195" t="str">
        <f t="shared" si="14"/>
        <v/>
      </c>
      <c r="BB68" s="195" t="str">
        <f t="shared" si="14"/>
        <v/>
      </c>
      <c r="BC68" s="195" t="str">
        <f t="shared" si="14"/>
        <v/>
      </c>
      <c r="BD68" s="195" t="str">
        <f t="shared" si="14"/>
        <v/>
      </c>
      <c r="BE68" s="195" t="str">
        <f t="shared" si="14"/>
        <v/>
      </c>
    </row>
    <row r="69" spans="2:57" x14ac:dyDescent="0.25">
      <c r="B69" s="9" t="str">
        <f t="shared" si="5"/>
        <v/>
      </c>
      <c r="C69" s="6"/>
      <c r="D69" s="6"/>
      <c r="E69" s="6"/>
      <c r="F69" s="246" t="str">
        <f>IF('תנאי סף'!BE69&lt;&gt;1,"",'תנאי סף'!F69)</f>
        <v/>
      </c>
      <c r="G69" s="163"/>
      <c r="H69" s="8"/>
      <c r="I69" s="8"/>
      <c r="J69" s="7"/>
      <c r="K69" s="8"/>
      <c r="L69" s="7"/>
      <c r="M69" s="8"/>
      <c r="N69" s="8"/>
      <c r="O69" s="163"/>
      <c r="P69" s="186"/>
      <c r="Q69" s="10"/>
      <c r="R69" s="10"/>
      <c r="S69" s="164"/>
      <c r="T69" s="164"/>
      <c r="U69" s="164" t="str">
        <f t="shared" si="6"/>
        <v/>
      </c>
      <c r="V69" s="10">
        <v>1</v>
      </c>
      <c r="W69" s="10" t="str">
        <f t="shared" si="7"/>
        <v/>
      </c>
      <c r="X69" s="164">
        <v>1</v>
      </c>
      <c r="Y69" s="10" t="str">
        <f t="shared" si="8"/>
        <v/>
      </c>
      <c r="Z69" s="123" t="str">
        <f t="shared" si="9"/>
        <v/>
      </c>
      <c r="AA69" s="195">
        <f t="shared" si="10"/>
        <v>0</v>
      </c>
      <c r="AB69" s="195" t="str">
        <f t="shared" si="15"/>
        <v/>
      </c>
      <c r="AC69" s="195" t="str">
        <f t="shared" si="15"/>
        <v/>
      </c>
      <c r="AD69" s="195">
        <f t="shared" si="3"/>
        <v>0</v>
      </c>
      <c r="BA69" s="195" t="str">
        <f t="shared" si="14"/>
        <v/>
      </c>
      <c r="BB69" s="195" t="str">
        <f t="shared" si="14"/>
        <v/>
      </c>
      <c r="BC69" s="195" t="str">
        <f t="shared" si="14"/>
        <v/>
      </c>
      <c r="BD69" s="195" t="str">
        <f t="shared" si="14"/>
        <v/>
      </c>
      <c r="BE69" s="195" t="str">
        <f t="shared" si="14"/>
        <v/>
      </c>
    </row>
    <row r="70" spans="2:57" x14ac:dyDescent="0.25">
      <c r="B70" s="9">
        <f t="shared" si="5"/>
        <v>40</v>
      </c>
      <c r="C70" s="6"/>
      <c r="D70" s="6"/>
      <c r="E70" s="6"/>
      <c r="F70" s="246" t="str">
        <f>IF('תנאי סף'!BE70&lt;&gt;1,"",'תנאי סף'!F70)</f>
        <v>צוותא  - צלילי קסם</v>
      </c>
      <c r="G70" s="163" t="s">
        <v>218</v>
      </c>
      <c r="H70" s="8"/>
      <c r="I70" s="8"/>
      <c r="J70" s="7"/>
      <c r="K70" s="8"/>
      <c r="L70" s="7"/>
      <c r="M70" s="8"/>
      <c r="N70" s="8"/>
      <c r="O70" s="163"/>
      <c r="P70" s="186"/>
      <c r="Q70" s="10"/>
      <c r="R70" s="10"/>
      <c r="S70" s="164"/>
      <c r="T70" s="164"/>
      <c r="U70" s="164">
        <f t="shared" si="6"/>
        <v>1</v>
      </c>
      <c r="V70" s="10">
        <v>1</v>
      </c>
      <c r="W70" s="10">
        <f t="shared" si="7"/>
        <v>1</v>
      </c>
      <c r="X70" s="164">
        <v>1</v>
      </c>
      <c r="Y70" s="10">
        <f t="shared" si="8"/>
        <v>1</v>
      </c>
      <c r="Z70" s="123">
        <f t="shared" si="9"/>
        <v>1.282051282051282E-2</v>
      </c>
      <c r="AA70" s="195">
        <f t="shared" si="10"/>
        <v>1</v>
      </c>
      <c r="AB70" s="195">
        <f t="shared" si="15"/>
        <v>0</v>
      </c>
      <c r="AC70" s="195">
        <f t="shared" si="15"/>
        <v>1</v>
      </c>
      <c r="AD70" s="195">
        <f t="shared" si="3"/>
        <v>1</v>
      </c>
      <c r="BA70" s="195" t="str">
        <f t="shared" si="14"/>
        <v>מעטה</v>
      </c>
      <c r="BB70" s="195" t="str">
        <f t="shared" si="14"/>
        <v>רבה - 2 נקודות</v>
      </c>
      <c r="BC70" s="195" t="str">
        <f t="shared" si="14"/>
        <v>רבה - 3 נקודות</v>
      </c>
      <c r="BD70" s="195" t="str">
        <f t="shared" si="14"/>
        <v>רבה מאוד - 4 נקודות</v>
      </c>
      <c r="BE70" s="195" t="str">
        <f t="shared" si="14"/>
        <v>רבה מאוד - 5 נקודות</v>
      </c>
    </row>
    <row r="71" spans="2:57" x14ac:dyDescent="0.25">
      <c r="B71" s="9" t="str">
        <f t="shared" si="5"/>
        <v/>
      </c>
      <c r="C71" s="6"/>
      <c r="D71" s="6"/>
      <c r="E71" s="6"/>
      <c r="F71" s="246" t="str">
        <f>IF('תנאי סף'!BE71&lt;&gt;1,"",'תנאי סף'!F71)</f>
        <v/>
      </c>
      <c r="G71" s="163" t="s">
        <v>143</v>
      </c>
      <c r="H71" s="8"/>
      <c r="I71" s="8"/>
      <c r="J71" s="7"/>
      <c r="K71" s="8"/>
      <c r="L71" s="7"/>
      <c r="M71" s="8"/>
      <c r="N71" s="8"/>
      <c r="O71" s="163"/>
      <c r="P71" s="186"/>
      <c r="Q71" s="10"/>
      <c r="R71" s="10"/>
      <c r="S71" s="164"/>
      <c r="T71" s="164"/>
      <c r="U71" s="164" t="str">
        <f t="shared" si="6"/>
        <v/>
      </c>
      <c r="V71" s="10">
        <v>1</v>
      </c>
      <c r="W71" s="10" t="str">
        <f t="shared" si="7"/>
        <v/>
      </c>
      <c r="X71" s="164">
        <v>1</v>
      </c>
      <c r="Y71" s="10" t="str">
        <f t="shared" si="8"/>
        <v/>
      </c>
      <c r="Z71" s="123" t="str">
        <f t="shared" si="9"/>
        <v/>
      </c>
      <c r="AA71" s="195">
        <f t="shared" si="10"/>
        <v>0</v>
      </c>
      <c r="AB71" s="195" t="str">
        <f t="shared" si="15"/>
        <v/>
      </c>
      <c r="AC71" s="195" t="str">
        <f t="shared" si="15"/>
        <v/>
      </c>
      <c r="AD71" s="195">
        <f t="shared" si="3"/>
        <v>0</v>
      </c>
      <c r="BA71" s="195" t="str">
        <f t="shared" ref="BA71:BE80" si="16">IF($F71="","",BA$30)</f>
        <v/>
      </c>
      <c r="BB71" s="195" t="str">
        <f t="shared" si="16"/>
        <v/>
      </c>
      <c r="BC71" s="195" t="str">
        <f t="shared" si="16"/>
        <v/>
      </c>
      <c r="BD71" s="195" t="str">
        <f t="shared" si="16"/>
        <v/>
      </c>
      <c r="BE71" s="195" t="str">
        <f t="shared" si="16"/>
        <v/>
      </c>
    </row>
    <row r="72" spans="2:57" x14ac:dyDescent="0.25">
      <c r="B72" s="9">
        <f t="shared" si="5"/>
        <v>42</v>
      </c>
      <c r="C72" s="6"/>
      <c r="D72" s="6"/>
      <c r="E72" s="6"/>
      <c r="F72" s="246" t="str">
        <f>IF('תנאי סף'!BE72&lt;&gt;1,"",'תנאי סף'!F72)</f>
        <v>אוצר המוסיקה היהודית - סדרת קונצרטים לעוגב</v>
      </c>
      <c r="G72" s="163" t="s">
        <v>219</v>
      </c>
      <c r="H72" s="8"/>
      <c r="I72" s="8"/>
      <c r="J72" s="7"/>
      <c r="K72" s="8"/>
      <c r="L72" s="7"/>
      <c r="M72" s="8"/>
      <c r="N72" s="8"/>
      <c r="O72" s="163"/>
      <c r="P72" s="186"/>
      <c r="Q72" s="10"/>
      <c r="R72" s="10"/>
      <c r="S72" s="164"/>
      <c r="T72" s="164"/>
      <c r="U72" s="164">
        <f t="shared" si="6"/>
        <v>2</v>
      </c>
      <c r="V72" s="10">
        <v>1</v>
      </c>
      <c r="W72" s="10">
        <f t="shared" si="7"/>
        <v>2</v>
      </c>
      <c r="X72" s="164">
        <v>1</v>
      </c>
      <c r="Y72" s="10">
        <f t="shared" si="8"/>
        <v>2</v>
      </c>
      <c r="Z72" s="123">
        <f t="shared" si="9"/>
        <v>2.564102564102564E-2</v>
      </c>
      <c r="AA72" s="195">
        <f t="shared" si="10"/>
        <v>1</v>
      </c>
      <c r="AB72" s="195">
        <f t="shared" si="15"/>
        <v>0</v>
      </c>
      <c r="AC72" s="195">
        <f t="shared" si="15"/>
        <v>1</v>
      </c>
      <c r="AD72" s="195">
        <f t="shared" si="3"/>
        <v>1</v>
      </c>
      <c r="BA72" s="195" t="str">
        <f t="shared" si="16"/>
        <v>מעטה</v>
      </c>
      <c r="BB72" s="195" t="str">
        <f t="shared" si="16"/>
        <v>רבה - 2 נקודות</v>
      </c>
      <c r="BC72" s="195" t="str">
        <f t="shared" si="16"/>
        <v>רבה - 3 נקודות</v>
      </c>
      <c r="BD72" s="195" t="str">
        <f t="shared" si="16"/>
        <v>רבה מאוד - 4 נקודות</v>
      </c>
      <c r="BE72" s="195" t="str">
        <f t="shared" si="16"/>
        <v>רבה מאוד - 5 נקודות</v>
      </c>
    </row>
    <row r="73" spans="2:57" x14ac:dyDescent="0.25">
      <c r="B73" s="9" t="str">
        <f t="shared" si="5"/>
        <v/>
      </c>
      <c r="C73" s="6"/>
      <c r="D73" s="6"/>
      <c r="E73" s="6"/>
      <c r="F73" s="246" t="str">
        <f>IF('תנאי סף'!BE73&lt;&gt;1,"",'תנאי סף'!F73)</f>
        <v/>
      </c>
      <c r="G73" s="163"/>
      <c r="H73" s="8"/>
      <c r="I73" s="8"/>
      <c r="J73" s="7"/>
      <c r="K73" s="8"/>
      <c r="L73" s="7"/>
      <c r="M73" s="8"/>
      <c r="N73" s="8"/>
      <c r="O73" s="163"/>
      <c r="P73" s="186"/>
      <c r="Q73" s="10"/>
      <c r="R73" s="10"/>
      <c r="S73" s="164"/>
      <c r="T73" s="164"/>
      <c r="U73" s="164" t="str">
        <f t="shared" si="6"/>
        <v/>
      </c>
      <c r="V73" s="10">
        <v>1</v>
      </c>
      <c r="W73" s="10" t="str">
        <f t="shared" si="7"/>
        <v/>
      </c>
      <c r="X73" s="164">
        <v>1</v>
      </c>
      <c r="Y73" s="10" t="str">
        <f t="shared" si="8"/>
        <v/>
      </c>
      <c r="Z73" s="123" t="str">
        <f t="shared" si="9"/>
        <v/>
      </c>
      <c r="AA73" s="195">
        <f t="shared" si="10"/>
        <v>0</v>
      </c>
      <c r="AB73" s="195" t="str">
        <f t="shared" si="15"/>
        <v/>
      </c>
      <c r="AC73" s="195" t="str">
        <f t="shared" si="15"/>
        <v/>
      </c>
      <c r="AD73" s="195">
        <f t="shared" si="3"/>
        <v>0</v>
      </c>
      <c r="BA73" s="195" t="str">
        <f t="shared" si="16"/>
        <v/>
      </c>
      <c r="BB73" s="195" t="str">
        <f t="shared" si="16"/>
        <v/>
      </c>
      <c r="BC73" s="195" t="str">
        <f t="shared" si="16"/>
        <v/>
      </c>
      <c r="BD73" s="195" t="str">
        <f t="shared" si="16"/>
        <v/>
      </c>
      <c r="BE73" s="195" t="str">
        <f t="shared" si="16"/>
        <v/>
      </c>
    </row>
    <row r="74" spans="2:57" x14ac:dyDescent="0.25">
      <c r="B74" s="9" t="str">
        <f t="shared" si="5"/>
        <v/>
      </c>
      <c r="C74" s="6"/>
      <c r="D74" s="6"/>
      <c r="E74" s="6"/>
      <c r="F74" s="246" t="str">
        <f>IF('תנאי סף'!BE74&lt;&gt;1,"",'תנאי סף'!F74)</f>
        <v/>
      </c>
      <c r="G74" s="163" t="s">
        <v>143</v>
      </c>
      <c r="H74" s="8"/>
      <c r="I74" s="8"/>
      <c r="J74" s="7"/>
      <c r="K74" s="8"/>
      <c r="L74" s="7"/>
      <c r="M74" s="8"/>
      <c r="N74" s="8"/>
      <c r="O74" s="163"/>
      <c r="P74" s="186"/>
      <c r="Q74" s="10"/>
      <c r="R74" s="10"/>
      <c r="S74" s="164"/>
      <c r="T74" s="164"/>
      <c r="U74" s="164" t="str">
        <f t="shared" si="6"/>
        <v/>
      </c>
      <c r="V74" s="10">
        <v>1</v>
      </c>
      <c r="W74" s="10" t="str">
        <f t="shared" si="7"/>
        <v/>
      </c>
      <c r="X74" s="164">
        <v>1</v>
      </c>
      <c r="Y74" s="10" t="str">
        <f t="shared" si="8"/>
        <v/>
      </c>
      <c r="Z74" s="123" t="str">
        <f t="shared" si="9"/>
        <v/>
      </c>
      <c r="AA74" s="195">
        <f t="shared" si="10"/>
        <v>0</v>
      </c>
      <c r="AB74" s="195" t="str">
        <f t="shared" si="15"/>
        <v/>
      </c>
      <c r="AC74" s="195" t="str">
        <f t="shared" si="15"/>
        <v/>
      </c>
      <c r="AD74" s="195">
        <f t="shared" si="3"/>
        <v>0</v>
      </c>
      <c r="BA74" s="195" t="str">
        <f t="shared" si="16"/>
        <v/>
      </c>
      <c r="BB74" s="195" t="str">
        <f t="shared" si="16"/>
        <v/>
      </c>
      <c r="BC74" s="195" t="str">
        <f t="shared" si="16"/>
        <v/>
      </c>
      <c r="BD74" s="195" t="str">
        <f t="shared" si="16"/>
        <v/>
      </c>
      <c r="BE74" s="195" t="str">
        <f t="shared" si="16"/>
        <v/>
      </c>
    </row>
    <row r="75" spans="2:57" x14ac:dyDescent="0.25">
      <c r="B75" s="9" t="str">
        <f t="shared" si="5"/>
        <v/>
      </c>
      <c r="C75" s="6"/>
      <c r="D75" s="6"/>
      <c r="E75" s="6"/>
      <c r="F75" s="246" t="str">
        <f>IF('תנאי סף'!BE75&lt;&gt;1,"",'תנאי סף'!F75)</f>
        <v/>
      </c>
      <c r="G75" s="163"/>
      <c r="H75" s="8"/>
      <c r="I75" s="8"/>
      <c r="J75" s="7"/>
      <c r="K75" s="8"/>
      <c r="L75" s="7"/>
      <c r="M75" s="8"/>
      <c r="N75" s="8"/>
      <c r="O75" s="163"/>
      <c r="P75" s="186"/>
      <c r="Q75" s="10"/>
      <c r="R75" s="10"/>
      <c r="S75" s="164"/>
      <c r="T75" s="164"/>
      <c r="U75" s="164" t="str">
        <f t="shared" si="6"/>
        <v/>
      </c>
      <c r="V75" s="10">
        <v>1</v>
      </c>
      <c r="W75" s="10" t="str">
        <f t="shared" si="7"/>
        <v/>
      </c>
      <c r="X75" s="164">
        <v>1</v>
      </c>
      <c r="Y75" s="10" t="str">
        <f t="shared" si="8"/>
        <v/>
      </c>
      <c r="Z75" s="123" t="str">
        <f t="shared" si="9"/>
        <v/>
      </c>
      <c r="AA75" s="195">
        <f t="shared" si="10"/>
        <v>0</v>
      </c>
      <c r="AB75" s="195" t="str">
        <f t="shared" si="15"/>
        <v/>
      </c>
      <c r="AC75" s="195" t="str">
        <f t="shared" si="15"/>
        <v/>
      </c>
      <c r="AD75" s="195">
        <f t="shared" si="3"/>
        <v>0</v>
      </c>
      <c r="BA75" s="195" t="str">
        <f t="shared" si="16"/>
        <v/>
      </c>
      <c r="BB75" s="195" t="str">
        <f t="shared" si="16"/>
        <v/>
      </c>
      <c r="BC75" s="195" t="str">
        <f t="shared" si="16"/>
        <v/>
      </c>
      <c r="BD75" s="195" t="str">
        <f t="shared" si="16"/>
        <v/>
      </c>
      <c r="BE75" s="195" t="str">
        <f t="shared" si="16"/>
        <v/>
      </c>
    </row>
    <row r="76" spans="2:57" x14ac:dyDescent="0.25">
      <c r="B76" s="9">
        <f t="shared" si="5"/>
        <v>46</v>
      </c>
      <c r="C76" s="6"/>
      <c r="D76" s="6"/>
      <c r="E76" s="6"/>
      <c r="F76" s="246" t="str">
        <f>IF('תנאי סף'!BE76&lt;&gt;1,"",'תנאי סף'!F76)</f>
        <v>תו המשווה - מוסיקה בונת שיוויון</v>
      </c>
      <c r="G76" s="163" t="s">
        <v>220</v>
      </c>
      <c r="H76" s="8"/>
      <c r="I76" s="8"/>
      <c r="J76" s="7"/>
      <c r="K76" s="8"/>
      <c r="L76" s="7"/>
      <c r="M76" s="8"/>
      <c r="N76" s="8"/>
      <c r="O76" s="163"/>
      <c r="P76" s="186"/>
      <c r="Q76" s="10"/>
      <c r="R76" s="10"/>
      <c r="S76" s="164"/>
      <c r="T76" s="164"/>
      <c r="U76" s="164">
        <f t="shared" si="6"/>
        <v>3</v>
      </c>
      <c r="V76" s="10">
        <v>1</v>
      </c>
      <c r="W76" s="10">
        <f t="shared" si="7"/>
        <v>3</v>
      </c>
      <c r="X76" s="164">
        <v>1</v>
      </c>
      <c r="Y76" s="10">
        <f t="shared" si="8"/>
        <v>3</v>
      </c>
      <c r="Z76" s="123">
        <f t="shared" si="9"/>
        <v>3.8461538461538464E-2</v>
      </c>
      <c r="AA76" s="195">
        <f t="shared" si="10"/>
        <v>1</v>
      </c>
      <c r="AB76" s="195">
        <f t="shared" si="15"/>
        <v>0</v>
      </c>
      <c r="AC76" s="195">
        <f t="shared" si="15"/>
        <v>1</v>
      </c>
      <c r="AD76" s="195">
        <f t="shared" si="3"/>
        <v>1</v>
      </c>
      <c r="BA76" s="195" t="str">
        <f t="shared" si="16"/>
        <v>מעטה</v>
      </c>
      <c r="BB76" s="195" t="str">
        <f t="shared" si="16"/>
        <v>רבה - 2 נקודות</v>
      </c>
      <c r="BC76" s="195" t="str">
        <f t="shared" si="16"/>
        <v>רבה - 3 נקודות</v>
      </c>
      <c r="BD76" s="195" t="str">
        <f t="shared" si="16"/>
        <v>רבה מאוד - 4 נקודות</v>
      </c>
      <c r="BE76" s="195" t="str">
        <f t="shared" si="16"/>
        <v>רבה מאוד - 5 נקודות</v>
      </c>
    </row>
    <row r="77" spans="2:57" x14ac:dyDescent="0.25">
      <c r="B77" s="9" t="str">
        <f t="shared" si="5"/>
        <v/>
      </c>
      <c r="C77" s="6"/>
      <c r="D77" s="6"/>
      <c r="E77" s="6"/>
      <c r="F77" s="246" t="str">
        <f>IF('תנאי סף'!BE77&lt;&gt;1,"",'תנאי סף'!F77)</f>
        <v/>
      </c>
      <c r="G77" s="163"/>
      <c r="H77" s="8"/>
      <c r="I77" s="8"/>
      <c r="J77" s="7"/>
      <c r="K77" s="8"/>
      <c r="L77" s="7"/>
      <c r="M77" s="8"/>
      <c r="N77" s="8"/>
      <c r="O77" s="163"/>
      <c r="P77" s="186"/>
      <c r="Q77" s="10"/>
      <c r="R77" s="10"/>
      <c r="S77" s="164"/>
      <c r="T77" s="164"/>
      <c r="U77" s="164" t="str">
        <f t="shared" si="6"/>
        <v/>
      </c>
      <c r="V77" s="10">
        <v>1</v>
      </c>
      <c r="W77" s="10" t="str">
        <f t="shared" si="7"/>
        <v/>
      </c>
      <c r="X77" s="164">
        <v>1</v>
      </c>
      <c r="Y77" s="10" t="str">
        <f t="shared" si="8"/>
        <v/>
      </c>
      <c r="Z77" s="123" t="str">
        <f t="shared" si="9"/>
        <v/>
      </c>
      <c r="AA77" s="195">
        <f t="shared" si="10"/>
        <v>0</v>
      </c>
      <c r="AB77" s="195" t="str">
        <f t="shared" si="15"/>
        <v/>
      </c>
      <c r="AC77" s="195" t="str">
        <f t="shared" si="15"/>
        <v/>
      </c>
      <c r="AD77" s="195">
        <f t="shared" si="3"/>
        <v>0</v>
      </c>
      <c r="BA77" s="195" t="str">
        <f t="shared" si="16"/>
        <v/>
      </c>
      <c r="BB77" s="195" t="str">
        <f t="shared" si="16"/>
        <v/>
      </c>
      <c r="BC77" s="195" t="str">
        <f t="shared" si="16"/>
        <v/>
      </c>
      <c r="BD77" s="195" t="str">
        <f t="shared" si="16"/>
        <v/>
      </c>
      <c r="BE77" s="195" t="str">
        <f t="shared" si="16"/>
        <v/>
      </c>
    </row>
    <row r="78" spans="2:57" x14ac:dyDescent="0.25">
      <c r="B78" s="9" t="str">
        <f t="shared" si="5"/>
        <v/>
      </c>
      <c r="C78" s="6"/>
      <c r="D78" s="6"/>
      <c r="E78" s="6"/>
      <c r="F78" s="246" t="str">
        <f>IF('תנאי סף'!BE78&lt;&gt;1,"",'תנאי סף'!F78)</f>
        <v/>
      </c>
      <c r="G78" s="163"/>
      <c r="H78" s="8"/>
      <c r="I78" s="8"/>
      <c r="J78" s="7"/>
      <c r="K78" s="8"/>
      <c r="L78" s="7"/>
      <c r="M78" s="8"/>
      <c r="N78" s="8"/>
      <c r="O78" s="163"/>
      <c r="P78" s="186"/>
      <c r="Q78" s="10"/>
      <c r="R78" s="10"/>
      <c r="S78" s="164"/>
      <c r="T78" s="164"/>
      <c r="U78" s="164" t="str">
        <f t="shared" si="6"/>
        <v/>
      </c>
      <c r="V78" s="10">
        <v>1</v>
      </c>
      <c r="W78" s="10" t="str">
        <f t="shared" si="7"/>
        <v/>
      </c>
      <c r="X78" s="164">
        <v>1</v>
      </c>
      <c r="Y78" s="10" t="str">
        <f t="shared" si="8"/>
        <v/>
      </c>
      <c r="Z78" s="123" t="str">
        <f t="shared" si="9"/>
        <v/>
      </c>
      <c r="AA78" s="195">
        <f t="shared" si="10"/>
        <v>0</v>
      </c>
      <c r="AB78" s="195" t="str">
        <f t="shared" si="15"/>
        <v/>
      </c>
      <c r="AC78" s="195" t="str">
        <f t="shared" si="15"/>
        <v/>
      </c>
      <c r="AD78" s="195">
        <f t="shared" si="3"/>
        <v>0</v>
      </c>
      <c r="BA78" s="195" t="str">
        <f t="shared" si="16"/>
        <v/>
      </c>
      <c r="BB78" s="195" t="str">
        <f t="shared" si="16"/>
        <v/>
      </c>
      <c r="BC78" s="195" t="str">
        <f t="shared" si="16"/>
        <v/>
      </c>
      <c r="BD78" s="195" t="str">
        <f t="shared" si="16"/>
        <v/>
      </c>
      <c r="BE78" s="195" t="str">
        <f t="shared" si="16"/>
        <v/>
      </c>
    </row>
    <row r="79" spans="2:57" x14ac:dyDescent="0.25">
      <c r="B79" s="9" t="str">
        <f t="shared" si="5"/>
        <v/>
      </c>
      <c r="C79" s="6"/>
      <c r="D79" s="6"/>
      <c r="E79" s="6"/>
      <c r="F79" s="246" t="str">
        <f>IF('תנאי סף'!BE79&lt;&gt;1,"",'תנאי סף'!F79)</f>
        <v/>
      </c>
      <c r="G79" s="163"/>
      <c r="H79" s="8"/>
      <c r="I79" s="8"/>
      <c r="J79" s="7"/>
      <c r="K79" s="8"/>
      <c r="L79" s="7"/>
      <c r="M79" s="8"/>
      <c r="N79" s="8"/>
      <c r="O79" s="163"/>
      <c r="P79" s="186"/>
      <c r="Q79" s="10"/>
      <c r="R79" s="10"/>
      <c r="S79" s="164"/>
      <c r="T79" s="164"/>
      <c r="U79" s="164" t="str">
        <f t="shared" si="6"/>
        <v/>
      </c>
      <c r="V79" s="10">
        <v>1</v>
      </c>
      <c r="W79" s="10" t="str">
        <f t="shared" si="7"/>
        <v/>
      </c>
      <c r="X79" s="164">
        <v>1</v>
      </c>
      <c r="Y79" s="10" t="str">
        <f t="shared" si="8"/>
        <v/>
      </c>
      <c r="Z79" s="123" t="str">
        <f t="shared" si="9"/>
        <v/>
      </c>
      <c r="AA79" s="195">
        <f t="shared" si="10"/>
        <v>0</v>
      </c>
      <c r="AB79" s="195" t="str">
        <f t="shared" si="15"/>
        <v/>
      </c>
      <c r="AC79" s="195" t="str">
        <f t="shared" si="15"/>
        <v/>
      </c>
      <c r="AD79" s="195">
        <f t="shared" si="3"/>
        <v>0</v>
      </c>
      <c r="BA79" s="195" t="str">
        <f t="shared" si="16"/>
        <v/>
      </c>
      <c r="BB79" s="195" t="str">
        <f t="shared" si="16"/>
        <v/>
      </c>
      <c r="BC79" s="195" t="str">
        <f t="shared" si="16"/>
        <v/>
      </c>
      <c r="BD79" s="195" t="str">
        <f t="shared" si="16"/>
        <v/>
      </c>
      <c r="BE79" s="195" t="str">
        <f t="shared" si="16"/>
        <v/>
      </c>
    </row>
    <row r="80" spans="2:57" x14ac:dyDescent="0.25">
      <c r="B80" s="9">
        <f t="shared" si="5"/>
        <v>50</v>
      </c>
      <c r="C80" s="6"/>
      <c r="D80" s="6"/>
      <c r="E80" s="6"/>
      <c r="F80" s="246" t="str">
        <f>IF('תנאי סף'!BE80&lt;&gt;1,"",'תנאי סף'!F80)</f>
        <v>מיוזיק פורט - קידום אמנים ברשת</v>
      </c>
      <c r="G80" s="163" t="s">
        <v>218</v>
      </c>
      <c r="H80" s="8"/>
      <c r="I80" s="8"/>
      <c r="J80" s="7"/>
      <c r="K80" s="8"/>
      <c r="L80" s="7"/>
      <c r="M80" s="8"/>
      <c r="N80" s="8"/>
      <c r="O80" s="163"/>
      <c r="P80" s="186"/>
      <c r="Q80" s="10"/>
      <c r="R80" s="10"/>
      <c r="S80" s="164"/>
      <c r="T80" s="164"/>
      <c r="U80" s="164">
        <f t="shared" si="6"/>
        <v>1</v>
      </c>
      <c r="V80" s="10">
        <v>1</v>
      </c>
      <c r="W80" s="10">
        <f t="shared" si="7"/>
        <v>1</v>
      </c>
      <c r="X80" s="164">
        <v>1</v>
      </c>
      <c r="Y80" s="10">
        <f t="shared" si="8"/>
        <v>1</v>
      </c>
      <c r="Z80" s="123">
        <f t="shared" si="9"/>
        <v>1.282051282051282E-2</v>
      </c>
      <c r="AA80" s="195">
        <f t="shared" si="10"/>
        <v>1</v>
      </c>
      <c r="AB80" s="195">
        <f t="shared" si="15"/>
        <v>0</v>
      </c>
      <c r="AC80" s="195">
        <f t="shared" si="15"/>
        <v>1</v>
      </c>
      <c r="AD80" s="195">
        <f t="shared" si="3"/>
        <v>1</v>
      </c>
      <c r="BA80" s="195" t="str">
        <f t="shared" si="16"/>
        <v>מעטה</v>
      </c>
      <c r="BB80" s="195" t="str">
        <f t="shared" si="16"/>
        <v>רבה - 2 נקודות</v>
      </c>
      <c r="BC80" s="195" t="str">
        <f t="shared" si="16"/>
        <v>רבה - 3 נקודות</v>
      </c>
      <c r="BD80" s="195" t="str">
        <f t="shared" si="16"/>
        <v>רבה מאוד - 4 נקודות</v>
      </c>
      <c r="BE80" s="195" t="str">
        <f t="shared" si="16"/>
        <v>רבה מאוד - 5 נקודות</v>
      </c>
    </row>
    <row r="81" spans="2:57" x14ac:dyDescent="0.25">
      <c r="B81" s="9">
        <f t="shared" si="5"/>
        <v>51</v>
      </c>
      <c r="C81" s="6"/>
      <c r="D81" s="6"/>
      <c r="E81" s="6"/>
      <c r="F81" s="246" t="str">
        <f>IF('תנאי סף'!BE81&lt;&gt;1,"",'תנאי סף'!F81)</f>
        <v>כביש אחד  - פרויקט מוזיקלי</v>
      </c>
      <c r="G81" s="163" t="s">
        <v>218</v>
      </c>
      <c r="H81" s="8"/>
      <c r="I81" s="8"/>
      <c r="J81" s="7"/>
      <c r="K81" s="8"/>
      <c r="L81" s="7"/>
      <c r="M81" s="8"/>
      <c r="N81" s="8"/>
      <c r="O81" s="163"/>
      <c r="P81" s="186"/>
      <c r="Q81" s="10"/>
      <c r="R81" s="10"/>
      <c r="S81" s="164"/>
      <c r="T81" s="164"/>
      <c r="U81" s="164">
        <f t="shared" si="6"/>
        <v>1</v>
      </c>
      <c r="V81" s="10">
        <v>1</v>
      </c>
      <c r="W81" s="10">
        <f t="shared" si="7"/>
        <v>1</v>
      </c>
      <c r="X81" s="164">
        <v>1</v>
      </c>
      <c r="Y81" s="10">
        <f t="shared" si="8"/>
        <v>1</v>
      </c>
      <c r="Z81" s="123">
        <f t="shared" si="9"/>
        <v>1.282051282051282E-2</v>
      </c>
      <c r="AA81" s="195">
        <f t="shared" si="10"/>
        <v>1</v>
      </c>
      <c r="AB81" s="195">
        <f t="shared" si="15"/>
        <v>0</v>
      </c>
      <c r="AC81" s="195">
        <f t="shared" si="15"/>
        <v>1</v>
      </c>
      <c r="AD81" s="195">
        <f t="shared" si="3"/>
        <v>1</v>
      </c>
      <c r="BA81" s="195" t="str">
        <f t="shared" ref="BA81:BE90" si="17">IF($F81="","",BA$30)</f>
        <v>מעטה</v>
      </c>
      <c r="BB81" s="195" t="str">
        <f t="shared" si="17"/>
        <v>רבה - 2 נקודות</v>
      </c>
      <c r="BC81" s="195" t="str">
        <f t="shared" si="17"/>
        <v>רבה - 3 נקודות</v>
      </c>
      <c r="BD81" s="195" t="str">
        <f t="shared" si="17"/>
        <v>רבה מאוד - 4 נקודות</v>
      </c>
      <c r="BE81" s="195" t="str">
        <f t="shared" si="17"/>
        <v>רבה מאוד - 5 נקודות</v>
      </c>
    </row>
    <row r="82" spans="2:57" x14ac:dyDescent="0.25">
      <c r="B82" s="9" t="str">
        <f t="shared" si="5"/>
        <v/>
      </c>
      <c r="C82" s="6"/>
      <c r="D82" s="6"/>
      <c r="E82" s="6"/>
      <c r="F82" s="246" t="str">
        <f>IF('תנאי סף'!BE82&lt;&gt;1,"",'תנאי סף'!F82)</f>
        <v/>
      </c>
      <c r="G82" s="163"/>
      <c r="H82" s="8"/>
      <c r="I82" s="8"/>
      <c r="J82" s="7"/>
      <c r="K82" s="8"/>
      <c r="L82" s="7"/>
      <c r="M82" s="8"/>
      <c r="N82" s="8"/>
      <c r="O82" s="163"/>
      <c r="P82" s="186"/>
      <c r="Q82" s="10"/>
      <c r="R82" s="10"/>
      <c r="S82" s="164"/>
      <c r="T82" s="164"/>
      <c r="U82" s="164" t="str">
        <f t="shared" si="6"/>
        <v/>
      </c>
      <c r="V82" s="10">
        <v>1</v>
      </c>
      <c r="W82" s="10" t="str">
        <f t="shared" si="7"/>
        <v/>
      </c>
      <c r="X82" s="164">
        <v>1</v>
      </c>
      <c r="Y82" s="10" t="str">
        <f t="shared" si="8"/>
        <v/>
      </c>
      <c r="Z82" s="123" t="str">
        <f t="shared" si="9"/>
        <v/>
      </c>
      <c r="AA82" s="195">
        <f t="shared" si="10"/>
        <v>0</v>
      </c>
      <c r="AB82" s="195" t="str">
        <f t="shared" si="15"/>
        <v/>
      </c>
      <c r="AC82" s="195" t="str">
        <f t="shared" si="15"/>
        <v/>
      </c>
      <c r="AD82" s="195">
        <f t="shared" si="3"/>
        <v>0</v>
      </c>
      <c r="BA82" s="195" t="str">
        <f t="shared" si="17"/>
        <v/>
      </c>
      <c r="BB82" s="195" t="str">
        <f t="shared" si="17"/>
        <v/>
      </c>
      <c r="BC82" s="195" t="str">
        <f t="shared" si="17"/>
        <v/>
      </c>
      <c r="BD82" s="195" t="str">
        <f t="shared" si="17"/>
        <v/>
      </c>
      <c r="BE82" s="195" t="str">
        <f t="shared" si="17"/>
        <v/>
      </c>
    </row>
    <row r="83" spans="2:57" x14ac:dyDescent="0.25">
      <c r="B83" s="9">
        <f t="shared" si="5"/>
        <v>53</v>
      </c>
      <c r="C83" s="6"/>
      <c r="D83" s="6"/>
      <c r="E83" s="6"/>
      <c r="F83" s="246" t="str">
        <f>IF('תנאי סף'!BE83&lt;&gt;1,"",'תנאי סף'!F83)</f>
        <v>עירית תל-אביב-יפו- תאטרון הסמטה ג'אז 2025</v>
      </c>
      <c r="G83" s="163" t="s">
        <v>218</v>
      </c>
      <c r="H83" s="8"/>
      <c r="I83" s="8"/>
      <c r="J83" s="7"/>
      <c r="K83" s="8"/>
      <c r="L83" s="7"/>
      <c r="M83" s="8"/>
      <c r="N83" s="8"/>
      <c r="O83" s="163"/>
      <c r="P83" s="186"/>
      <c r="Q83" s="10"/>
      <c r="R83" s="10"/>
      <c r="S83" s="164"/>
      <c r="T83" s="164"/>
      <c r="U83" s="164">
        <f t="shared" si="6"/>
        <v>1</v>
      </c>
      <c r="V83" s="10">
        <v>1</v>
      </c>
      <c r="W83" s="10">
        <f t="shared" si="7"/>
        <v>1</v>
      </c>
      <c r="X83" s="164">
        <v>1</v>
      </c>
      <c r="Y83" s="10">
        <f t="shared" si="8"/>
        <v>1</v>
      </c>
      <c r="Z83" s="123">
        <f t="shared" si="9"/>
        <v>1.282051282051282E-2</v>
      </c>
      <c r="AA83" s="195">
        <f t="shared" si="10"/>
        <v>1</v>
      </c>
      <c r="AB83" s="195">
        <f t="shared" si="15"/>
        <v>0</v>
      </c>
      <c r="AC83" s="195">
        <f t="shared" si="15"/>
        <v>1</v>
      </c>
      <c r="AD83" s="195">
        <f t="shared" si="3"/>
        <v>1</v>
      </c>
      <c r="BA83" s="195" t="str">
        <f t="shared" si="17"/>
        <v>מעטה</v>
      </c>
      <c r="BB83" s="195" t="str">
        <f t="shared" si="17"/>
        <v>רבה - 2 נקודות</v>
      </c>
      <c r="BC83" s="195" t="str">
        <f t="shared" si="17"/>
        <v>רבה - 3 נקודות</v>
      </c>
      <c r="BD83" s="195" t="str">
        <f t="shared" si="17"/>
        <v>רבה מאוד - 4 נקודות</v>
      </c>
      <c r="BE83" s="195" t="str">
        <f t="shared" si="17"/>
        <v>רבה מאוד - 5 נקודות</v>
      </c>
    </row>
    <row r="84" spans="2:57" x14ac:dyDescent="0.25">
      <c r="B84" s="9" t="str">
        <f t="shared" si="5"/>
        <v/>
      </c>
      <c r="C84" s="6"/>
      <c r="D84" s="6"/>
      <c r="E84" s="6"/>
      <c r="F84" s="246" t="str">
        <f>IF('תנאי סף'!BE84&lt;&gt;1,"",'תנאי סף'!F84)</f>
        <v/>
      </c>
      <c r="G84" s="163"/>
      <c r="H84" s="8"/>
      <c r="I84" s="8"/>
      <c r="J84" s="7"/>
      <c r="K84" s="8"/>
      <c r="L84" s="7"/>
      <c r="M84" s="8"/>
      <c r="N84" s="8"/>
      <c r="O84" s="163"/>
      <c r="P84" s="186"/>
      <c r="Q84" s="10"/>
      <c r="R84" s="10"/>
      <c r="S84" s="164"/>
      <c r="T84" s="164"/>
      <c r="U84" s="164" t="str">
        <f t="shared" si="6"/>
        <v/>
      </c>
      <c r="V84" s="10">
        <v>1</v>
      </c>
      <c r="W84" s="10" t="str">
        <f t="shared" si="7"/>
        <v/>
      </c>
      <c r="X84" s="164">
        <v>1</v>
      </c>
      <c r="Y84" s="10" t="str">
        <f t="shared" si="8"/>
        <v/>
      </c>
      <c r="Z84" s="123" t="str">
        <f t="shared" si="9"/>
        <v/>
      </c>
      <c r="AA84" s="195">
        <f t="shared" si="10"/>
        <v>0</v>
      </c>
      <c r="AB84" s="195" t="str">
        <f t="shared" si="15"/>
        <v/>
      </c>
      <c r="AC84" s="195" t="str">
        <f t="shared" si="15"/>
        <v/>
      </c>
      <c r="AD84" s="195">
        <f t="shared" si="3"/>
        <v>0</v>
      </c>
      <c r="BA84" s="195" t="str">
        <f t="shared" si="17"/>
        <v/>
      </c>
      <c r="BB84" s="195" t="str">
        <f t="shared" si="17"/>
        <v/>
      </c>
      <c r="BC84" s="195" t="str">
        <f t="shared" si="17"/>
        <v/>
      </c>
      <c r="BD84" s="195" t="str">
        <f t="shared" si="17"/>
        <v/>
      </c>
      <c r="BE84" s="195" t="str">
        <f t="shared" si="17"/>
        <v/>
      </c>
    </row>
    <row r="85" spans="2:57" x14ac:dyDescent="0.25">
      <c r="B85" s="9" t="str">
        <f t="shared" si="5"/>
        <v/>
      </c>
      <c r="C85" s="6"/>
      <c r="D85" s="6"/>
      <c r="E85" s="6"/>
      <c r="F85" s="246" t="str">
        <f>IF('תנאי סף'!BE85&lt;&gt;1,"",'תנאי סף'!F85)</f>
        <v/>
      </c>
      <c r="G85" s="163"/>
      <c r="H85" s="8"/>
      <c r="I85" s="8"/>
      <c r="J85" s="7"/>
      <c r="K85" s="8"/>
      <c r="L85" s="7"/>
      <c r="M85" s="8"/>
      <c r="N85" s="8"/>
      <c r="O85" s="163"/>
      <c r="P85" s="186"/>
      <c r="Q85" s="10"/>
      <c r="R85" s="10"/>
      <c r="S85" s="164"/>
      <c r="T85" s="164"/>
      <c r="U85" s="164" t="str">
        <f t="shared" si="6"/>
        <v/>
      </c>
      <c r="V85" s="10">
        <v>1</v>
      </c>
      <c r="W85" s="10" t="str">
        <f t="shared" si="7"/>
        <v/>
      </c>
      <c r="X85" s="164">
        <v>1</v>
      </c>
      <c r="Y85" s="10" t="str">
        <f t="shared" si="8"/>
        <v/>
      </c>
      <c r="Z85" s="123" t="str">
        <f t="shared" si="9"/>
        <v/>
      </c>
      <c r="AA85" s="195">
        <f t="shared" si="10"/>
        <v>0</v>
      </c>
      <c r="AB85" s="195" t="str">
        <f t="shared" si="15"/>
        <v/>
      </c>
      <c r="AC85" s="195" t="str">
        <f t="shared" si="15"/>
        <v/>
      </c>
      <c r="AD85" s="195">
        <f t="shared" si="3"/>
        <v>0</v>
      </c>
      <c r="BA85" s="195" t="str">
        <f t="shared" si="17"/>
        <v/>
      </c>
      <c r="BB85" s="195" t="str">
        <f t="shared" si="17"/>
        <v/>
      </c>
      <c r="BC85" s="195" t="str">
        <f t="shared" si="17"/>
        <v/>
      </c>
      <c r="BD85" s="195" t="str">
        <f t="shared" si="17"/>
        <v/>
      </c>
      <c r="BE85" s="195" t="str">
        <f t="shared" si="17"/>
        <v/>
      </c>
    </row>
    <row r="86" spans="2:57" x14ac:dyDescent="0.25">
      <c r="B86" s="9" t="str">
        <f t="shared" si="5"/>
        <v/>
      </c>
      <c r="C86" s="6"/>
      <c r="D86" s="6"/>
      <c r="E86" s="6"/>
      <c r="F86" s="246" t="str">
        <f>IF('תנאי סף'!BE86&lt;&gt;1,"",'תנאי סף'!F86)</f>
        <v/>
      </c>
      <c r="G86" s="163"/>
      <c r="H86" s="8"/>
      <c r="I86" s="8"/>
      <c r="J86" s="7"/>
      <c r="K86" s="8"/>
      <c r="L86" s="7"/>
      <c r="M86" s="8"/>
      <c r="N86" s="8"/>
      <c r="O86" s="163"/>
      <c r="P86" s="186"/>
      <c r="Q86" s="10"/>
      <c r="R86" s="10"/>
      <c r="S86" s="164"/>
      <c r="T86" s="164"/>
      <c r="U86" s="164" t="str">
        <f t="shared" si="6"/>
        <v/>
      </c>
      <c r="V86" s="10">
        <v>1</v>
      </c>
      <c r="W86" s="10" t="str">
        <f t="shared" si="7"/>
        <v/>
      </c>
      <c r="X86" s="164">
        <v>1</v>
      </c>
      <c r="Y86" s="10" t="str">
        <f t="shared" si="8"/>
        <v/>
      </c>
      <c r="Z86" s="123" t="str">
        <f t="shared" si="9"/>
        <v/>
      </c>
      <c r="AA86" s="195">
        <f t="shared" si="10"/>
        <v>0</v>
      </c>
      <c r="AB86" s="195" t="str">
        <f t="shared" si="15"/>
        <v/>
      </c>
      <c r="AC86" s="195" t="str">
        <f t="shared" si="15"/>
        <v/>
      </c>
      <c r="AD86" s="195">
        <f t="shared" si="3"/>
        <v>0</v>
      </c>
      <c r="BA86" s="195" t="str">
        <f t="shared" si="17"/>
        <v/>
      </c>
      <c r="BB86" s="195" t="str">
        <f t="shared" si="17"/>
        <v/>
      </c>
      <c r="BC86" s="195" t="str">
        <f t="shared" si="17"/>
        <v/>
      </c>
      <c r="BD86" s="195" t="str">
        <f t="shared" si="17"/>
        <v/>
      </c>
      <c r="BE86" s="195" t="str">
        <f t="shared" si="17"/>
        <v/>
      </c>
    </row>
    <row r="87" spans="2:57" x14ac:dyDescent="0.25">
      <c r="B87" s="9" t="str">
        <f t="shared" si="5"/>
        <v/>
      </c>
      <c r="C87" s="6"/>
      <c r="D87" s="6"/>
      <c r="E87" s="6"/>
      <c r="F87" s="246" t="str">
        <f>IF('תנאי סף'!BE87&lt;&gt;1,"",'תנאי סף'!F87)</f>
        <v/>
      </c>
      <c r="G87" s="163"/>
      <c r="H87" s="8"/>
      <c r="I87" s="8"/>
      <c r="J87" s="7"/>
      <c r="K87" s="8"/>
      <c r="L87" s="7"/>
      <c r="M87" s="8"/>
      <c r="N87" s="8"/>
      <c r="O87" s="163"/>
      <c r="P87" s="186"/>
      <c r="Q87" s="10"/>
      <c r="R87" s="10"/>
      <c r="S87" s="164"/>
      <c r="T87" s="164"/>
      <c r="U87" s="164" t="str">
        <f t="shared" si="6"/>
        <v/>
      </c>
      <c r="V87" s="10">
        <v>1</v>
      </c>
      <c r="W87" s="10" t="str">
        <f t="shared" si="7"/>
        <v/>
      </c>
      <c r="X87" s="164">
        <v>1</v>
      </c>
      <c r="Y87" s="10" t="str">
        <f t="shared" si="8"/>
        <v/>
      </c>
      <c r="Z87" s="123" t="str">
        <f t="shared" si="9"/>
        <v/>
      </c>
      <c r="AA87" s="195">
        <f t="shared" si="10"/>
        <v>0</v>
      </c>
      <c r="AB87" s="195" t="str">
        <f t="shared" si="15"/>
        <v/>
      </c>
      <c r="AC87" s="195" t="str">
        <f t="shared" si="15"/>
        <v/>
      </c>
      <c r="AD87" s="195">
        <f t="shared" si="3"/>
        <v>0</v>
      </c>
      <c r="BA87" s="195" t="str">
        <f t="shared" si="17"/>
        <v/>
      </c>
      <c r="BB87" s="195" t="str">
        <f t="shared" si="17"/>
        <v/>
      </c>
      <c r="BC87" s="195" t="str">
        <f t="shared" si="17"/>
        <v/>
      </c>
      <c r="BD87" s="195" t="str">
        <f t="shared" si="17"/>
        <v/>
      </c>
      <c r="BE87" s="195" t="str">
        <f t="shared" si="17"/>
        <v/>
      </c>
    </row>
    <row r="88" spans="2:57" x14ac:dyDescent="0.25">
      <c r="B88" s="9" t="str">
        <f t="shared" si="5"/>
        <v/>
      </c>
      <c r="C88" s="6"/>
      <c r="D88" s="6"/>
      <c r="E88" s="6"/>
      <c r="F88" s="246" t="str">
        <f>IF('תנאי סף'!BE88&lt;&gt;1,"",'תנאי סף'!F88)</f>
        <v/>
      </c>
      <c r="G88" s="163"/>
      <c r="H88" s="8"/>
      <c r="I88" s="8"/>
      <c r="J88" s="7"/>
      <c r="K88" s="8"/>
      <c r="L88" s="7"/>
      <c r="M88" s="8"/>
      <c r="N88" s="8"/>
      <c r="O88" s="163"/>
      <c r="P88" s="186"/>
      <c r="Q88" s="10"/>
      <c r="R88" s="10"/>
      <c r="S88" s="164"/>
      <c r="T88" s="164"/>
      <c r="U88" s="164" t="str">
        <f t="shared" si="6"/>
        <v/>
      </c>
      <c r="V88" s="10">
        <v>1</v>
      </c>
      <c r="W88" s="10" t="str">
        <f t="shared" si="7"/>
        <v/>
      </c>
      <c r="X88" s="164">
        <v>1</v>
      </c>
      <c r="Y88" s="10" t="str">
        <f t="shared" si="8"/>
        <v/>
      </c>
      <c r="Z88" s="123" t="str">
        <f t="shared" si="9"/>
        <v/>
      </c>
      <c r="AA88" s="195">
        <f t="shared" si="10"/>
        <v>0</v>
      </c>
      <c r="AB88" s="195" t="str">
        <f t="shared" si="15"/>
        <v/>
      </c>
      <c r="AC88" s="195" t="str">
        <f t="shared" si="15"/>
        <v/>
      </c>
      <c r="AD88" s="195">
        <f t="shared" si="3"/>
        <v>0</v>
      </c>
      <c r="BA88" s="195" t="str">
        <f t="shared" si="17"/>
        <v/>
      </c>
      <c r="BB88" s="195" t="str">
        <f t="shared" si="17"/>
        <v/>
      </c>
      <c r="BC88" s="195" t="str">
        <f t="shared" si="17"/>
        <v/>
      </c>
      <c r="BD88" s="195" t="str">
        <f t="shared" si="17"/>
        <v/>
      </c>
      <c r="BE88" s="195" t="str">
        <f t="shared" si="17"/>
        <v/>
      </c>
    </row>
    <row r="89" spans="2:57" x14ac:dyDescent="0.25">
      <c r="B89" s="9" t="str">
        <f t="shared" si="5"/>
        <v/>
      </c>
      <c r="C89" s="6"/>
      <c r="D89" s="6"/>
      <c r="E89" s="6"/>
      <c r="F89" s="246" t="str">
        <f>IF('תנאי סף'!BE89&lt;&gt;1,"",'תנאי סף'!F89)</f>
        <v/>
      </c>
      <c r="G89" s="163"/>
      <c r="H89" s="8"/>
      <c r="I89" s="8"/>
      <c r="J89" s="7"/>
      <c r="K89" s="8"/>
      <c r="L89" s="7"/>
      <c r="M89" s="8"/>
      <c r="N89" s="8"/>
      <c r="O89" s="163"/>
      <c r="P89" s="186"/>
      <c r="Q89" s="10"/>
      <c r="R89" s="10"/>
      <c r="S89" s="164"/>
      <c r="T89" s="164"/>
      <c r="U89" s="164" t="str">
        <f t="shared" si="6"/>
        <v/>
      </c>
      <c r="V89" s="10">
        <v>1</v>
      </c>
      <c r="W89" s="10" t="str">
        <f t="shared" si="7"/>
        <v/>
      </c>
      <c r="X89" s="164">
        <v>1</v>
      </c>
      <c r="Y89" s="10" t="str">
        <f t="shared" si="8"/>
        <v/>
      </c>
      <c r="Z89" s="123" t="str">
        <f t="shared" si="9"/>
        <v/>
      </c>
      <c r="AA89" s="195">
        <f t="shared" si="10"/>
        <v>0</v>
      </c>
      <c r="AB89" s="195" t="str">
        <f t="shared" si="15"/>
        <v/>
      </c>
      <c r="AC89" s="195" t="str">
        <f t="shared" si="15"/>
        <v/>
      </c>
      <c r="AD89" s="195">
        <f t="shared" si="3"/>
        <v>0</v>
      </c>
      <c r="BA89" s="195" t="str">
        <f t="shared" si="17"/>
        <v/>
      </c>
      <c r="BB89" s="195" t="str">
        <f t="shared" si="17"/>
        <v/>
      </c>
      <c r="BC89" s="195" t="str">
        <f t="shared" si="17"/>
        <v/>
      </c>
      <c r="BD89" s="195" t="str">
        <f t="shared" si="17"/>
        <v/>
      </c>
      <c r="BE89" s="195" t="str">
        <f t="shared" si="17"/>
        <v/>
      </c>
    </row>
    <row r="90" spans="2:57" x14ac:dyDescent="0.25">
      <c r="B90" s="9" t="str">
        <f t="shared" si="5"/>
        <v/>
      </c>
      <c r="C90" s="6"/>
      <c r="D90" s="6"/>
      <c r="E90" s="6"/>
      <c r="F90" s="246" t="str">
        <f>IF('תנאי סף'!BE90&lt;&gt;1,"",'תנאי סף'!F90)</f>
        <v/>
      </c>
      <c r="G90" s="163"/>
      <c r="H90" s="8"/>
      <c r="I90" s="8"/>
      <c r="J90" s="7"/>
      <c r="K90" s="8"/>
      <c r="L90" s="7"/>
      <c r="M90" s="8"/>
      <c r="N90" s="8"/>
      <c r="O90" s="163"/>
      <c r="P90" s="186"/>
      <c r="Q90" s="10"/>
      <c r="R90" s="10"/>
      <c r="S90" s="164"/>
      <c r="T90" s="164"/>
      <c r="U90" s="164" t="str">
        <f t="shared" si="6"/>
        <v/>
      </c>
      <c r="V90" s="10">
        <v>1</v>
      </c>
      <c r="W90" s="10" t="str">
        <f t="shared" si="7"/>
        <v/>
      </c>
      <c r="X90" s="164">
        <v>1</v>
      </c>
      <c r="Y90" s="10" t="str">
        <f t="shared" si="8"/>
        <v/>
      </c>
      <c r="Z90" s="123" t="str">
        <f t="shared" si="9"/>
        <v/>
      </c>
      <c r="AA90" s="195">
        <f t="shared" si="10"/>
        <v>0</v>
      </c>
      <c r="AB90" s="195" t="str">
        <f t="shared" si="15"/>
        <v/>
      </c>
      <c r="AC90" s="195" t="str">
        <f t="shared" si="15"/>
        <v/>
      </c>
      <c r="AD90" s="195">
        <f t="shared" si="3"/>
        <v>0</v>
      </c>
      <c r="BA90" s="195" t="str">
        <f t="shared" si="17"/>
        <v/>
      </c>
      <c r="BB90" s="195" t="str">
        <f t="shared" si="17"/>
        <v/>
      </c>
      <c r="BC90" s="195" t="str">
        <f t="shared" si="17"/>
        <v/>
      </c>
      <c r="BD90" s="195" t="str">
        <f t="shared" si="17"/>
        <v/>
      </c>
      <c r="BE90" s="195" t="str">
        <f t="shared" si="17"/>
        <v/>
      </c>
    </row>
    <row r="91" spans="2:57" x14ac:dyDescent="0.25">
      <c r="B91" s="9" t="str">
        <f t="shared" si="5"/>
        <v/>
      </c>
      <c r="C91" s="6"/>
      <c r="D91" s="6"/>
      <c r="E91" s="6"/>
      <c r="F91" s="246" t="str">
        <f>IF('תנאי סף'!BE91&lt;&gt;1,"",'תנאי סף'!F91)</f>
        <v/>
      </c>
      <c r="G91" s="163"/>
      <c r="H91" s="8"/>
      <c r="I91" s="8"/>
      <c r="J91" s="7"/>
      <c r="K91" s="8"/>
      <c r="L91" s="7"/>
      <c r="M91" s="8"/>
      <c r="N91" s="8"/>
      <c r="O91" s="163"/>
      <c r="P91" s="186"/>
      <c r="Q91" s="10"/>
      <c r="R91" s="10"/>
      <c r="S91" s="164"/>
      <c r="T91" s="164"/>
      <c r="U91" s="164" t="str">
        <f t="shared" si="6"/>
        <v/>
      </c>
      <c r="V91" s="10">
        <v>1</v>
      </c>
      <c r="W91" s="10" t="str">
        <f t="shared" si="7"/>
        <v/>
      </c>
      <c r="X91" s="164">
        <v>1</v>
      </c>
      <c r="Y91" s="10" t="str">
        <f t="shared" si="8"/>
        <v/>
      </c>
      <c r="Z91" s="123" t="str">
        <f t="shared" si="9"/>
        <v/>
      </c>
      <c r="AA91" s="195">
        <f t="shared" si="10"/>
        <v>0</v>
      </c>
      <c r="AB91" s="195" t="str">
        <f t="shared" si="15"/>
        <v/>
      </c>
      <c r="AC91" s="195" t="str">
        <f t="shared" si="15"/>
        <v/>
      </c>
      <c r="AD91" s="195">
        <f t="shared" si="3"/>
        <v>0</v>
      </c>
      <c r="BA91" s="195" t="str">
        <f t="shared" ref="BA91:BE100" si="18">IF($F91="","",BA$30)</f>
        <v/>
      </c>
      <c r="BB91" s="195" t="str">
        <f t="shared" si="18"/>
        <v/>
      </c>
      <c r="BC91" s="195" t="str">
        <f t="shared" si="18"/>
        <v/>
      </c>
      <c r="BD91" s="195" t="str">
        <f t="shared" si="18"/>
        <v/>
      </c>
      <c r="BE91" s="195" t="str">
        <f t="shared" si="18"/>
        <v/>
      </c>
    </row>
    <row r="92" spans="2:57" x14ac:dyDescent="0.25">
      <c r="B92" s="9" t="str">
        <f t="shared" si="5"/>
        <v/>
      </c>
      <c r="C92" s="6"/>
      <c r="D92" s="6"/>
      <c r="E92" s="6"/>
      <c r="F92" s="246" t="str">
        <f>IF('תנאי סף'!BE92&lt;&gt;1,"",'תנאי סף'!F92)</f>
        <v/>
      </c>
      <c r="G92" s="163"/>
      <c r="H92" s="8"/>
      <c r="I92" s="8"/>
      <c r="J92" s="7"/>
      <c r="K92" s="8"/>
      <c r="L92" s="7"/>
      <c r="M92" s="8"/>
      <c r="N92" s="8"/>
      <c r="O92" s="163"/>
      <c r="P92" s="186"/>
      <c r="Q92" s="10"/>
      <c r="R92" s="10"/>
      <c r="S92" s="164"/>
      <c r="T92" s="164"/>
      <c r="U92" s="164" t="str">
        <f t="shared" si="6"/>
        <v/>
      </c>
      <c r="V92" s="10">
        <v>1</v>
      </c>
      <c r="W92" s="10" t="str">
        <f t="shared" si="7"/>
        <v/>
      </c>
      <c r="X92" s="164">
        <v>1</v>
      </c>
      <c r="Y92" s="10" t="str">
        <f t="shared" si="8"/>
        <v/>
      </c>
      <c r="Z92" s="123" t="str">
        <f t="shared" si="9"/>
        <v/>
      </c>
      <c r="AA92" s="195">
        <f t="shared" si="10"/>
        <v>0</v>
      </c>
      <c r="AB92" s="195" t="str">
        <f t="shared" ref="AB92:AC130" si="19">IF($F92="","",AB$30)</f>
        <v/>
      </c>
      <c r="AC92" s="195" t="str">
        <f t="shared" si="19"/>
        <v/>
      </c>
      <c r="AD92" s="195">
        <f t="shared" si="3"/>
        <v>0</v>
      </c>
      <c r="BA92" s="195" t="str">
        <f t="shared" si="18"/>
        <v/>
      </c>
      <c r="BB92" s="195" t="str">
        <f t="shared" si="18"/>
        <v/>
      </c>
      <c r="BC92" s="195" t="str">
        <f t="shared" si="18"/>
        <v/>
      </c>
      <c r="BD92" s="195" t="str">
        <f t="shared" si="18"/>
        <v/>
      </c>
      <c r="BE92" s="195" t="str">
        <f t="shared" si="18"/>
        <v/>
      </c>
    </row>
    <row r="93" spans="2:57" x14ac:dyDescent="0.25">
      <c r="B93" s="9" t="str">
        <f t="shared" si="5"/>
        <v/>
      </c>
      <c r="C93" s="6"/>
      <c r="D93" s="6"/>
      <c r="E93" s="6"/>
      <c r="F93" s="246" t="str">
        <f>IF('תנאי סף'!BE93&lt;&gt;1,"",'תנאי סף'!F93)</f>
        <v/>
      </c>
      <c r="G93" s="163"/>
      <c r="H93" s="8"/>
      <c r="I93" s="8"/>
      <c r="J93" s="7"/>
      <c r="K93" s="8"/>
      <c r="L93" s="7"/>
      <c r="M93" s="8"/>
      <c r="N93" s="8"/>
      <c r="O93" s="163"/>
      <c r="P93" s="186"/>
      <c r="Q93" s="10"/>
      <c r="R93" s="10"/>
      <c r="S93" s="164"/>
      <c r="T93" s="164"/>
      <c r="U93" s="164" t="str">
        <f t="shared" si="6"/>
        <v/>
      </c>
      <c r="V93" s="10">
        <v>1</v>
      </c>
      <c r="W93" s="10" t="str">
        <f t="shared" si="7"/>
        <v/>
      </c>
      <c r="X93" s="164">
        <v>1</v>
      </c>
      <c r="Y93" s="10" t="str">
        <f t="shared" si="8"/>
        <v/>
      </c>
      <c r="Z93" s="123" t="str">
        <f t="shared" si="9"/>
        <v/>
      </c>
      <c r="AA93" s="195">
        <f t="shared" si="10"/>
        <v>0</v>
      </c>
      <c r="AB93" s="195" t="str">
        <f t="shared" si="19"/>
        <v/>
      </c>
      <c r="AC93" s="195" t="str">
        <f t="shared" si="19"/>
        <v/>
      </c>
      <c r="AD93" s="195">
        <f t="shared" si="3"/>
        <v>0</v>
      </c>
      <c r="BA93" s="195" t="str">
        <f t="shared" si="18"/>
        <v/>
      </c>
      <c r="BB93" s="195" t="str">
        <f t="shared" si="18"/>
        <v/>
      </c>
      <c r="BC93" s="195" t="str">
        <f t="shared" si="18"/>
        <v/>
      </c>
      <c r="BD93" s="195" t="str">
        <f t="shared" si="18"/>
        <v/>
      </c>
      <c r="BE93" s="195" t="str">
        <f t="shared" si="18"/>
        <v/>
      </c>
    </row>
    <row r="94" spans="2:57" x14ac:dyDescent="0.25">
      <c r="B94" s="9">
        <f t="shared" si="5"/>
        <v>64</v>
      </c>
      <c r="C94" s="6"/>
      <c r="D94" s="6"/>
      <c r="E94" s="6"/>
      <c r="F94" s="246" t="str">
        <f>IF('תנאי סף'!BE94&lt;&gt;1,"",'תנאי סף'!F94)</f>
        <v>פליציה בלומנטל - סמה צעירה</v>
      </c>
      <c r="G94" s="163" t="s">
        <v>219</v>
      </c>
      <c r="H94" s="8"/>
      <c r="I94" s="8"/>
      <c r="J94" s="7"/>
      <c r="K94" s="8"/>
      <c r="L94" s="7"/>
      <c r="M94" s="8"/>
      <c r="N94" s="8"/>
      <c r="O94" s="163"/>
      <c r="P94" s="186"/>
      <c r="Q94" s="10"/>
      <c r="R94" s="10"/>
      <c r="S94" s="164"/>
      <c r="T94" s="164"/>
      <c r="U94" s="164">
        <f t="shared" si="6"/>
        <v>2</v>
      </c>
      <c r="V94" s="10">
        <v>1</v>
      </c>
      <c r="W94" s="10">
        <f t="shared" si="7"/>
        <v>2</v>
      </c>
      <c r="X94" s="164">
        <v>1</v>
      </c>
      <c r="Y94" s="10">
        <f t="shared" si="8"/>
        <v>2</v>
      </c>
      <c r="Z94" s="123">
        <f t="shared" si="9"/>
        <v>2.564102564102564E-2</v>
      </c>
      <c r="AA94" s="195">
        <f t="shared" si="10"/>
        <v>1</v>
      </c>
      <c r="AB94" s="195">
        <f t="shared" si="19"/>
        <v>0</v>
      </c>
      <c r="AC94" s="195">
        <f t="shared" si="19"/>
        <v>1</v>
      </c>
      <c r="AD94" s="195">
        <f t="shared" si="3"/>
        <v>1</v>
      </c>
      <c r="BA94" s="195" t="str">
        <f t="shared" si="18"/>
        <v>מעטה</v>
      </c>
      <c r="BB94" s="195" t="str">
        <f t="shared" si="18"/>
        <v>רבה - 2 נקודות</v>
      </c>
      <c r="BC94" s="195" t="str">
        <f t="shared" si="18"/>
        <v>רבה - 3 נקודות</v>
      </c>
      <c r="BD94" s="195" t="str">
        <f t="shared" si="18"/>
        <v>רבה מאוד - 4 נקודות</v>
      </c>
      <c r="BE94" s="195" t="str">
        <f t="shared" si="18"/>
        <v>רבה מאוד - 5 נקודות</v>
      </c>
    </row>
    <row r="95" spans="2:57" x14ac:dyDescent="0.25">
      <c r="B95" s="9">
        <f t="shared" si="5"/>
        <v>65</v>
      </c>
      <c r="C95" s="6"/>
      <c r="D95" s="6"/>
      <c r="E95" s="6"/>
      <c r="F95" s="246" t="str">
        <f>IF('תנאי סף'!BE95&lt;&gt;1,"",'תנאי סף'!F95)</f>
        <v>אל תוך האור: מוסיקה אבודה מהתקופה הנאצית</v>
      </c>
      <c r="G95" s="163" t="s">
        <v>218</v>
      </c>
      <c r="H95" s="8"/>
      <c r="I95" s="8"/>
      <c r="J95" s="7"/>
      <c r="K95" s="8"/>
      <c r="L95" s="7"/>
      <c r="M95" s="8"/>
      <c r="N95" s="8"/>
      <c r="O95" s="163"/>
      <c r="P95" s="186"/>
      <c r="Q95" s="10"/>
      <c r="R95" s="10"/>
      <c r="S95" s="164"/>
      <c r="T95" s="164"/>
      <c r="U95" s="164">
        <f t="shared" si="6"/>
        <v>1</v>
      </c>
      <c r="V95" s="10">
        <v>1</v>
      </c>
      <c r="W95" s="10">
        <f t="shared" si="7"/>
        <v>1</v>
      </c>
      <c r="X95" s="164">
        <v>1</v>
      </c>
      <c r="Y95" s="10">
        <f t="shared" si="8"/>
        <v>1</v>
      </c>
      <c r="Z95" s="123">
        <f t="shared" si="9"/>
        <v>1.282051282051282E-2</v>
      </c>
      <c r="AA95" s="195">
        <f t="shared" si="10"/>
        <v>1</v>
      </c>
      <c r="AB95" s="195">
        <f t="shared" si="19"/>
        <v>0</v>
      </c>
      <c r="AC95" s="195">
        <f t="shared" si="19"/>
        <v>1</v>
      </c>
      <c r="AD95" s="195">
        <f t="shared" ref="AD95:AD130" si="20">IF(G$30="",1,IF(G95="",0,IFERROR(CHOOSE(AD$28,IF(ISNA(MATCH(G95,$AB$30:$AC$30,0)),0,1),IF(ISNUMBER(G95),1,0),IF(G95=TRUNC(G95),1,0),IF(AND(G95*1=G95,G95&gt;=0),1,0),IF(AND(G95=TRUNC(G95),G95&gt;=0),1,0),IF(AND(G95*1=G95,G95&gt;0),1,0),IF(AND(G95=TRUNC(G95),G95&gt;0),1,0),1,IF(ISNA(HLOOKUP(G95,$AE$4:$AN$4,1,0)),0,1)),0)))</f>
        <v>1</v>
      </c>
      <c r="BA95" s="195" t="str">
        <f t="shared" si="18"/>
        <v>מעטה</v>
      </c>
      <c r="BB95" s="195" t="str">
        <f t="shared" si="18"/>
        <v>רבה - 2 נקודות</v>
      </c>
      <c r="BC95" s="195" t="str">
        <f t="shared" si="18"/>
        <v>רבה - 3 נקודות</v>
      </c>
      <c r="BD95" s="195" t="str">
        <f t="shared" si="18"/>
        <v>רבה מאוד - 4 נקודות</v>
      </c>
      <c r="BE95" s="195" t="str">
        <f t="shared" si="18"/>
        <v>רבה מאוד - 5 נקודות</v>
      </c>
    </row>
    <row r="96" spans="2:57" x14ac:dyDescent="0.25">
      <c r="B96" s="9" t="str">
        <f t="shared" ref="B96:B130" si="21">IF(F96="","",ROW()-30)</f>
        <v/>
      </c>
      <c r="C96" s="6"/>
      <c r="D96" s="6"/>
      <c r="E96" s="6"/>
      <c r="F96" s="246" t="str">
        <f>IF('תנאי סף'!BE96&lt;&gt;1,"",'תנאי סף'!F96)</f>
        <v/>
      </c>
      <c r="G96" s="163"/>
      <c r="H96" s="8"/>
      <c r="I96" s="8"/>
      <c r="J96" s="7"/>
      <c r="K96" s="8"/>
      <c r="L96" s="7"/>
      <c r="M96" s="8"/>
      <c r="N96" s="8"/>
      <c r="O96" s="163"/>
      <c r="P96" s="186"/>
      <c r="Q96" s="10"/>
      <c r="R96" s="10"/>
      <c r="S96" s="164"/>
      <c r="T96" s="164"/>
      <c r="U96" s="164" t="str">
        <f t="shared" ref="U96:U130" si="22">IF($F96="","",IF($AA96&lt;&gt;1,$AB$1,IFERROR(INDEX($G$5:$G$9,MATCH(G96,$F$5:$F$9,0)),$AB$1)))</f>
        <v/>
      </c>
      <c r="V96" s="10">
        <v>1</v>
      </c>
      <c r="W96" s="10" t="str">
        <f t="shared" ref="W96:W130" si="23">IF($F96="","",IF($AA96&lt;&gt;1,$AB$1,IFERROR(U96*V96,$AB$1)))</f>
        <v/>
      </c>
      <c r="X96" s="164">
        <v>1</v>
      </c>
      <c r="Y96" s="10" t="str">
        <f t="shared" ref="Y96:Y130" si="24">IF($F96="","",IF($AA96&lt;&gt;1,$AB$1,IFERROR(W96*X96,$AB$1)))</f>
        <v/>
      </c>
      <c r="Z96" s="123" t="str">
        <f t="shared" ref="Z96:Z130" si="25">IF($F96="","",IF(OR($AA96&lt;&gt;1,Y96=$AB$1),$AB$1,IFERROR(Y96/SUM($Y$31:$Y$130),0)))</f>
        <v/>
      </c>
      <c r="AA96" s="195">
        <f t="shared" ref="AA96:AA130" si="26">IF(SUM(AD96:AV96)=COUNT(AD96:AV96),1,0)</f>
        <v>0</v>
      </c>
      <c r="AB96" s="195" t="str">
        <f t="shared" si="19"/>
        <v/>
      </c>
      <c r="AC96" s="195" t="str">
        <f t="shared" si="19"/>
        <v/>
      </c>
      <c r="AD96" s="195">
        <f t="shared" si="20"/>
        <v>0</v>
      </c>
      <c r="BA96" s="195" t="str">
        <f t="shared" si="18"/>
        <v/>
      </c>
      <c r="BB96" s="195" t="str">
        <f t="shared" si="18"/>
        <v/>
      </c>
      <c r="BC96" s="195" t="str">
        <f t="shared" si="18"/>
        <v/>
      </c>
      <c r="BD96" s="195" t="str">
        <f t="shared" si="18"/>
        <v/>
      </c>
      <c r="BE96" s="195" t="str">
        <f t="shared" si="18"/>
        <v/>
      </c>
    </row>
    <row r="97" spans="2:57" x14ac:dyDescent="0.25">
      <c r="B97" s="9">
        <f t="shared" si="21"/>
        <v>67</v>
      </c>
      <c r="C97" s="6"/>
      <c r="D97" s="6"/>
      <c r="E97" s="6"/>
      <c r="F97" s="246" t="str">
        <f>IF('תנאי סף'!BE97&lt;&gt;1,"",'תנאי סף'!F97)</f>
        <v>אתוס - כיתות אמן אינסטרומנטלי</v>
      </c>
      <c r="G97" s="163" t="s">
        <v>218</v>
      </c>
      <c r="H97" s="8"/>
      <c r="I97" s="8"/>
      <c r="J97" s="7"/>
      <c r="K97" s="8"/>
      <c r="L97" s="7"/>
      <c r="M97" s="8"/>
      <c r="N97" s="8"/>
      <c r="O97" s="163"/>
      <c r="P97" s="186"/>
      <c r="Q97" s="10"/>
      <c r="R97" s="10"/>
      <c r="S97" s="164"/>
      <c r="T97" s="164"/>
      <c r="U97" s="164">
        <f t="shared" si="22"/>
        <v>1</v>
      </c>
      <c r="V97" s="10">
        <v>1</v>
      </c>
      <c r="W97" s="10">
        <f t="shared" si="23"/>
        <v>1</v>
      </c>
      <c r="X97" s="164">
        <v>1</v>
      </c>
      <c r="Y97" s="10">
        <f t="shared" si="24"/>
        <v>1</v>
      </c>
      <c r="Z97" s="123">
        <f t="shared" si="25"/>
        <v>1.282051282051282E-2</v>
      </c>
      <c r="AA97" s="195">
        <f t="shared" si="26"/>
        <v>1</v>
      </c>
      <c r="AB97" s="195">
        <f t="shared" si="19"/>
        <v>0</v>
      </c>
      <c r="AC97" s="195">
        <f t="shared" si="19"/>
        <v>1</v>
      </c>
      <c r="AD97" s="195">
        <f t="shared" si="20"/>
        <v>1</v>
      </c>
      <c r="BA97" s="195" t="str">
        <f t="shared" si="18"/>
        <v>מעטה</v>
      </c>
      <c r="BB97" s="195" t="str">
        <f t="shared" si="18"/>
        <v>רבה - 2 נקודות</v>
      </c>
      <c r="BC97" s="195" t="str">
        <f t="shared" si="18"/>
        <v>רבה - 3 נקודות</v>
      </c>
      <c r="BD97" s="195" t="str">
        <f t="shared" si="18"/>
        <v>רבה מאוד - 4 נקודות</v>
      </c>
      <c r="BE97" s="195" t="str">
        <f t="shared" si="18"/>
        <v>רבה מאוד - 5 נקודות</v>
      </c>
    </row>
    <row r="98" spans="2:57" x14ac:dyDescent="0.25">
      <c r="B98" s="9" t="str">
        <f t="shared" si="21"/>
        <v/>
      </c>
      <c r="C98" s="6"/>
      <c r="D98" s="6"/>
      <c r="E98" s="6"/>
      <c r="F98" s="246" t="str">
        <f>IF('תנאי סף'!BE98&lt;&gt;1,"",'תנאי סף'!F98)</f>
        <v/>
      </c>
      <c r="G98" s="163"/>
      <c r="H98" s="8"/>
      <c r="I98" s="8"/>
      <c r="J98" s="7"/>
      <c r="K98" s="8"/>
      <c r="L98" s="7"/>
      <c r="M98" s="8"/>
      <c r="N98" s="8"/>
      <c r="O98" s="163"/>
      <c r="P98" s="186"/>
      <c r="Q98" s="10"/>
      <c r="R98" s="10"/>
      <c r="S98" s="164"/>
      <c r="T98" s="164"/>
      <c r="U98" s="164" t="str">
        <f t="shared" si="22"/>
        <v/>
      </c>
      <c r="V98" s="10">
        <v>1</v>
      </c>
      <c r="W98" s="10" t="str">
        <f t="shared" si="23"/>
        <v/>
      </c>
      <c r="X98" s="164">
        <v>1</v>
      </c>
      <c r="Y98" s="10" t="str">
        <f t="shared" si="24"/>
        <v/>
      </c>
      <c r="Z98" s="123" t="str">
        <f t="shared" si="25"/>
        <v/>
      </c>
      <c r="AA98" s="195">
        <f t="shared" si="26"/>
        <v>0</v>
      </c>
      <c r="AB98" s="195" t="str">
        <f t="shared" si="19"/>
        <v/>
      </c>
      <c r="AC98" s="195" t="str">
        <f t="shared" si="19"/>
        <v/>
      </c>
      <c r="AD98" s="195">
        <f t="shared" si="20"/>
        <v>0</v>
      </c>
      <c r="BA98" s="195" t="str">
        <f t="shared" si="18"/>
        <v/>
      </c>
      <c r="BB98" s="195" t="str">
        <f t="shared" si="18"/>
        <v/>
      </c>
      <c r="BC98" s="195" t="str">
        <f t="shared" si="18"/>
        <v/>
      </c>
      <c r="BD98" s="195" t="str">
        <f t="shared" si="18"/>
        <v/>
      </c>
      <c r="BE98" s="195" t="str">
        <f t="shared" si="18"/>
        <v/>
      </c>
    </row>
    <row r="99" spans="2:57" x14ac:dyDescent="0.25">
      <c r="B99" s="9" t="str">
        <f t="shared" si="21"/>
        <v/>
      </c>
      <c r="C99" s="6"/>
      <c r="D99" s="6"/>
      <c r="E99" s="6"/>
      <c r="F99" s="246" t="str">
        <f>IF('תנאי סף'!BE99&lt;&gt;1,"",'תנאי סף'!F99)</f>
        <v/>
      </c>
      <c r="G99" s="163"/>
      <c r="H99" s="8"/>
      <c r="I99" s="8"/>
      <c r="J99" s="7"/>
      <c r="K99" s="8"/>
      <c r="L99" s="7"/>
      <c r="M99" s="8"/>
      <c r="N99" s="8"/>
      <c r="O99" s="163"/>
      <c r="P99" s="186"/>
      <c r="Q99" s="10"/>
      <c r="R99" s="10"/>
      <c r="S99" s="164"/>
      <c r="T99" s="164"/>
      <c r="U99" s="164" t="str">
        <f t="shared" si="22"/>
        <v/>
      </c>
      <c r="V99" s="10">
        <v>1</v>
      </c>
      <c r="W99" s="10" t="str">
        <f t="shared" si="23"/>
        <v/>
      </c>
      <c r="X99" s="164">
        <v>1</v>
      </c>
      <c r="Y99" s="10" t="str">
        <f t="shared" si="24"/>
        <v/>
      </c>
      <c r="Z99" s="123" t="str">
        <f t="shared" si="25"/>
        <v/>
      </c>
      <c r="AA99" s="195">
        <f t="shared" si="26"/>
        <v>0</v>
      </c>
      <c r="AB99" s="195" t="str">
        <f t="shared" si="19"/>
        <v/>
      </c>
      <c r="AC99" s="195" t="str">
        <f t="shared" si="19"/>
        <v/>
      </c>
      <c r="AD99" s="195">
        <f t="shared" si="20"/>
        <v>0</v>
      </c>
      <c r="BA99" s="195" t="str">
        <f t="shared" si="18"/>
        <v/>
      </c>
      <c r="BB99" s="195" t="str">
        <f t="shared" si="18"/>
        <v/>
      </c>
      <c r="BC99" s="195" t="str">
        <f t="shared" si="18"/>
        <v/>
      </c>
      <c r="BD99" s="195" t="str">
        <f t="shared" si="18"/>
        <v/>
      </c>
      <c r="BE99" s="195" t="str">
        <f t="shared" si="18"/>
        <v/>
      </c>
    </row>
    <row r="100" spans="2:57" x14ac:dyDescent="0.25">
      <c r="B100" s="9" t="str">
        <f t="shared" si="21"/>
        <v/>
      </c>
      <c r="C100" s="6"/>
      <c r="D100" s="6"/>
      <c r="E100" s="6"/>
      <c r="F100" s="246" t="str">
        <f>IF('תנאי סף'!BE100&lt;&gt;1,"",'תנאי סף'!F100)</f>
        <v/>
      </c>
      <c r="G100" s="163"/>
      <c r="H100" s="8"/>
      <c r="I100" s="8"/>
      <c r="J100" s="7"/>
      <c r="K100" s="8"/>
      <c r="L100" s="7"/>
      <c r="M100" s="8"/>
      <c r="N100" s="8"/>
      <c r="O100" s="163"/>
      <c r="P100" s="186"/>
      <c r="Q100" s="10"/>
      <c r="R100" s="10"/>
      <c r="S100" s="164"/>
      <c r="T100" s="164"/>
      <c r="U100" s="164" t="str">
        <f t="shared" si="22"/>
        <v/>
      </c>
      <c r="V100" s="10">
        <v>1</v>
      </c>
      <c r="W100" s="10" t="str">
        <f t="shared" si="23"/>
        <v/>
      </c>
      <c r="X100" s="164">
        <v>1</v>
      </c>
      <c r="Y100" s="10" t="str">
        <f t="shared" si="24"/>
        <v/>
      </c>
      <c r="Z100" s="123" t="str">
        <f t="shared" si="25"/>
        <v/>
      </c>
      <c r="AA100" s="195">
        <f t="shared" si="26"/>
        <v>0</v>
      </c>
      <c r="AB100" s="195" t="str">
        <f t="shared" si="19"/>
        <v/>
      </c>
      <c r="AC100" s="195" t="str">
        <f t="shared" si="19"/>
        <v/>
      </c>
      <c r="AD100" s="195">
        <f t="shared" si="20"/>
        <v>0</v>
      </c>
      <c r="BA100" s="195" t="str">
        <f t="shared" si="18"/>
        <v/>
      </c>
      <c r="BB100" s="195" t="str">
        <f t="shared" si="18"/>
        <v/>
      </c>
      <c r="BC100" s="195" t="str">
        <f t="shared" si="18"/>
        <v/>
      </c>
      <c r="BD100" s="195" t="str">
        <f t="shared" si="18"/>
        <v/>
      </c>
      <c r="BE100" s="195" t="str">
        <f t="shared" si="18"/>
        <v/>
      </c>
    </row>
    <row r="101" spans="2:57" x14ac:dyDescent="0.25">
      <c r="B101" s="9" t="str">
        <f t="shared" si="21"/>
        <v/>
      </c>
      <c r="C101" s="6"/>
      <c r="D101" s="6"/>
      <c r="E101" s="6"/>
      <c r="F101" s="246" t="str">
        <f>IF('תנאי סף'!BE101&lt;&gt;1,"",'תנאי סף'!F101)</f>
        <v/>
      </c>
      <c r="G101" s="163"/>
      <c r="H101" s="8"/>
      <c r="I101" s="8"/>
      <c r="J101" s="7"/>
      <c r="K101" s="8"/>
      <c r="L101" s="7"/>
      <c r="M101" s="8"/>
      <c r="N101" s="8"/>
      <c r="O101" s="163"/>
      <c r="P101" s="186"/>
      <c r="Q101" s="10"/>
      <c r="R101" s="10"/>
      <c r="S101" s="164"/>
      <c r="T101" s="164"/>
      <c r="U101" s="164" t="str">
        <f t="shared" si="22"/>
        <v/>
      </c>
      <c r="V101" s="10">
        <v>1</v>
      </c>
      <c r="W101" s="10" t="str">
        <f t="shared" si="23"/>
        <v/>
      </c>
      <c r="X101" s="164">
        <v>1</v>
      </c>
      <c r="Y101" s="10" t="str">
        <f t="shared" si="24"/>
        <v/>
      </c>
      <c r="Z101" s="123" t="str">
        <f t="shared" si="25"/>
        <v/>
      </c>
      <c r="AA101" s="195">
        <f t="shared" si="26"/>
        <v>0</v>
      </c>
      <c r="AB101" s="195" t="str">
        <f t="shared" si="19"/>
        <v/>
      </c>
      <c r="AC101" s="195" t="str">
        <f t="shared" si="19"/>
        <v/>
      </c>
      <c r="AD101" s="195">
        <f t="shared" si="20"/>
        <v>0</v>
      </c>
      <c r="BA101" s="195" t="str">
        <f t="shared" ref="BA101:BE110" si="27">IF($F101="","",BA$30)</f>
        <v/>
      </c>
      <c r="BB101" s="195" t="str">
        <f t="shared" si="27"/>
        <v/>
      </c>
      <c r="BC101" s="195" t="str">
        <f t="shared" si="27"/>
        <v/>
      </c>
      <c r="BD101" s="195" t="str">
        <f t="shared" si="27"/>
        <v/>
      </c>
      <c r="BE101" s="195" t="str">
        <f t="shared" si="27"/>
        <v/>
      </c>
    </row>
    <row r="102" spans="2:57" x14ac:dyDescent="0.25">
      <c r="B102" s="9">
        <f t="shared" si="21"/>
        <v>72</v>
      </c>
      <c r="C102" s="6"/>
      <c r="D102" s="6"/>
      <c r="E102" s="6"/>
      <c r="F102" s="246" t="str">
        <f>IF('תנאי סף'!BE102&lt;&gt;1,"",'תנאי סף'!F102)</f>
        <v>בר-קיימא - כנס תזמורות רחוב - הפיראטיות הפיראטיות</v>
      </c>
      <c r="G102" s="163" t="s">
        <v>218</v>
      </c>
      <c r="H102" s="8"/>
      <c r="I102" s="8"/>
      <c r="J102" s="7"/>
      <c r="K102" s="8"/>
      <c r="L102" s="7"/>
      <c r="M102" s="8"/>
      <c r="N102" s="8"/>
      <c r="O102" s="163"/>
      <c r="P102" s="186"/>
      <c r="Q102" s="10"/>
      <c r="R102" s="10"/>
      <c r="S102" s="164"/>
      <c r="T102" s="164"/>
      <c r="U102" s="164">
        <f t="shared" si="22"/>
        <v>1</v>
      </c>
      <c r="V102" s="10">
        <v>1</v>
      </c>
      <c r="W102" s="10">
        <f t="shared" si="23"/>
        <v>1</v>
      </c>
      <c r="X102" s="164">
        <v>1</v>
      </c>
      <c r="Y102" s="10">
        <f t="shared" si="24"/>
        <v>1</v>
      </c>
      <c r="Z102" s="123">
        <f t="shared" si="25"/>
        <v>1.282051282051282E-2</v>
      </c>
      <c r="AA102" s="195">
        <f t="shared" si="26"/>
        <v>1</v>
      </c>
      <c r="AB102" s="195">
        <f t="shared" si="19"/>
        <v>0</v>
      </c>
      <c r="AC102" s="195">
        <f t="shared" si="19"/>
        <v>1</v>
      </c>
      <c r="AD102" s="195">
        <f t="shared" si="20"/>
        <v>1</v>
      </c>
      <c r="BA102" s="195" t="str">
        <f t="shared" si="27"/>
        <v>מעטה</v>
      </c>
      <c r="BB102" s="195" t="str">
        <f t="shared" si="27"/>
        <v>רבה - 2 נקודות</v>
      </c>
      <c r="BC102" s="195" t="str">
        <f t="shared" si="27"/>
        <v>רבה - 3 נקודות</v>
      </c>
      <c r="BD102" s="195" t="str">
        <f t="shared" si="27"/>
        <v>רבה מאוד - 4 נקודות</v>
      </c>
      <c r="BE102" s="195" t="str">
        <f t="shared" si="27"/>
        <v>רבה מאוד - 5 נקודות</v>
      </c>
    </row>
    <row r="103" spans="2:57" x14ac:dyDescent="0.25">
      <c r="B103" s="9" t="str">
        <f t="shared" si="21"/>
        <v/>
      </c>
      <c r="C103" s="6"/>
      <c r="D103" s="6"/>
      <c r="E103" s="6"/>
      <c r="F103" s="246" t="str">
        <f>IF('תנאי סף'!BE103&lt;&gt;1,"",'תנאי סף'!F103)</f>
        <v/>
      </c>
      <c r="G103" s="163"/>
      <c r="H103" s="8"/>
      <c r="I103" s="8"/>
      <c r="J103" s="7"/>
      <c r="K103" s="8"/>
      <c r="L103" s="7"/>
      <c r="M103" s="8"/>
      <c r="N103" s="8"/>
      <c r="O103" s="163"/>
      <c r="P103" s="186"/>
      <c r="Q103" s="10"/>
      <c r="R103" s="10"/>
      <c r="S103" s="164"/>
      <c r="T103" s="164"/>
      <c r="U103" s="164" t="str">
        <f t="shared" si="22"/>
        <v/>
      </c>
      <c r="V103" s="10">
        <v>1</v>
      </c>
      <c r="W103" s="10" t="str">
        <f t="shared" si="23"/>
        <v/>
      </c>
      <c r="X103" s="164">
        <v>1</v>
      </c>
      <c r="Y103" s="10" t="str">
        <f t="shared" si="24"/>
        <v/>
      </c>
      <c r="Z103" s="123" t="str">
        <f t="shared" si="25"/>
        <v/>
      </c>
      <c r="AA103" s="195">
        <f t="shared" si="26"/>
        <v>0</v>
      </c>
      <c r="AB103" s="195" t="str">
        <f t="shared" si="19"/>
        <v/>
      </c>
      <c r="AC103" s="195" t="str">
        <f t="shared" si="19"/>
        <v/>
      </c>
      <c r="AD103" s="195">
        <f t="shared" si="20"/>
        <v>0</v>
      </c>
      <c r="BA103" s="195" t="str">
        <f t="shared" si="27"/>
        <v/>
      </c>
      <c r="BB103" s="195" t="str">
        <f t="shared" si="27"/>
        <v/>
      </c>
      <c r="BC103" s="195" t="str">
        <f t="shared" si="27"/>
        <v/>
      </c>
      <c r="BD103" s="195" t="str">
        <f t="shared" si="27"/>
        <v/>
      </c>
      <c r="BE103" s="195" t="str">
        <f t="shared" si="27"/>
        <v/>
      </c>
    </row>
    <row r="104" spans="2:57" x14ac:dyDescent="0.25">
      <c r="B104" s="9">
        <f t="shared" si="21"/>
        <v>74</v>
      </c>
      <c r="C104" s="6"/>
      <c r="D104" s="6"/>
      <c r="E104" s="6"/>
      <c r="F104" s="246" t="str">
        <f>IF('תנאי סף'!BE104&lt;&gt;1,"",'תנאי סף'!F104)</f>
        <v xml:space="preserve"> פיליציה בלומנטל -  אופרה קאמרה</v>
      </c>
      <c r="G104" s="163" t="s">
        <v>220</v>
      </c>
      <c r="H104" s="8"/>
      <c r="I104" s="8"/>
      <c r="J104" s="7"/>
      <c r="K104" s="8"/>
      <c r="L104" s="7"/>
      <c r="M104" s="8"/>
      <c r="N104" s="8"/>
      <c r="O104" s="163"/>
      <c r="P104" s="186"/>
      <c r="Q104" s="10"/>
      <c r="R104" s="10"/>
      <c r="S104" s="164"/>
      <c r="T104" s="164"/>
      <c r="U104" s="164">
        <f t="shared" si="22"/>
        <v>3</v>
      </c>
      <c r="V104" s="10">
        <v>1</v>
      </c>
      <c r="W104" s="10">
        <f t="shared" si="23"/>
        <v>3</v>
      </c>
      <c r="X104" s="164">
        <v>1</v>
      </c>
      <c r="Y104" s="10">
        <f t="shared" si="24"/>
        <v>3</v>
      </c>
      <c r="Z104" s="123">
        <f t="shared" si="25"/>
        <v>3.8461538461538464E-2</v>
      </c>
      <c r="AA104" s="195">
        <f t="shared" si="26"/>
        <v>1</v>
      </c>
      <c r="AB104" s="195">
        <f t="shared" si="19"/>
        <v>0</v>
      </c>
      <c r="AC104" s="195">
        <f t="shared" si="19"/>
        <v>1</v>
      </c>
      <c r="AD104" s="195">
        <f t="shared" si="20"/>
        <v>1</v>
      </c>
      <c r="BA104" s="195" t="str">
        <f t="shared" si="27"/>
        <v>מעטה</v>
      </c>
      <c r="BB104" s="195" t="str">
        <f t="shared" si="27"/>
        <v>רבה - 2 נקודות</v>
      </c>
      <c r="BC104" s="195" t="str">
        <f t="shared" si="27"/>
        <v>רבה - 3 נקודות</v>
      </c>
      <c r="BD104" s="195" t="str">
        <f t="shared" si="27"/>
        <v>רבה מאוד - 4 נקודות</v>
      </c>
      <c r="BE104" s="195" t="str">
        <f t="shared" si="27"/>
        <v>רבה מאוד - 5 נקודות</v>
      </c>
    </row>
    <row r="105" spans="2:57" x14ac:dyDescent="0.25">
      <c r="B105" s="9">
        <f t="shared" si="21"/>
        <v>75</v>
      </c>
      <c r="C105" s="6"/>
      <c r="D105" s="6"/>
      <c r="E105" s="6"/>
      <c r="F105" s="246" t="str">
        <f>IF('תנאי סף'!BE105&lt;&gt;1,"",'תנאי סף'!F105)</f>
        <v xml:space="preserve">מקור-  פרויקט ילדי המוסיקה </v>
      </c>
      <c r="G105" s="163" t="s">
        <v>219</v>
      </c>
      <c r="H105" s="8"/>
      <c r="I105" s="8"/>
      <c r="J105" s="7"/>
      <c r="K105" s="8"/>
      <c r="L105" s="7"/>
      <c r="M105" s="8"/>
      <c r="N105" s="8"/>
      <c r="O105" s="163"/>
      <c r="P105" s="186"/>
      <c r="Q105" s="10"/>
      <c r="R105" s="10"/>
      <c r="S105" s="164"/>
      <c r="T105" s="164"/>
      <c r="U105" s="164">
        <f t="shared" si="22"/>
        <v>2</v>
      </c>
      <c r="V105" s="10">
        <v>1</v>
      </c>
      <c r="W105" s="10">
        <f t="shared" si="23"/>
        <v>2</v>
      </c>
      <c r="X105" s="164">
        <v>1</v>
      </c>
      <c r="Y105" s="10">
        <f t="shared" si="24"/>
        <v>2</v>
      </c>
      <c r="Z105" s="123">
        <f t="shared" si="25"/>
        <v>2.564102564102564E-2</v>
      </c>
      <c r="AA105" s="195">
        <f t="shared" si="26"/>
        <v>1</v>
      </c>
      <c r="AB105" s="195">
        <f t="shared" si="19"/>
        <v>0</v>
      </c>
      <c r="AC105" s="195">
        <f t="shared" si="19"/>
        <v>1</v>
      </c>
      <c r="AD105" s="195">
        <f t="shared" si="20"/>
        <v>1</v>
      </c>
      <c r="BA105" s="195" t="str">
        <f t="shared" si="27"/>
        <v>מעטה</v>
      </c>
      <c r="BB105" s="195" t="str">
        <f t="shared" si="27"/>
        <v>רבה - 2 נקודות</v>
      </c>
      <c r="BC105" s="195" t="str">
        <f t="shared" si="27"/>
        <v>רבה - 3 נקודות</v>
      </c>
      <c r="BD105" s="195" t="str">
        <f t="shared" si="27"/>
        <v>רבה מאוד - 4 נקודות</v>
      </c>
      <c r="BE105" s="195" t="str">
        <f t="shared" si="27"/>
        <v>רבה מאוד - 5 נקודות</v>
      </c>
    </row>
    <row r="106" spans="2:57" x14ac:dyDescent="0.25">
      <c r="B106" s="9">
        <f t="shared" si="21"/>
        <v>76</v>
      </c>
      <c r="C106" s="6"/>
      <c r="D106" s="6"/>
      <c r="E106" s="6"/>
      <c r="F106" s="246" t="str">
        <f>IF('תנאי סף'!BE106&lt;&gt;1,"",'תנאי סף'!F106)</f>
        <v xml:space="preserve"> פיליציה בלומנטל -  Soundpainting</v>
      </c>
      <c r="G106" s="163" t="s">
        <v>219</v>
      </c>
      <c r="H106" s="8"/>
      <c r="I106" s="8"/>
      <c r="J106" s="7"/>
      <c r="K106" s="8"/>
      <c r="L106" s="7"/>
      <c r="M106" s="8"/>
      <c r="N106" s="8"/>
      <c r="O106" s="163"/>
      <c r="P106" s="186"/>
      <c r="Q106" s="10"/>
      <c r="R106" s="10"/>
      <c r="S106" s="164"/>
      <c r="T106" s="164"/>
      <c r="U106" s="164">
        <f t="shared" si="22"/>
        <v>2</v>
      </c>
      <c r="V106" s="10">
        <v>1</v>
      </c>
      <c r="W106" s="10">
        <f t="shared" si="23"/>
        <v>2</v>
      </c>
      <c r="X106" s="164">
        <v>1</v>
      </c>
      <c r="Y106" s="10">
        <f t="shared" si="24"/>
        <v>2</v>
      </c>
      <c r="Z106" s="123">
        <f t="shared" si="25"/>
        <v>2.564102564102564E-2</v>
      </c>
      <c r="AA106" s="195">
        <f t="shared" si="26"/>
        <v>1</v>
      </c>
      <c r="AB106" s="195">
        <f t="shared" si="19"/>
        <v>0</v>
      </c>
      <c r="AC106" s="195">
        <f t="shared" si="19"/>
        <v>1</v>
      </c>
      <c r="AD106" s="195">
        <f t="shared" si="20"/>
        <v>1</v>
      </c>
      <c r="BA106" s="195" t="str">
        <f t="shared" si="27"/>
        <v>מעטה</v>
      </c>
      <c r="BB106" s="195" t="str">
        <f t="shared" si="27"/>
        <v>רבה - 2 נקודות</v>
      </c>
      <c r="BC106" s="195" t="str">
        <f t="shared" si="27"/>
        <v>רבה - 3 נקודות</v>
      </c>
      <c r="BD106" s="195" t="str">
        <f t="shared" si="27"/>
        <v>רבה מאוד - 4 נקודות</v>
      </c>
      <c r="BE106" s="195" t="str">
        <f t="shared" si="27"/>
        <v>רבה מאוד - 5 נקודות</v>
      </c>
    </row>
    <row r="107" spans="2:57" x14ac:dyDescent="0.25">
      <c r="B107" s="9" t="str">
        <f t="shared" si="21"/>
        <v/>
      </c>
      <c r="C107" s="6"/>
      <c r="D107" s="6"/>
      <c r="E107" s="6"/>
      <c r="F107" s="246" t="str">
        <f>IF('תנאי סף'!BE107&lt;&gt;1,"",'תנאי סף'!F107)</f>
        <v/>
      </c>
      <c r="G107" s="163"/>
      <c r="H107" s="8"/>
      <c r="I107" s="8"/>
      <c r="J107" s="7"/>
      <c r="K107" s="8"/>
      <c r="L107" s="7"/>
      <c r="M107" s="8"/>
      <c r="N107" s="8"/>
      <c r="O107" s="163"/>
      <c r="P107" s="186"/>
      <c r="Q107" s="10"/>
      <c r="R107" s="10"/>
      <c r="S107" s="164"/>
      <c r="T107" s="164"/>
      <c r="U107" s="164" t="str">
        <f t="shared" si="22"/>
        <v/>
      </c>
      <c r="V107" s="10">
        <v>1</v>
      </c>
      <c r="W107" s="10" t="str">
        <f t="shared" si="23"/>
        <v/>
      </c>
      <c r="X107" s="164">
        <v>1</v>
      </c>
      <c r="Y107" s="10" t="str">
        <f t="shared" si="24"/>
        <v/>
      </c>
      <c r="Z107" s="123" t="str">
        <f t="shared" si="25"/>
        <v/>
      </c>
      <c r="AA107" s="195">
        <f t="shared" si="26"/>
        <v>0</v>
      </c>
      <c r="AB107" s="195" t="str">
        <f t="shared" si="19"/>
        <v/>
      </c>
      <c r="AC107" s="195" t="str">
        <f t="shared" si="19"/>
        <v/>
      </c>
      <c r="AD107" s="195">
        <f t="shared" si="20"/>
        <v>0</v>
      </c>
      <c r="BA107" s="195" t="str">
        <f t="shared" si="27"/>
        <v/>
      </c>
      <c r="BB107" s="195" t="str">
        <f t="shared" si="27"/>
        <v/>
      </c>
      <c r="BC107" s="195" t="str">
        <f t="shared" si="27"/>
        <v/>
      </c>
      <c r="BD107" s="195" t="str">
        <f t="shared" si="27"/>
        <v/>
      </c>
      <c r="BE107" s="195" t="str">
        <f t="shared" si="27"/>
        <v/>
      </c>
    </row>
    <row r="108" spans="2:57" x14ac:dyDescent="0.25">
      <c r="B108" s="9" t="str">
        <f t="shared" si="21"/>
        <v/>
      </c>
      <c r="C108" s="6"/>
      <c r="D108" s="6"/>
      <c r="E108" s="6"/>
      <c r="F108" s="246" t="str">
        <f>IF('תנאי סף'!BE108&lt;&gt;1,"",'תנאי סף'!F108)</f>
        <v/>
      </c>
      <c r="G108" s="163"/>
      <c r="H108" s="8"/>
      <c r="I108" s="8"/>
      <c r="J108" s="7"/>
      <c r="K108" s="8"/>
      <c r="L108" s="7"/>
      <c r="M108" s="8"/>
      <c r="N108" s="8"/>
      <c r="O108" s="163"/>
      <c r="P108" s="186"/>
      <c r="Q108" s="10"/>
      <c r="R108" s="10"/>
      <c r="S108" s="164"/>
      <c r="T108" s="164"/>
      <c r="U108" s="164" t="str">
        <f t="shared" si="22"/>
        <v/>
      </c>
      <c r="V108" s="10">
        <v>1</v>
      </c>
      <c r="W108" s="10" t="str">
        <f t="shared" si="23"/>
        <v/>
      </c>
      <c r="X108" s="164">
        <v>1</v>
      </c>
      <c r="Y108" s="10" t="str">
        <f t="shared" si="24"/>
        <v/>
      </c>
      <c r="Z108" s="123" t="str">
        <f t="shared" si="25"/>
        <v/>
      </c>
      <c r="AA108" s="195">
        <f t="shared" si="26"/>
        <v>0</v>
      </c>
      <c r="AB108" s="195" t="str">
        <f t="shared" si="19"/>
        <v/>
      </c>
      <c r="AC108" s="195" t="str">
        <f t="shared" si="19"/>
        <v/>
      </c>
      <c r="AD108" s="195">
        <f t="shared" si="20"/>
        <v>0</v>
      </c>
      <c r="BA108" s="195" t="str">
        <f t="shared" si="27"/>
        <v/>
      </c>
      <c r="BB108" s="195" t="str">
        <f t="shared" si="27"/>
        <v/>
      </c>
      <c r="BC108" s="195" t="str">
        <f t="shared" si="27"/>
        <v/>
      </c>
      <c r="BD108" s="195" t="str">
        <f t="shared" si="27"/>
        <v/>
      </c>
      <c r="BE108" s="195" t="str">
        <f t="shared" si="27"/>
        <v/>
      </c>
    </row>
    <row r="109" spans="2:57" x14ac:dyDescent="0.25">
      <c r="B109" s="9" t="str">
        <f t="shared" si="21"/>
        <v/>
      </c>
      <c r="C109" s="6"/>
      <c r="D109" s="6"/>
      <c r="E109" s="6"/>
      <c r="F109" s="246" t="str">
        <f>IF('תנאי סף'!BE109&lt;&gt;1,"",'תנאי סף'!F109)</f>
        <v/>
      </c>
      <c r="G109" s="163"/>
      <c r="H109" s="8"/>
      <c r="I109" s="8"/>
      <c r="J109" s="7"/>
      <c r="K109" s="8"/>
      <c r="L109" s="7"/>
      <c r="M109" s="8"/>
      <c r="N109" s="8"/>
      <c r="O109" s="163"/>
      <c r="P109" s="186"/>
      <c r="Q109" s="10"/>
      <c r="R109" s="10"/>
      <c r="S109" s="164"/>
      <c r="T109" s="164"/>
      <c r="U109" s="164" t="str">
        <f t="shared" si="22"/>
        <v/>
      </c>
      <c r="V109" s="10">
        <v>1</v>
      </c>
      <c r="W109" s="10" t="str">
        <f t="shared" si="23"/>
        <v/>
      </c>
      <c r="X109" s="164">
        <v>1</v>
      </c>
      <c r="Y109" s="10" t="str">
        <f t="shared" si="24"/>
        <v/>
      </c>
      <c r="Z109" s="123" t="str">
        <f t="shared" si="25"/>
        <v/>
      </c>
      <c r="AA109" s="195">
        <f t="shared" si="26"/>
        <v>0</v>
      </c>
      <c r="AB109" s="195" t="str">
        <f t="shared" si="19"/>
        <v/>
      </c>
      <c r="AC109" s="195" t="str">
        <f t="shared" si="19"/>
        <v/>
      </c>
      <c r="AD109" s="195">
        <f t="shared" si="20"/>
        <v>0</v>
      </c>
      <c r="BA109" s="195" t="str">
        <f t="shared" si="27"/>
        <v/>
      </c>
      <c r="BB109" s="195" t="str">
        <f t="shared" si="27"/>
        <v/>
      </c>
      <c r="BC109" s="195" t="str">
        <f t="shared" si="27"/>
        <v/>
      </c>
      <c r="BD109" s="195" t="str">
        <f t="shared" si="27"/>
        <v/>
      </c>
      <c r="BE109" s="195" t="str">
        <f t="shared" si="27"/>
        <v/>
      </c>
    </row>
    <row r="110" spans="2:57" x14ac:dyDescent="0.25">
      <c r="B110" s="9" t="str">
        <f t="shared" si="21"/>
        <v/>
      </c>
      <c r="C110" s="6"/>
      <c r="D110" s="6"/>
      <c r="E110" s="6"/>
      <c r="F110" s="246" t="str">
        <f>IF('תנאי סף'!BE110&lt;&gt;1,"",'תנאי סף'!F110)</f>
        <v/>
      </c>
      <c r="G110" s="163"/>
      <c r="H110" s="8"/>
      <c r="I110" s="8"/>
      <c r="J110" s="7"/>
      <c r="K110" s="8"/>
      <c r="L110" s="7"/>
      <c r="M110" s="8"/>
      <c r="N110" s="8"/>
      <c r="O110" s="163"/>
      <c r="P110" s="186"/>
      <c r="Q110" s="10"/>
      <c r="R110" s="10"/>
      <c r="S110" s="164"/>
      <c r="T110" s="164"/>
      <c r="U110" s="164" t="str">
        <f t="shared" si="22"/>
        <v/>
      </c>
      <c r="V110" s="10">
        <v>1</v>
      </c>
      <c r="W110" s="10" t="str">
        <f t="shared" si="23"/>
        <v/>
      </c>
      <c r="X110" s="164">
        <v>1</v>
      </c>
      <c r="Y110" s="10" t="str">
        <f t="shared" si="24"/>
        <v/>
      </c>
      <c r="Z110" s="123" t="str">
        <f t="shared" si="25"/>
        <v/>
      </c>
      <c r="AA110" s="195">
        <f t="shared" si="26"/>
        <v>0</v>
      </c>
      <c r="AB110" s="195" t="str">
        <f t="shared" si="19"/>
        <v/>
      </c>
      <c r="AC110" s="195" t="str">
        <f t="shared" si="19"/>
        <v/>
      </c>
      <c r="AD110" s="195">
        <f t="shared" si="20"/>
        <v>0</v>
      </c>
      <c r="BA110" s="195" t="str">
        <f t="shared" si="27"/>
        <v/>
      </c>
      <c r="BB110" s="195" t="str">
        <f t="shared" si="27"/>
        <v/>
      </c>
      <c r="BC110" s="195" t="str">
        <f t="shared" si="27"/>
        <v/>
      </c>
      <c r="BD110" s="195" t="str">
        <f t="shared" si="27"/>
        <v/>
      </c>
      <c r="BE110" s="195" t="str">
        <f t="shared" si="27"/>
        <v/>
      </c>
    </row>
    <row r="111" spans="2:57" x14ac:dyDescent="0.25">
      <c r="B111" s="9" t="str">
        <f t="shared" si="21"/>
        <v/>
      </c>
      <c r="C111" s="6"/>
      <c r="D111" s="6"/>
      <c r="E111" s="6"/>
      <c r="F111" s="246" t="str">
        <f>IF('תנאי סף'!BE111&lt;&gt;1,"",'תנאי סף'!F111)</f>
        <v/>
      </c>
      <c r="G111" s="163"/>
      <c r="H111" s="8"/>
      <c r="I111" s="8"/>
      <c r="J111" s="7"/>
      <c r="K111" s="8"/>
      <c r="L111" s="7"/>
      <c r="M111" s="8"/>
      <c r="N111" s="8"/>
      <c r="O111" s="163"/>
      <c r="P111" s="186"/>
      <c r="Q111" s="10"/>
      <c r="R111" s="10"/>
      <c r="S111" s="164"/>
      <c r="T111" s="164"/>
      <c r="U111" s="164" t="str">
        <f t="shared" si="22"/>
        <v/>
      </c>
      <c r="V111" s="10">
        <v>1</v>
      </c>
      <c r="W111" s="10" t="str">
        <f t="shared" si="23"/>
        <v/>
      </c>
      <c r="X111" s="164">
        <v>1</v>
      </c>
      <c r="Y111" s="10" t="str">
        <f t="shared" si="24"/>
        <v/>
      </c>
      <c r="Z111" s="123" t="str">
        <f t="shared" si="25"/>
        <v/>
      </c>
      <c r="AA111" s="195">
        <f t="shared" si="26"/>
        <v>0</v>
      </c>
      <c r="AB111" s="195" t="str">
        <f t="shared" si="19"/>
        <v/>
      </c>
      <c r="AC111" s="195" t="str">
        <f t="shared" si="19"/>
        <v/>
      </c>
      <c r="AD111" s="195">
        <f t="shared" si="20"/>
        <v>0</v>
      </c>
      <c r="BA111" s="195" t="str">
        <f t="shared" ref="BA111:BE120" si="28">IF($F111="","",BA$30)</f>
        <v/>
      </c>
      <c r="BB111" s="195" t="str">
        <f t="shared" si="28"/>
        <v/>
      </c>
      <c r="BC111" s="195" t="str">
        <f t="shared" si="28"/>
        <v/>
      </c>
      <c r="BD111" s="195" t="str">
        <f t="shared" si="28"/>
        <v/>
      </c>
      <c r="BE111" s="195" t="str">
        <f t="shared" si="28"/>
        <v/>
      </c>
    </row>
    <row r="112" spans="2:57" x14ac:dyDescent="0.25">
      <c r="B112" s="9" t="str">
        <f t="shared" si="21"/>
        <v/>
      </c>
      <c r="C112" s="6"/>
      <c r="D112" s="6"/>
      <c r="E112" s="6"/>
      <c r="F112" s="246" t="str">
        <f>IF('תנאי סף'!BE112&lt;&gt;1,"",'תנאי סף'!F112)</f>
        <v/>
      </c>
      <c r="G112" s="163"/>
      <c r="H112" s="8"/>
      <c r="I112" s="8"/>
      <c r="J112" s="7"/>
      <c r="K112" s="8"/>
      <c r="L112" s="7"/>
      <c r="M112" s="8"/>
      <c r="N112" s="8"/>
      <c r="O112" s="163"/>
      <c r="P112" s="186"/>
      <c r="Q112" s="10"/>
      <c r="R112" s="10"/>
      <c r="S112" s="164"/>
      <c r="T112" s="164"/>
      <c r="U112" s="164" t="str">
        <f t="shared" si="22"/>
        <v/>
      </c>
      <c r="V112" s="10">
        <v>1</v>
      </c>
      <c r="W112" s="10" t="str">
        <f t="shared" si="23"/>
        <v/>
      </c>
      <c r="X112" s="164">
        <v>1</v>
      </c>
      <c r="Y112" s="10" t="str">
        <f t="shared" si="24"/>
        <v/>
      </c>
      <c r="Z112" s="123" t="str">
        <f t="shared" si="25"/>
        <v/>
      </c>
      <c r="AA112" s="195">
        <f t="shared" si="26"/>
        <v>0</v>
      </c>
      <c r="AB112" s="195" t="str">
        <f t="shared" si="19"/>
        <v/>
      </c>
      <c r="AC112" s="195" t="str">
        <f t="shared" si="19"/>
        <v/>
      </c>
      <c r="AD112" s="195">
        <f t="shared" si="20"/>
        <v>0</v>
      </c>
      <c r="BA112" s="195" t="str">
        <f t="shared" si="28"/>
        <v/>
      </c>
      <c r="BB112" s="195" t="str">
        <f t="shared" si="28"/>
        <v/>
      </c>
      <c r="BC112" s="195" t="str">
        <f t="shared" si="28"/>
        <v/>
      </c>
      <c r="BD112" s="195" t="str">
        <f t="shared" si="28"/>
        <v/>
      </c>
      <c r="BE112" s="195" t="str">
        <f t="shared" si="28"/>
        <v/>
      </c>
    </row>
    <row r="113" spans="2:57" x14ac:dyDescent="0.25">
      <c r="B113" s="9" t="str">
        <f t="shared" si="21"/>
        <v/>
      </c>
      <c r="C113" s="6"/>
      <c r="D113" s="6"/>
      <c r="E113" s="6"/>
      <c r="F113" s="246" t="str">
        <f>IF('תנאי סף'!BE113&lt;&gt;1,"",'תנאי סף'!F113)</f>
        <v/>
      </c>
      <c r="G113" s="163"/>
      <c r="H113" s="8"/>
      <c r="I113" s="8"/>
      <c r="J113" s="7"/>
      <c r="K113" s="8"/>
      <c r="L113" s="7"/>
      <c r="M113" s="8"/>
      <c r="N113" s="8"/>
      <c r="O113" s="163"/>
      <c r="P113" s="186"/>
      <c r="Q113" s="10"/>
      <c r="R113" s="10"/>
      <c r="S113" s="164"/>
      <c r="T113" s="164"/>
      <c r="U113" s="164" t="str">
        <f t="shared" si="22"/>
        <v/>
      </c>
      <c r="V113" s="10">
        <v>1</v>
      </c>
      <c r="W113" s="10" t="str">
        <f t="shared" si="23"/>
        <v/>
      </c>
      <c r="X113" s="164">
        <v>1</v>
      </c>
      <c r="Y113" s="10" t="str">
        <f t="shared" si="24"/>
        <v/>
      </c>
      <c r="Z113" s="123" t="str">
        <f t="shared" si="25"/>
        <v/>
      </c>
      <c r="AA113" s="195">
        <f t="shared" si="26"/>
        <v>0</v>
      </c>
      <c r="AB113" s="195" t="str">
        <f t="shared" si="19"/>
        <v/>
      </c>
      <c r="AC113" s="195" t="str">
        <f t="shared" si="19"/>
        <v/>
      </c>
      <c r="AD113" s="195">
        <f t="shared" si="20"/>
        <v>0</v>
      </c>
      <c r="BA113" s="195" t="str">
        <f t="shared" si="28"/>
        <v/>
      </c>
      <c r="BB113" s="195" t="str">
        <f t="shared" si="28"/>
        <v/>
      </c>
      <c r="BC113" s="195" t="str">
        <f t="shared" si="28"/>
        <v/>
      </c>
      <c r="BD113" s="195" t="str">
        <f t="shared" si="28"/>
        <v/>
      </c>
      <c r="BE113" s="195" t="str">
        <f t="shared" si="28"/>
        <v/>
      </c>
    </row>
    <row r="114" spans="2:57" x14ac:dyDescent="0.25">
      <c r="B114" s="9" t="str">
        <f t="shared" si="21"/>
        <v/>
      </c>
      <c r="C114" s="6"/>
      <c r="D114" s="6"/>
      <c r="E114" s="6"/>
      <c r="F114" s="246" t="str">
        <f>IF('תנאי סף'!BE114&lt;&gt;1,"",'תנאי סף'!F114)</f>
        <v/>
      </c>
      <c r="G114" s="163"/>
      <c r="H114" s="8"/>
      <c r="I114" s="8"/>
      <c r="J114" s="7"/>
      <c r="K114" s="8"/>
      <c r="L114" s="7"/>
      <c r="M114" s="8"/>
      <c r="N114" s="8"/>
      <c r="O114" s="163"/>
      <c r="P114" s="186"/>
      <c r="Q114" s="10"/>
      <c r="R114" s="10"/>
      <c r="S114" s="164"/>
      <c r="T114" s="164"/>
      <c r="U114" s="164" t="str">
        <f t="shared" si="22"/>
        <v/>
      </c>
      <c r="V114" s="10">
        <v>1</v>
      </c>
      <c r="W114" s="10" t="str">
        <f t="shared" si="23"/>
        <v/>
      </c>
      <c r="X114" s="164">
        <v>1</v>
      </c>
      <c r="Y114" s="10" t="str">
        <f t="shared" si="24"/>
        <v/>
      </c>
      <c r="Z114" s="123" t="str">
        <f t="shared" si="25"/>
        <v/>
      </c>
      <c r="AA114" s="195">
        <f t="shared" si="26"/>
        <v>0</v>
      </c>
      <c r="AB114" s="195" t="str">
        <f t="shared" si="19"/>
        <v/>
      </c>
      <c r="AC114" s="195" t="str">
        <f t="shared" si="19"/>
        <v/>
      </c>
      <c r="AD114" s="195">
        <f t="shared" si="20"/>
        <v>0</v>
      </c>
      <c r="BA114" s="195" t="str">
        <f t="shared" si="28"/>
        <v/>
      </c>
      <c r="BB114" s="195" t="str">
        <f t="shared" si="28"/>
        <v/>
      </c>
      <c r="BC114" s="195" t="str">
        <f t="shared" si="28"/>
        <v/>
      </c>
      <c r="BD114" s="195" t="str">
        <f t="shared" si="28"/>
        <v/>
      </c>
      <c r="BE114" s="195" t="str">
        <f t="shared" si="28"/>
        <v/>
      </c>
    </row>
    <row r="115" spans="2:57" x14ac:dyDescent="0.25">
      <c r="B115" s="9" t="str">
        <f t="shared" si="21"/>
        <v/>
      </c>
      <c r="C115" s="6"/>
      <c r="D115" s="6"/>
      <c r="E115" s="6"/>
      <c r="F115" s="246" t="str">
        <f>IF('תנאי סף'!BE115&lt;&gt;1,"",'תנאי סף'!F115)</f>
        <v/>
      </c>
      <c r="G115" s="163"/>
      <c r="H115" s="8"/>
      <c r="I115" s="8"/>
      <c r="J115" s="7"/>
      <c r="K115" s="8"/>
      <c r="L115" s="7"/>
      <c r="M115" s="8"/>
      <c r="N115" s="8"/>
      <c r="O115" s="163"/>
      <c r="P115" s="186"/>
      <c r="Q115" s="10"/>
      <c r="R115" s="10"/>
      <c r="S115" s="164"/>
      <c r="T115" s="164"/>
      <c r="U115" s="164" t="str">
        <f t="shared" si="22"/>
        <v/>
      </c>
      <c r="V115" s="10">
        <v>1</v>
      </c>
      <c r="W115" s="10" t="str">
        <f t="shared" si="23"/>
        <v/>
      </c>
      <c r="X115" s="164">
        <v>1</v>
      </c>
      <c r="Y115" s="10" t="str">
        <f t="shared" si="24"/>
        <v/>
      </c>
      <c r="Z115" s="123" t="str">
        <f t="shared" si="25"/>
        <v/>
      </c>
      <c r="AA115" s="195">
        <f t="shared" si="26"/>
        <v>0</v>
      </c>
      <c r="AB115" s="195" t="str">
        <f t="shared" si="19"/>
        <v/>
      </c>
      <c r="AC115" s="195" t="str">
        <f t="shared" si="19"/>
        <v/>
      </c>
      <c r="AD115" s="195">
        <f t="shared" si="20"/>
        <v>0</v>
      </c>
      <c r="BA115" s="195" t="str">
        <f t="shared" si="28"/>
        <v/>
      </c>
      <c r="BB115" s="195" t="str">
        <f t="shared" si="28"/>
        <v/>
      </c>
      <c r="BC115" s="195" t="str">
        <f t="shared" si="28"/>
        <v/>
      </c>
      <c r="BD115" s="195" t="str">
        <f t="shared" si="28"/>
        <v/>
      </c>
      <c r="BE115" s="195" t="str">
        <f t="shared" si="28"/>
        <v/>
      </c>
    </row>
    <row r="116" spans="2:57" x14ac:dyDescent="0.25">
      <c r="B116" s="9" t="str">
        <f t="shared" si="21"/>
        <v/>
      </c>
      <c r="C116" s="6"/>
      <c r="D116" s="6"/>
      <c r="E116" s="6"/>
      <c r="F116" s="246" t="str">
        <f>IF('תנאי סף'!BE116&lt;&gt;1,"",'תנאי סף'!F116)</f>
        <v/>
      </c>
      <c r="G116" s="163"/>
      <c r="H116" s="8"/>
      <c r="I116" s="8"/>
      <c r="J116" s="7"/>
      <c r="K116" s="8"/>
      <c r="L116" s="7"/>
      <c r="M116" s="8"/>
      <c r="N116" s="8"/>
      <c r="O116" s="163"/>
      <c r="P116" s="186"/>
      <c r="Q116" s="10"/>
      <c r="R116" s="10"/>
      <c r="S116" s="164"/>
      <c r="T116" s="164"/>
      <c r="U116" s="164" t="str">
        <f t="shared" si="22"/>
        <v/>
      </c>
      <c r="V116" s="10">
        <v>1</v>
      </c>
      <c r="W116" s="10" t="str">
        <f t="shared" si="23"/>
        <v/>
      </c>
      <c r="X116" s="164">
        <v>1</v>
      </c>
      <c r="Y116" s="10" t="str">
        <f t="shared" si="24"/>
        <v/>
      </c>
      <c r="Z116" s="123" t="str">
        <f t="shared" si="25"/>
        <v/>
      </c>
      <c r="AA116" s="195">
        <f t="shared" si="26"/>
        <v>0</v>
      </c>
      <c r="AB116" s="195" t="str">
        <f t="shared" si="19"/>
        <v/>
      </c>
      <c r="AC116" s="195" t="str">
        <f t="shared" si="19"/>
        <v/>
      </c>
      <c r="AD116" s="195">
        <f t="shared" si="20"/>
        <v>0</v>
      </c>
      <c r="BA116" s="195" t="str">
        <f t="shared" si="28"/>
        <v/>
      </c>
      <c r="BB116" s="195" t="str">
        <f t="shared" si="28"/>
        <v/>
      </c>
      <c r="BC116" s="195" t="str">
        <f t="shared" si="28"/>
        <v/>
      </c>
      <c r="BD116" s="195" t="str">
        <f t="shared" si="28"/>
        <v/>
      </c>
      <c r="BE116" s="195" t="str">
        <f t="shared" si="28"/>
        <v/>
      </c>
    </row>
    <row r="117" spans="2:57" x14ac:dyDescent="0.25">
      <c r="B117" s="9" t="str">
        <f t="shared" si="21"/>
        <v/>
      </c>
      <c r="C117" s="6"/>
      <c r="D117" s="6"/>
      <c r="E117" s="6"/>
      <c r="F117" s="246" t="str">
        <f>IF('תנאי סף'!BE117&lt;&gt;1,"",'תנאי סף'!F117)</f>
        <v/>
      </c>
      <c r="G117" s="163"/>
      <c r="H117" s="8"/>
      <c r="I117" s="8"/>
      <c r="J117" s="7"/>
      <c r="K117" s="8"/>
      <c r="L117" s="7"/>
      <c r="M117" s="8"/>
      <c r="N117" s="8"/>
      <c r="O117" s="163"/>
      <c r="P117" s="186"/>
      <c r="Q117" s="10"/>
      <c r="R117" s="10"/>
      <c r="S117" s="164"/>
      <c r="T117" s="164"/>
      <c r="U117" s="164" t="str">
        <f t="shared" si="22"/>
        <v/>
      </c>
      <c r="V117" s="10">
        <v>1</v>
      </c>
      <c r="W117" s="10" t="str">
        <f t="shared" si="23"/>
        <v/>
      </c>
      <c r="X117" s="164">
        <v>1</v>
      </c>
      <c r="Y117" s="10" t="str">
        <f t="shared" si="24"/>
        <v/>
      </c>
      <c r="Z117" s="123" t="str">
        <f t="shared" si="25"/>
        <v/>
      </c>
      <c r="AA117" s="195">
        <f t="shared" si="26"/>
        <v>0</v>
      </c>
      <c r="AB117" s="195" t="str">
        <f t="shared" si="19"/>
        <v/>
      </c>
      <c r="AC117" s="195" t="str">
        <f t="shared" si="19"/>
        <v/>
      </c>
      <c r="AD117" s="195">
        <f t="shared" si="20"/>
        <v>0</v>
      </c>
      <c r="BA117" s="195" t="str">
        <f t="shared" si="28"/>
        <v/>
      </c>
      <c r="BB117" s="195" t="str">
        <f t="shared" si="28"/>
        <v/>
      </c>
      <c r="BC117" s="195" t="str">
        <f t="shared" si="28"/>
        <v/>
      </c>
      <c r="BD117" s="195" t="str">
        <f t="shared" si="28"/>
        <v/>
      </c>
      <c r="BE117" s="195" t="str">
        <f t="shared" si="28"/>
        <v/>
      </c>
    </row>
    <row r="118" spans="2:57" x14ac:dyDescent="0.25">
      <c r="B118" s="9" t="str">
        <f t="shared" si="21"/>
        <v/>
      </c>
      <c r="C118" s="6"/>
      <c r="D118" s="6"/>
      <c r="E118" s="6"/>
      <c r="F118" s="246" t="str">
        <f>IF('תנאי סף'!BE118&lt;&gt;1,"",'תנאי סף'!F118)</f>
        <v/>
      </c>
      <c r="G118" s="163"/>
      <c r="H118" s="8"/>
      <c r="I118" s="8"/>
      <c r="J118" s="7"/>
      <c r="K118" s="8"/>
      <c r="L118" s="7"/>
      <c r="M118" s="8"/>
      <c r="N118" s="8"/>
      <c r="O118" s="163"/>
      <c r="P118" s="186"/>
      <c r="Q118" s="10"/>
      <c r="R118" s="10"/>
      <c r="S118" s="164"/>
      <c r="T118" s="164"/>
      <c r="U118" s="164" t="str">
        <f t="shared" si="22"/>
        <v/>
      </c>
      <c r="V118" s="10">
        <v>1</v>
      </c>
      <c r="W118" s="10" t="str">
        <f t="shared" si="23"/>
        <v/>
      </c>
      <c r="X118" s="164">
        <v>1</v>
      </c>
      <c r="Y118" s="10" t="str">
        <f t="shared" si="24"/>
        <v/>
      </c>
      <c r="Z118" s="123" t="str">
        <f t="shared" si="25"/>
        <v/>
      </c>
      <c r="AA118" s="195">
        <f t="shared" si="26"/>
        <v>0</v>
      </c>
      <c r="AB118" s="195" t="str">
        <f t="shared" si="19"/>
        <v/>
      </c>
      <c r="AC118" s="195" t="str">
        <f t="shared" si="19"/>
        <v/>
      </c>
      <c r="AD118" s="195">
        <f t="shared" si="20"/>
        <v>0</v>
      </c>
      <c r="BA118" s="195" t="str">
        <f t="shared" si="28"/>
        <v/>
      </c>
      <c r="BB118" s="195" t="str">
        <f t="shared" si="28"/>
        <v/>
      </c>
      <c r="BC118" s="195" t="str">
        <f t="shared" si="28"/>
        <v/>
      </c>
      <c r="BD118" s="195" t="str">
        <f t="shared" si="28"/>
        <v/>
      </c>
      <c r="BE118" s="195" t="str">
        <f t="shared" si="28"/>
        <v/>
      </c>
    </row>
    <row r="119" spans="2:57" x14ac:dyDescent="0.25">
      <c r="B119" s="9" t="str">
        <f t="shared" si="21"/>
        <v/>
      </c>
      <c r="C119" s="6"/>
      <c r="D119" s="6"/>
      <c r="E119" s="6"/>
      <c r="F119" s="246" t="str">
        <f>IF('תנאי סף'!BE119&lt;&gt;1,"",'תנאי סף'!F119)</f>
        <v/>
      </c>
      <c r="G119" s="163"/>
      <c r="H119" s="8"/>
      <c r="I119" s="8"/>
      <c r="J119" s="7"/>
      <c r="K119" s="8"/>
      <c r="L119" s="7"/>
      <c r="M119" s="8"/>
      <c r="N119" s="8"/>
      <c r="O119" s="163"/>
      <c r="P119" s="186"/>
      <c r="Q119" s="10"/>
      <c r="R119" s="10"/>
      <c r="S119" s="164"/>
      <c r="T119" s="164"/>
      <c r="U119" s="164" t="str">
        <f t="shared" si="22"/>
        <v/>
      </c>
      <c r="V119" s="10">
        <v>1</v>
      </c>
      <c r="W119" s="10" t="str">
        <f t="shared" si="23"/>
        <v/>
      </c>
      <c r="X119" s="164">
        <v>1</v>
      </c>
      <c r="Y119" s="10" t="str">
        <f t="shared" si="24"/>
        <v/>
      </c>
      <c r="Z119" s="123" t="str">
        <f t="shared" si="25"/>
        <v/>
      </c>
      <c r="AA119" s="195">
        <f t="shared" si="26"/>
        <v>0</v>
      </c>
      <c r="AB119" s="195" t="str">
        <f t="shared" si="19"/>
        <v/>
      </c>
      <c r="AC119" s="195" t="str">
        <f t="shared" si="19"/>
        <v/>
      </c>
      <c r="AD119" s="195">
        <f t="shared" si="20"/>
        <v>0</v>
      </c>
      <c r="BA119" s="195" t="str">
        <f t="shared" si="28"/>
        <v/>
      </c>
      <c r="BB119" s="195" t="str">
        <f t="shared" si="28"/>
        <v/>
      </c>
      <c r="BC119" s="195" t="str">
        <f t="shared" si="28"/>
        <v/>
      </c>
      <c r="BD119" s="195" t="str">
        <f t="shared" si="28"/>
        <v/>
      </c>
      <c r="BE119" s="195" t="str">
        <f t="shared" si="28"/>
        <v/>
      </c>
    </row>
    <row r="120" spans="2:57" x14ac:dyDescent="0.25">
      <c r="B120" s="9" t="str">
        <f t="shared" si="21"/>
        <v/>
      </c>
      <c r="C120" s="6"/>
      <c r="D120" s="6"/>
      <c r="E120" s="6"/>
      <c r="F120" s="246" t="str">
        <f>IF('תנאי סף'!BE120&lt;&gt;1,"",'תנאי סף'!F120)</f>
        <v/>
      </c>
      <c r="G120" s="163"/>
      <c r="H120" s="8"/>
      <c r="I120" s="8"/>
      <c r="J120" s="7"/>
      <c r="K120" s="8"/>
      <c r="L120" s="7"/>
      <c r="M120" s="8"/>
      <c r="N120" s="8"/>
      <c r="O120" s="163"/>
      <c r="P120" s="186"/>
      <c r="Q120" s="10"/>
      <c r="R120" s="10"/>
      <c r="S120" s="164"/>
      <c r="T120" s="164"/>
      <c r="U120" s="164" t="str">
        <f t="shared" si="22"/>
        <v/>
      </c>
      <c r="V120" s="10">
        <v>1</v>
      </c>
      <c r="W120" s="10" t="str">
        <f t="shared" si="23"/>
        <v/>
      </c>
      <c r="X120" s="164">
        <v>1</v>
      </c>
      <c r="Y120" s="10" t="str">
        <f t="shared" si="24"/>
        <v/>
      </c>
      <c r="Z120" s="123" t="str">
        <f t="shared" si="25"/>
        <v/>
      </c>
      <c r="AA120" s="195">
        <f t="shared" si="26"/>
        <v>0</v>
      </c>
      <c r="AB120" s="195" t="str">
        <f t="shared" si="19"/>
        <v/>
      </c>
      <c r="AC120" s="195" t="str">
        <f t="shared" si="19"/>
        <v/>
      </c>
      <c r="AD120" s="195">
        <f t="shared" si="20"/>
        <v>0</v>
      </c>
      <c r="BA120" s="195" t="str">
        <f t="shared" si="28"/>
        <v/>
      </c>
      <c r="BB120" s="195" t="str">
        <f t="shared" si="28"/>
        <v/>
      </c>
      <c r="BC120" s="195" t="str">
        <f t="shared" si="28"/>
        <v/>
      </c>
      <c r="BD120" s="195" t="str">
        <f t="shared" si="28"/>
        <v/>
      </c>
      <c r="BE120" s="195" t="str">
        <f t="shared" si="28"/>
        <v/>
      </c>
    </row>
    <row r="121" spans="2:57" x14ac:dyDescent="0.25">
      <c r="B121" s="9" t="str">
        <f t="shared" si="21"/>
        <v/>
      </c>
      <c r="C121" s="6"/>
      <c r="D121" s="6"/>
      <c r="E121" s="6"/>
      <c r="F121" s="246" t="str">
        <f>IF('תנאי סף'!BE121&lt;&gt;1,"",'תנאי סף'!F121)</f>
        <v/>
      </c>
      <c r="G121" s="163"/>
      <c r="H121" s="8"/>
      <c r="I121" s="8"/>
      <c r="J121" s="7"/>
      <c r="K121" s="8"/>
      <c r="L121" s="7"/>
      <c r="M121" s="8"/>
      <c r="N121" s="8"/>
      <c r="O121" s="163"/>
      <c r="P121" s="186"/>
      <c r="Q121" s="10"/>
      <c r="R121" s="10"/>
      <c r="S121" s="164"/>
      <c r="T121" s="164"/>
      <c r="U121" s="164" t="str">
        <f t="shared" si="22"/>
        <v/>
      </c>
      <c r="V121" s="10">
        <v>1</v>
      </c>
      <c r="W121" s="10" t="str">
        <f t="shared" si="23"/>
        <v/>
      </c>
      <c r="X121" s="164">
        <v>1</v>
      </c>
      <c r="Y121" s="10" t="str">
        <f t="shared" si="24"/>
        <v/>
      </c>
      <c r="Z121" s="123" t="str">
        <f t="shared" si="25"/>
        <v/>
      </c>
      <c r="AA121" s="195">
        <f t="shared" si="26"/>
        <v>0</v>
      </c>
      <c r="AB121" s="195" t="str">
        <f t="shared" si="19"/>
        <v/>
      </c>
      <c r="AC121" s="195" t="str">
        <f t="shared" si="19"/>
        <v/>
      </c>
      <c r="AD121" s="195">
        <f t="shared" si="20"/>
        <v>0</v>
      </c>
      <c r="BA121" s="195" t="str">
        <f t="shared" ref="BA121:BE130" si="29">IF($F121="","",BA$30)</f>
        <v/>
      </c>
      <c r="BB121" s="195" t="str">
        <f t="shared" si="29"/>
        <v/>
      </c>
      <c r="BC121" s="195" t="str">
        <f t="shared" si="29"/>
        <v/>
      </c>
      <c r="BD121" s="195" t="str">
        <f t="shared" si="29"/>
        <v/>
      </c>
      <c r="BE121" s="195" t="str">
        <f t="shared" si="29"/>
        <v/>
      </c>
    </row>
    <row r="122" spans="2:57" x14ac:dyDescent="0.25">
      <c r="B122" s="9" t="str">
        <f t="shared" si="21"/>
        <v/>
      </c>
      <c r="C122" s="6"/>
      <c r="D122" s="6"/>
      <c r="E122" s="6"/>
      <c r="F122" s="246" t="str">
        <f>IF('תנאי סף'!BE122&lt;&gt;1,"",'תנאי סף'!F122)</f>
        <v/>
      </c>
      <c r="G122" s="163"/>
      <c r="H122" s="8"/>
      <c r="I122" s="8"/>
      <c r="J122" s="7"/>
      <c r="K122" s="8"/>
      <c r="L122" s="7"/>
      <c r="M122" s="8"/>
      <c r="N122" s="8"/>
      <c r="O122" s="163"/>
      <c r="P122" s="186"/>
      <c r="Q122" s="10"/>
      <c r="R122" s="10"/>
      <c r="S122" s="164"/>
      <c r="T122" s="164"/>
      <c r="U122" s="164" t="str">
        <f t="shared" si="22"/>
        <v/>
      </c>
      <c r="V122" s="10">
        <v>1</v>
      </c>
      <c r="W122" s="10" t="str">
        <f t="shared" si="23"/>
        <v/>
      </c>
      <c r="X122" s="164">
        <v>1</v>
      </c>
      <c r="Y122" s="10" t="str">
        <f t="shared" si="24"/>
        <v/>
      </c>
      <c r="Z122" s="123" t="str">
        <f t="shared" si="25"/>
        <v/>
      </c>
      <c r="AA122" s="195">
        <f t="shared" si="26"/>
        <v>0</v>
      </c>
      <c r="AB122" s="195" t="str">
        <f t="shared" si="19"/>
        <v/>
      </c>
      <c r="AC122" s="195" t="str">
        <f t="shared" si="19"/>
        <v/>
      </c>
      <c r="AD122" s="195">
        <f t="shared" si="20"/>
        <v>0</v>
      </c>
      <c r="BA122" s="195" t="str">
        <f t="shared" si="29"/>
        <v/>
      </c>
      <c r="BB122" s="195" t="str">
        <f t="shared" si="29"/>
        <v/>
      </c>
      <c r="BC122" s="195" t="str">
        <f t="shared" si="29"/>
        <v/>
      </c>
      <c r="BD122" s="195" t="str">
        <f t="shared" si="29"/>
        <v/>
      </c>
      <c r="BE122" s="195" t="str">
        <f t="shared" si="29"/>
        <v/>
      </c>
    </row>
    <row r="123" spans="2:57" x14ac:dyDescent="0.25">
      <c r="B123" s="9" t="str">
        <f t="shared" si="21"/>
        <v/>
      </c>
      <c r="C123" s="6"/>
      <c r="D123" s="6"/>
      <c r="E123" s="6"/>
      <c r="F123" s="246" t="str">
        <f>IF('תנאי סף'!BE123&lt;&gt;1,"",'תנאי סף'!F123)</f>
        <v/>
      </c>
      <c r="G123" s="163"/>
      <c r="H123" s="8"/>
      <c r="I123" s="8"/>
      <c r="J123" s="7"/>
      <c r="K123" s="8"/>
      <c r="L123" s="7"/>
      <c r="M123" s="8"/>
      <c r="N123" s="8"/>
      <c r="O123" s="163"/>
      <c r="P123" s="186"/>
      <c r="Q123" s="10"/>
      <c r="R123" s="10"/>
      <c r="S123" s="164"/>
      <c r="T123" s="164"/>
      <c r="U123" s="164" t="str">
        <f t="shared" si="22"/>
        <v/>
      </c>
      <c r="V123" s="10">
        <v>1</v>
      </c>
      <c r="W123" s="10" t="str">
        <f t="shared" si="23"/>
        <v/>
      </c>
      <c r="X123" s="164">
        <v>1</v>
      </c>
      <c r="Y123" s="10" t="str">
        <f t="shared" si="24"/>
        <v/>
      </c>
      <c r="Z123" s="123" t="str">
        <f t="shared" si="25"/>
        <v/>
      </c>
      <c r="AA123" s="195">
        <f t="shared" si="26"/>
        <v>0</v>
      </c>
      <c r="AB123" s="195" t="str">
        <f t="shared" si="19"/>
        <v/>
      </c>
      <c r="AC123" s="195" t="str">
        <f t="shared" si="19"/>
        <v/>
      </c>
      <c r="AD123" s="195">
        <f t="shared" si="20"/>
        <v>0</v>
      </c>
      <c r="BA123" s="195" t="str">
        <f t="shared" si="29"/>
        <v/>
      </c>
      <c r="BB123" s="195" t="str">
        <f t="shared" si="29"/>
        <v/>
      </c>
      <c r="BC123" s="195" t="str">
        <f t="shared" si="29"/>
        <v/>
      </c>
      <c r="BD123" s="195" t="str">
        <f t="shared" si="29"/>
        <v/>
      </c>
      <c r="BE123" s="195" t="str">
        <f t="shared" si="29"/>
        <v/>
      </c>
    </row>
    <row r="124" spans="2:57" x14ac:dyDescent="0.25">
      <c r="B124" s="9" t="str">
        <f t="shared" si="21"/>
        <v/>
      </c>
      <c r="C124" s="6"/>
      <c r="D124" s="6"/>
      <c r="E124" s="6"/>
      <c r="F124" s="246" t="str">
        <f>IF('תנאי סף'!BE124&lt;&gt;1,"",'תנאי סף'!F124)</f>
        <v/>
      </c>
      <c r="G124" s="163"/>
      <c r="H124" s="8"/>
      <c r="I124" s="8"/>
      <c r="J124" s="7"/>
      <c r="K124" s="8"/>
      <c r="L124" s="7"/>
      <c r="M124" s="8"/>
      <c r="N124" s="8"/>
      <c r="O124" s="163"/>
      <c r="P124" s="186"/>
      <c r="Q124" s="10"/>
      <c r="R124" s="10"/>
      <c r="S124" s="164"/>
      <c r="T124" s="164"/>
      <c r="U124" s="164" t="str">
        <f t="shared" si="22"/>
        <v/>
      </c>
      <c r="V124" s="10">
        <v>1</v>
      </c>
      <c r="W124" s="10" t="str">
        <f t="shared" si="23"/>
        <v/>
      </c>
      <c r="X124" s="164">
        <v>1</v>
      </c>
      <c r="Y124" s="10" t="str">
        <f t="shared" si="24"/>
        <v/>
      </c>
      <c r="Z124" s="123" t="str">
        <f t="shared" si="25"/>
        <v/>
      </c>
      <c r="AA124" s="195">
        <f t="shared" si="26"/>
        <v>0</v>
      </c>
      <c r="AB124" s="195" t="str">
        <f t="shared" si="19"/>
        <v/>
      </c>
      <c r="AC124" s="195" t="str">
        <f t="shared" si="19"/>
        <v/>
      </c>
      <c r="AD124" s="195">
        <f t="shared" si="20"/>
        <v>0</v>
      </c>
      <c r="BA124" s="195" t="str">
        <f t="shared" si="29"/>
        <v/>
      </c>
      <c r="BB124" s="195" t="str">
        <f t="shared" si="29"/>
        <v/>
      </c>
      <c r="BC124" s="195" t="str">
        <f t="shared" si="29"/>
        <v/>
      </c>
      <c r="BD124" s="195" t="str">
        <f t="shared" si="29"/>
        <v/>
      </c>
      <c r="BE124" s="195" t="str">
        <f t="shared" si="29"/>
        <v/>
      </c>
    </row>
    <row r="125" spans="2:57" x14ac:dyDescent="0.25">
      <c r="B125" s="9" t="str">
        <f t="shared" si="21"/>
        <v/>
      </c>
      <c r="C125" s="6"/>
      <c r="D125" s="6"/>
      <c r="E125" s="6"/>
      <c r="F125" s="246" t="str">
        <f>IF('תנאי סף'!BE125&lt;&gt;1,"",'תנאי סף'!F125)</f>
        <v/>
      </c>
      <c r="G125" s="163"/>
      <c r="H125" s="8"/>
      <c r="I125" s="8"/>
      <c r="J125" s="7"/>
      <c r="K125" s="8"/>
      <c r="L125" s="7"/>
      <c r="M125" s="8"/>
      <c r="N125" s="8"/>
      <c r="O125" s="163"/>
      <c r="P125" s="186"/>
      <c r="Q125" s="10"/>
      <c r="R125" s="10"/>
      <c r="S125" s="164"/>
      <c r="T125" s="164"/>
      <c r="U125" s="164" t="str">
        <f t="shared" si="22"/>
        <v/>
      </c>
      <c r="V125" s="10">
        <v>1</v>
      </c>
      <c r="W125" s="10" t="str">
        <f t="shared" si="23"/>
        <v/>
      </c>
      <c r="X125" s="164">
        <v>1</v>
      </c>
      <c r="Y125" s="10" t="str">
        <f t="shared" si="24"/>
        <v/>
      </c>
      <c r="Z125" s="123" t="str">
        <f t="shared" si="25"/>
        <v/>
      </c>
      <c r="AA125" s="195">
        <f t="shared" si="26"/>
        <v>0</v>
      </c>
      <c r="AB125" s="195" t="str">
        <f t="shared" si="19"/>
        <v/>
      </c>
      <c r="AC125" s="195" t="str">
        <f t="shared" si="19"/>
        <v/>
      </c>
      <c r="AD125" s="195">
        <f t="shared" si="20"/>
        <v>0</v>
      </c>
      <c r="BA125" s="195" t="str">
        <f t="shared" si="29"/>
        <v/>
      </c>
      <c r="BB125" s="195" t="str">
        <f t="shared" si="29"/>
        <v/>
      </c>
      <c r="BC125" s="195" t="str">
        <f t="shared" si="29"/>
        <v/>
      </c>
      <c r="BD125" s="195" t="str">
        <f t="shared" si="29"/>
        <v/>
      </c>
      <c r="BE125" s="195" t="str">
        <f t="shared" si="29"/>
        <v/>
      </c>
    </row>
    <row r="126" spans="2:57" x14ac:dyDescent="0.25">
      <c r="B126" s="9" t="str">
        <f t="shared" si="21"/>
        <v/>
      </c>
      <c r="C126" s="6"/>
      <c r="D126" s="6"/>
      <c r="E126" s="6"/>
      <c r="F126" s="246" t="str">
        <f>IF('תנאי סף'!BE126&lt;&gt;1,"",'תנאי סף'!F126)</f>
        <v/>
      </c>
      <c r="G126" s="163"/>
      <c r="H126" s="8"/>
      <c r="I126" s="8"/>
      <c r="J126" s="7"/>
      <c r="K126" s="8"/>
      <c r="L126" s="7"/>
      <c r="M126" s="8"/>
      <c r="N126" s="8"/>
      <c r="O126" s="163"/>
      <c r="P126" s="186"/>
      <c r="Q126" s="10"/>
      <c r="R126" s="10"/>
      <c r="S126" s="164"/>
      <c r="T126" s="164"/>
      <c r="U126" s="164" t="str">
        <f t="shared" si="22"/>
        <v/>
      </c>
      <c r="V126" s="10">
        <v>1</v>
      </c>
      <c r="W126" s="10" t="str">
        <f t="shared" si="23"/>
        <v/>
      </c>
      <c r="X126" s="164">
        <v>1</v>
      </c>
      <c r="Y126" s="10" t="str">
        <f t="shared" si="24"/>
        <v/>
      </c>
      <c r="Z126" s="123" t="str">
        <f t="shared" si="25"/>
        <v/>
      </c>
      <c r="AA126" s="195">
        <f t="shared" si="26"/>
        <v>0</v>
      </c>
      <c r="AB126" s="195" t="str">
        <f t="shared" si="19"/>
        <v/>
      </c>
      <c r="AC126" s="195" t="str">
        <f t="shared" si="19"/>
        <v/>
      </c>
      <c r="AD126" s="195">
        <f t="shared" si="20"/>
        <v>0</v>
      </c>
      <c r="BA126" s="195" t="str">
        <f t="shared" si="29"/>
        <v/>
      </c>
      <c r="BB126" s="195" t="str">
        <f t="shared" si="29"/>
        <v/>
      </c>
      <c r="BC126" s="195" t="str">
        <f t="shared" si="29"/>
        <v/>
      </c>
      <c r="BD126" s="195" t="str">
        <f t="shared" si="29"/>
        <v/>
      </c>
      <c r="BE126" s="195" t="str">
        <f t="shared" si="29"/>
        <v/>
      </c>
    </row>
    <row r="127" spans="2:57" x14ac:dyDescent="0.25">
      <c r="B127" s="9" t="str">
        <f t="shared" si="21"/>
        <v/>
      </c>
      <c r="C127" s="6"/>
      <c r="D127" s="6"/>
      <c r="E127" s="6"/>
      <c r="F127" s="246" t="str">
        <f>IF('תנאי סף'!BE127&lt;&gt;1,"",'תנאי סף'!F127)</f>
        <v/>
      </c>
      <c r="G127" s="163"/>
      <c r="H127" s="8"/>
      <c r="I127" s="8"/>
      <c r="J127" s="7"/>
      <c r="K127" s="8"/>
      <c r="L127" s="7"/>
      <c r="M127" s="8"/>
      <c r="N127" s="8"/>
      <c r="O127" s="163"/>
      <c r="P127" s="186"/>
      <c r="Q127" s="10"/>
      <c r="R127" s="10"/>
      <c r="S127" s="164"/>
      <c r="T127" s="164"/>
      <c r="U127" s="164" t="str">
        <f t="shared" si="22"/>
        <v/>
      </c>
      <c r="V127" s="10">
        <v>1</v>
      </c>
      <c r="W127" s="10" t="str">
        <f t="shared" si="23"/>
        <v/>
      </c>
      <c r="X127" s="164">
        <v>1</v>
      </c>
      <c r="Y127" s="10" t="str">
        <f t="shared" si="24"/>
        <v/>
      </c>
      <c r="Z127" s="123" t="str">
        <f t="shared" si="25"/>
        <v/>
      </c>
      <c r="AA127" s="195">
        <f t="shared" si="26"/>
        <v>0</v>
      </c>
      <c r="AB127" s="195" t="str">
        <f t="shared" si="19"/>
        <v/>
      </c>
      <c r="AC127" s="195" t="str">
        <f t="shared" si="19"/>
        <v/>
      </c>
      <c r="AD127" s="195">
        <f t="shared" si="20"/>
        <v>0</v>
      </c>
      <c r="BA127" s="195" t="str">
        <f t="shared" si="29"/>
        <v/>
      </c>
      <c r="BB127" s="195" t="str">
        <f t="shared" si="29"/>
        <v/>
      </c>
      <c r="BC127" s="195" t="str">
        <f t="shared" si="29"/>
        <v/>
      </c>
      <c r="BD127" s="195" t="str">
        <f t="shared" si="29"/>
        <v/>
      </c>
      <c r="BE127" s="195" t="str">
        <f t="shared" si="29"/>
        <v/>
      </c>
    </row>
    <row r="128" spans="2:57" x14ac:dyDescent="0.25">
      <c r="B128" s="9" t="str">
        <f t="shared" si="21"/>
        <v/>
      </c>
      <c r="C128" s="6"/>
      <c r="D128" s="6"/>
      <c r="E128" s="6"/>
      <c r="F128" s="246" t="str">
        <f>IF('תנאי סף'!BE128&lt;&gt;1,"",'תנאי סף'!F128)</f>
        <v/>
      </c>
      <c r="G128" s="163"/>
      <c r="H128" s="8"/>
      <c r="I128" s="8"/>
      <c r="J128" s="7"/>
      <c r="K128" s="8"/>
      <c r="L128" s="7"/>
      <c r="M128" s="8"/>
      <c r="N128" s="8"/>
      <c r="O128" s="163"/>
      <c r="P128" s="186"/>
      <c r="Q128" s="10"/>
      <c r="R128" s="10"/>
      <c r="S128" s="164"/>
      <c r="T128" s="164"/>
      <c r="U128" s="164" t="str">
        <f t="shared" si="22"/>
        <v/>
      </c>
      <c r="V128" s="10">
        <v>1</v>
      </c>
      <c r="W128" s="10" t="str">
        <f t="shared" si="23"/>
        <v/>
      </c>
      <c r="X128" s="164">
        <v>1</v>
      </c>
      <c r="Y128" s="10" t="str">
        <f t="shared" si="24"/>
        <v/>
      </c>
      <c r="Z128" s="123" t="str">
        <f t="shared" si="25"/>
        <v/>
      </c>
      <c r="AA128" s="195">
        <f t="shared" si="26"/>
        <v>0</v>
      </c>
      <c r="AB128" s="195" t="str">
        <f t="shared" si="19"/>
        <v/>
      </c>
      <c r="AC128" s="195" t="str">
        <f t="shared" si="19"/>
        <v/>
      </c>
      <c r="AD128" s="195">
        <f t="shared" si="20"/>
        <v>0</v>
      </c>
      <c r="BA128" s="195" t="str">
        <f t="shared" si="29"/>
        <v/>
      </c>
      <c r="BB128" s="195" t="str">
        <f t="shared" si="29"/>
        <v/>
      </c>
      <c r="BC128" s="195" t="str">
        <f t="shared" si="29"/>
        <v/>
      </c>
      <c r="BD128" s="195" t="str">
        <f t="shared" si="29"/>
        <v/>
      </c>
      <c r="BE128" s="195" t="str">
        <f t="shared" si="29"/>
        <v/>
      </c>
    </row>
    <row r="129" spans="2:57" x14ac:dyDescent="0.25">
      <c r="B129" s="9" t="str">
        <f t="shared" si="21"/>
        <v/>
      </c>
      <c r="C129" s="6"/>
      <c r="D129" s="6"/>
      <c r="E129" s="6"/>
      <c r="F129" s="246" t="str">
        <f>IF('תנאי סף'!BE129&lt;&gt;1,"",'תנאי סף'!F129)</f>
        <v/>
      </c>
      <c r="G129" s="163"/>
      <c r="H129" s="8"/>
      <c r="I129" s="8"/>
      <c r="J129" s="7"/>
      <c r="K129" s="8"/>
      <c r="L129" s="7"/>
      <c r="M129" s="8"/>
      <c r="N129" s="8"/>
      <c r="O129" s="163"/>
      <c r="P129" s="186"/>
      <c r="Q129" s="10"/>
      <c r="R129" s="10"/>
      <c r="S129" s="164"/>
      <c r="T129" s="164"/>
      <c r="U129" s="164" t="str">
        <f t="shared" si="22"/>
        <v/>
      </c>
      <c r="V129" s="10">
        <v>1</v>
      </c>
      <c r="W129" s="10" t="str">
        <f t="shared" si="23"/>
        <v/>
      </c>
      <c r="X129" s="164">
        <v>1</v>
      </c>
      <c r="Y129" s="10" t="str">
        <f t="shared" si="24"/>
        <v/>
      </c>
      <c r="Z129" s="123" t="str">
        <f t="shared" si="25"/>
        <v/>
      </c>
      <c r="AA129" s="195">
        <f t="shared" si="26"/>
        <v>0</v>
      </c>
      <c r="AB129" s="195" t="str">
        <f t="shared" si="19"/>
        <v/>
      </c>
      <c r="AC129" s="195" t="str">
        <f t="shared" si="19"/>
        <v/>
      </c>
      <c r="AD129" s="195">
        <f t="shared" si="20"/>
        <v>0</v>
      </c>
      <c r="BA129" s="195" t="str">
        <f t="shared" si="29"/>
        <v/>
      </c>
      <c r="BB129" s="195" t="str">
        <f t="shared" si="29"/>
        <v/>
      </c>
      <c r="BC129" s="195" t="str">
        <f t="shared" si="29"/>
        <v/>
      </c>
      <c r="BD129" s="195" t="str">
        <f t="shared" si="29"/>
        <v/>
      </c>
      <c r="BE129" s="195" t="str">
        <f t="shared" si="29"/>
        <v/>
      </c>
    </row>
    <row r="130" spans="2:57" ht="16.5" thickBot="1" x14ac:dyDescent="0.3">
      <c r="B130" s="9" t="str">
        <f t="shared" si="21"/>
        <v/>
      </c>
      <c r="C130" s="6"/>
      <c r="D130" s="6"/>
      <c r="E130" s="6"/>
      <c r="F130" s="246" t="str">
        <f>IF('תנאי סף'!BE130&lt;&gt;1,"",'תנאי סף'!F130)</f>
        <v/>
      </c>
      <c r="G130" s="163"/>
      <c r="H130" s="8"/>
      <c r="I130" s="8"/>
      <c r="J130" s="7"/>
      <c r="K130" s="8"/>
      <c r="L130" s="7"/>
      <c r="M130" s="8"/>
      <c r="N130" s="8"/>
      <c r="O130" s="163"/>
      <c r="P130" s="186"/>
      <c r="Q130" s="10"/>
      <c r="R130" s="10"/>
      <c r="S130" s="164"/>
      <c r="T130" s="164"/>
      <c r="U130" s="164" t="str">
        <f t="shared" si="22"/>
        <v/>
      </c>
      <c r="V130" s="10">
        <v>1</v>
      </c>
      <c r="W130" s="10" t="str">
        <f t="shared" si="23"/>
        <v/>
      </c>
      <c r="X130" s="164">
        <v>1</v>
      </c>
      <c r="Y130" s="10" t="str">
        <f t="shared" si="24"/>
        <v/>
      </c>
      <c r="Z130" s="123" t="str">
        <f t="shared" si="25"/>
        <v/>
      </c>
      <c r="AA130" s="195">
        <f t="shared" si="26"/>
        <v>0</v>
      </c>
      <c r="AB130" s="195" t="str">
        <f t="shared" si="19"/>
        <v/>
      </c>
      <c r="AC130" s="195" t="str">
        <f t="shared" si="19"/>
        <v/>
      </c>
      <c r="AD130" s="195">
        <f t="shared" si="20"/>
        <v>0</v>
      </c>
      <c r="BA130" s="195" t="str">
        <f t="shared" si="29"/>
        <v/>
      </c>
      <c r="BB130" s="195" t="str">
        <f t="shared" si="29"/>
        <v/>
      </c>
      <c r="BC130" s="195" t="str">
        <f t="shared" si="29"/>
        <v/>
      </c>
      <c r="BD130" s="195" t="str">
        <f t="shared" si="29"/>
        <v/>
      </c>
      <c r="BE130" s="195" t="str">
        <f t="shared" si="29"/>
        <v/>
      </c>
    </row>
    <row r="131" spans="2:57" ht="19.5" thickBot="1" x14ac:dyDescent="0.35">
      <c r="B131" s="502" t="s">
        <v>8</v>
      </c>
      <c r="C131" s="503"/>
      <c r="D131" s="503"/>
      <c r="E131" s="503"/>
      <c r="F131" s="504"/>
      <c r="G131" s="11">
        <f>SUM(G31:G130)</f>
        <v>0</v>
      </c>
      <c r="H131" s="11">
        <f>SUM(H31:H130)</f>
        <v>0</v>
      </c>
      <c r="I131" s="11">
        <f t="shared" ref="I131:Z131" si="30">SUM(I31:I130)</f>
        <v>0</v>
      </c>
      <c r="J131" s="11">
        <f t="shared" si="30"/>
        <v>0</v>
      </c>
      <c r="K131" s="11">
        <f t="shared" si="30"/>
        <v>0</v>
      </c>
      <c r="L131" s="11">
        <f t="shared" si="30"/>
        <v>0</v>
      </c>
      <c r="M131" s="11">
        <f t="shared" si="30"/>
        <v>0</v>
      </c>
      <c r="N131" s="11">
        <f t="shared" si="30"/>
        <v>0</v>
      </c>
      <c r="O131" s="11">
        <f t="shared" si="30"/>
        <v>0</v>
      </c>
      <c r="P131" s="11">
        <f t="shared" si="30"/>
        <v>0</v>
      </c>
      <c r="Q131" s="11">
        <f t="shared" si="30"/>
        <v>0</v>
      </c>
      <c r="R131" s="11">
        <f t="shared" si="30"/>
        <v>0</v>
      </c>
      <c r="S131" s="11">
        <f t="shared" si="30"/>
        <v>0</v>
      </c>
      <c r="T131" s="11">
        <f t="shared" si="30"/>
        <v>0</v>
      </c>
      <c r="U131" s="11">
        <f>SUM(U31:U130)</f>
        <v>78</v>
      </c>
      <c r="V131" s="11">
        <f>SUM(V31:V130)</f>
        <v>100</v>
      </c>
      <c r="W131" s="11">
        <f>SUM(W31:W130)</f>
        <v>78</v>
      </c>
      <c r="X131" s="11">
        <f>SUM(X31:X130)</f>
        <v>100</v>
      </c>
      <c r="Y131" s="11">
        <f>SUM(Y31:Y130)</f>
        <v>78</v>
      </c>
      <c r="Z131" s="126">
        <f t="shared" si="30"/>
        <v>0.99999999999999967</v>
      </c>
      <c r="AD131" s="196"/>
    </row>
    <row r="132" spans="2:57" x14ac:dyDescent="0.25">
      <c r="AD132" s="196"/>
    </row>
    <row r="133" spans="2:57" x14ac:dyDescent="0.25">
      <c r="AD133" s="196"/>
    </row>
    <row r="134" spans="2:57" x14ac:dyDescent="0.25">
      <c r="AD134" s="196"/>
    </row>
    <row r="135" spans="2:57" x14ac:dyDescent="0.25">
      <c r="AD135" s="196"/>
    </row>
    <row r="136" spans="2:57" x14ac:dyDescent="0.25">
      <c r="AD136" s="196"/>
    </row>
    <row r="137" spans="2:57" x14ac:dyDescent="0.25">
      <c r="AD137" s="196"/>
    </row>
    <row r="138" spans="2:57" x14ac:dyDescent="0.25">
      <c r="AD138" s="196"/>
    </row>
    <row r="139" spans="2:57" x14ac:dyDescent="0.25">
      <c r="AD139" s="196"/>
    </row>
    <row r="140" spans="2:57" x14ac:dyDescent="0.25">
      <c r="AD140" s="196"/>
    </row>
    <row r="141" spans="2:57" x14ac:dyDescent="0.25">
      <c r="AD141" s="196"/>
    </row>
    <row r="142" spans="2:57" x14ac:dyDescent="0.25">
      <c r="AD142" s="196"/>
    </row>
    <row r="143" spans="2:57" x14ac:dyDescent="0.25">
      <c r="AD143" s="196"/>
    </row>
    <row r="144" spans="2:57" x14ac:dyDescent="0.25">
      <c r="AD144" s="196"/>
    </row>
    <row r="145" spans="30:30" x14ac:dyDescent="0.25">
      <c r="AD145" s="196"/>
    </row>
    <row r="146" spans="30:30" x14ac:dyDescent="0.25">
      <c r="AD146" s="196"/>
    </row>
    <row r="147" spans="30:30" x14ac:dyDescent="0.25">
      <c r="AD147" s="196"/>
    </row>
    <row r="148" spans="30:30" x14ac:dyDescent="0.25">
      <c r="AD148" s="196"/>
    </row>
    <row r="149" spans="30:30" x14ac:dyDescent="0.25">
      <c r="AD149" s="196"/>
    </row>
    <row r="150" spans="30:30" x14ac:dyDescent="0.25">
      <c r="AD150" s="196"/>
    </row>
    <row r="151" spans="30:30" x14ac:dyDescent="0.25">
      <c r="AD151" s="196"/>
    </row>
    <row r="152" spans="30:30" x14ac:dyDescent="0.25">
      <c r="AD152" s="196"/>
    </row>
    <row r="153" spans="30:30" x14ac:dyDescent="0.25">
      <c r="AD153" s="196"/>
    </row>
    <row r="154" spans="30:30" x14ac:dyDescent="0.25">
      <c r="AD154" s="196"/>
    </row>
    <row r="155" spans="30:30" x14ac:dyDescent="0.25">
      <c r="AD155" s="196"/>
    </row>
    <row r="156" spans="30:30" x14ac:dyDescent="0.25">
      <c r="AD156" s="196"/>
    </row>
    <row r="157" spans="30:30" x14ac:dyDescent="0.25">
      <c r="AD157" s="196"/>
    </row>
    <row r="158" spans="30:30" x14ac:dyDescent="0.25">
      <c r="AD158" s="196"/>
    </row>
    <row r="159" spans="30:30" x14ac:dyDescent="0.25">
      <c r="AD159" s="196"/>
    </row>
    <row r="160" spans="30:30" x14ac:dyDescent="0.25">
      <c r="AD160" s="196"/>
    </row>
    <row r="161" spans="30:30" x14ac:dyDescent="0.25">
      <c r="AD161" s="196"/>
    </row>
    <row r="162" spans="30:30" x14ac:dyDescent="0.25">
      <c r="AD162" s="196"/>
    </row>
    <row r="163" spans="30:30" x14ac:dyDescent="0.25">
      <c r="AD163" s="196"/>
    </row>
    <row r="164" spans="30:30" x14ac:dyDescent="0.25">
      <c r="AD164" s="196"/>
    </row>
    <row r="165" spans="30:30" x14ac:dyDescent="0.25">
      <c r="AD165" s="196"/>
    </row>
    <row r="166" spans="30:30" x14ac:dyDescent="0.25">
      <c r="AD166" s="196"/>
    </row>
    <row r="167" spans="30:30" x14ac:dyDescent="0.25">
      <c r="AD167" s="196"/>
    </row>
    <row r="168" spans="30:30" x14ac:dyDescent="0.25">
      <c r="AD168" s="196"/>
    </row>
    <row r="169" spans="30:30" x14ac:dyDescent="0.25">
      <c r="AD169" s="196"/>
    </row>
    <row r="170" spans="30:30" x14ac:dyDescent="0.25">
      <c r="AD170" s="196"/>
    </row>
    <row r="171" spans="30:30" x14ac:dyDescent="0.25">
      <c r="AD171" s="196"/>
    </row>
    <row r="172" spans="30:30" x14ac:dyDescent="0.25">
      <c r="AD172" s="196"/>
    </row>
    <row r="173" spans="30:30" x14ac:dyDescent="0.25">
      <c r="AD173" s="196"/>
    </row>
    <row r="174" spans="30:30" x14ac:dyDescent="0.25">
      <c r="AD174" s="196"/>
    </row>
    <row r="175" spans="30:30" x14ac:dyDescent="0.25">
      <c r="AD175" s="196"/>
    </row>
    <row r="176" spans="30:30" x14ac:dyDescent="0.25">
      <c r="AD176" s="196"/>
    </row>
    <row r="177" spans="30:30" x14ac:dyDescent="0.25">
      <c r="AD177" s="196"/>
    </row>
    <row r="178" spans="30:30" x14ac:dyDescent="0.25">
      <c r="AD178" s="196"/>
    </row>
    <row r="179" spans="30:30" x14ac:dyDescent="0.25">
      <c r="AD179" s="196"/>
    </row>
    <row r="180" spans="30:30" x14ac:dyDescent="0.25">
      <c r="AD180" s="196"/>
    </row>
  </sheetData>
  <sheetProtection algorithmName="SHA-512" hashValue="0KbDedVWDNrC5nljLfPFKFkVxJLWYSvyr3+p+X5bYGUkZg1zMxJ5m7mukh/tSc54IpiEieInniTtIx5zw0550Q==" saltValue="fAMrNDhX7kQFFihRXw+WeA==" spinCount="100000" sheet="1" scenarios="1" formatCells="0" formatColumns="0" formatRows="0" autoFilter="0"/>
  <mergeCells count="17">
    <mergeCell ref="Y29:Y30"/>
    <mergeCell ref="B1:Z1"/>
    <mergeCell ref="U29:U30"/>
    <mergeCell ref="V29:V30"/>
    <mergeCell ref="W29:W30"/>
    <mergeCell ref="C29:C30"/>
    <mergeCell ref="E29:E30"/>
    <mergeCell ref="D29:D30"/>
    <mergeCell ref="B29:B30"/>
    <mergeCell ref="F29:F30"/>
    <mergeCell ref="Z29:Z30"/>
    <mergeCell ref="T29:T30"/>
    <mergeCell ref="B131:F131"/>
    <mergeCell ref="Q29:Q30"/>
    <mergeCell ref="R29:R30"/>
    <mergeCell ref="S29:S30"/>
    <mergeCell ref="X29:X30"/>
  </mergeCells>
  <conditionalFormatting sqref="B31:Z93 B98:Z130 B94:F97 H94:Z97">
    <cfRule type="expression" dxfId="127" priority="5" stopIfTrue="1">
      <formula>AND($F31="",B31&lt;&gt;"")</formula>
    </cfRule>
    <cfRule type="expression" dxfId="126" priority="6">
      <formula>$F31=""</formula>
    </cfRule>
    <cfRule type="expression" dxfId="125" priority="7">
      <formula>B$30&lt;&gt;""</formula>
    </cfRule>
  </conditionalFormatting>
  <conditionalFormatting sqref="G94:G97">
    <cfRule type="expression" dxfId="124" priority="1" stopIfTrue="1">
      <formula>AND($F94="",G94&lt;&gt;"")</formula>
    </cfRule>
    <cfRule type="expression" dxfId="123" priority="2">
      <formula>$F94=""</formula>
    </cfRule>
    <cfRule type="expression" dxfId="122" priority="3">
      <formula>G$30&lt;&gt;""</formula>
    </cfRule>
  </conditionalFormatting>
  <dataValidations count="8">
    <dataValidation type="whole" operator="notBetween" allowBlank="1" showInputMessage="1" showErrorMessage="1" errorTitle="נתון שגוי." error="ניתן להזין רק מספר שלם" sqref="I31:I130" xr:uid="{00000000-0002-0000-0600-000000000000}">
      <formula1>-999999999</formula1>
      <formula2>-999999998</formula2>
    </dataValidation>
    <dataValidation type="decimal" operator="greaterThanOrEqual" allowBlank="1" showInputMessage="1" showErrorMessage="1" errorTitle="נתון שגוי." error="ניתן להזין רק מספר גדול או שווה ל-0." sqref="J31:J130" xr:uid="{00000000-0002-0000-0600-000001000000}">
      <formula1>0</formula1>
    </dataValidation>
    <dataValidation type="whole" operator="greaterThanOrEqual" allowBlank="1" showInputMessage="1" showErrorMessage="1" errorTitle="נתון שגוי." error="ניתן להזין רק מספר שלם גדול או שווה ל-0." sqref="K31:K130 H31:H130" xr:uid="{00000000-0002-0000-0600-000002000000}">
      <formula1>0</formula1>
    </dataValidation>
    <dataValidation type="decimal" operator="greaterThan" allowBlank="1" showInputMessage="1" showErrorMessage="1" errorTitle="נתון שגוי." error="ניתן להזין רק מספר גדול מ-0" sqref="L31:L130" xr:uid="{00000000-0002-0000-0600-000003000000}">
      <formula1>0</formula1>
    </dataValidation>
    <dataValidation type="whole" operator="greaterThan" allowBlank="1" showInputMessage="1" showErrorMessage="1" errorTitle="נתון שגוי." error="ניתן להזין רק מספר שלם גדול מ-0" sqref="M31:M130" xr:uid="{00000000-0002-0000-0600-000004000000}">
      <formula1>0</formula1>
    </dataValidation>
    <dataValidation type="list" allowBlank="1" showInputMessage="1" showErrorMessage="1" sqref="G30:P30" xr:uid="{00000000-0002-0000-0600-000005000000}">
      <formula1>OFFSET($AE$1,0,0,1,COUNTA($AE$1:$AZ$1))</formula1>
    </dataValidation>
    <dataValidation type="list" allowBlank="1" showInputMessage="1" showErrorMessage="1" errorTitle="נתון שגוי." error="ניתן להזין רק 0 או 1._x000a_0 = לא עומד בתנאי._x000a_1 = עומד בתנאי." sqref="P31:P130" xr:uid="{00000000-0002-0000-0600-000006000000}">
      <formula1>$AB31:$AC31</formula1>
    </dataValidation>
    <dataValidation type="list" allowBlank="1" showInputMessage="1" showErrorMessage="1" errorTitle="נתון לא מרשימה" error="יש לבחור מתוך הרשימה הסגורה בלבד" sqref="O31:O130 G31:G130" xr:uid="{00000000-0002-0000-0600-000007000000}">
      <formula1>OFFSET($BA31,0,0,1,COUNTA($BA31:$BJ31))</formula1>
    </dataValidation>
  </dataValidations>
  <printOptions horizontalCentered="1"/>
  <pageMargins left="0.51181102362204722" right="0.51181102362204722" top="0.45" bottom="0.45" header="0.31496062992125984" footer="0.31496062992125984"/>
  <pageSetup paperSize="9" scale="33" orientation="landscape" r:id="rId1"/>
  <headerFooter>
    <oddHeader>&amp;C&amp;Uמבחנים לתמיכה של משרד התרבות והספורט</oddHeader>
    <oddFooter>&amp;Lא. חפץ ושות'
יעוץ כלכלי&amp;C&amp;P</oddFooter>
  </headerFooter>
  <legacyDrawing r:id="rId2"/>
  <extLst>
    <ext xmlns:x14="http://schemas.microsoft.com/office/spreadsheetml/2009/9/main" uri="{78C0D931-6437-407d-A8EE-F0AAD7539E65}">
      <x14:conditionalFormattings>
        <x14:conditionalFormatting xmlns:xm="http://schemas.microsoft.com/office/excel/2006/main">
          <x14:cfRule type="containsText" priority="8" operator="containsText" id="{E8B48366-65E8-448C-9376-745A1076A504}">
            <xm:f>NOT(ISERROR(SEARCH($AB$1,B31)))</xm:f>
            <xm:f>$AB$1</xm:f>
            <x14:dxf>
              <fill>
                <patternFill>
                  <bgColor rgb="FFFF0000"/>
                </patternFill>
              </fill>
            </x14:dxf>
          </x14:cfRule>
          <xm:sqref>B31:Z93 B98:Z130 B94:F97 H94:Z97</xm:sqref>
        </x14:conditionalFormatting>
        <x14:conditionalFormatting xmlns:xm="http://schemas.microsoft.com/office/excel/2006/main">
          <x14:cfRule type="containsText" priority="4" operator="containsText" id="{2BF6984A-9B35-4412-91F0-2DD0500F9378}">
            <xm:f>NOT(ISERROR(SEARCH($AB$1,G94)))</xm:f>
            <xm:f>$AB$1</xm:f>
            <x14:dxf>
              <fill>
                <patternFill>
                  <bgColor rgb="FFFF0000"/>
                </patternFill>
              </fill>
            </x14:dxf>
          </x14:cfRule>
          <xm:sqref>G94:G97</xm:sqref>
        </x14:conditionalFormatting>
      </x14:conditionalFormatting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Worksheet______27">
    <tabColor theme="4" tint="-0.249977111117893"/>
    <pageSetUpPr fitToPage="1"/>
  </sheetPr>
  <dimension ref="A1:EV180"/>
  <sheetViews>
    <sheetView rightToLeft="1" view="pageBreakPreview" zoomScaleNormal="100" zoomScaleSheetLayoutView="100" workbookViewId="0">
      <pane xSplit="6" ySplit="30" topLeftCell="G31" activePane="bottomRight" state="frozen"/>
      <selection activeCell="F87" sqref="F87"/>
      <selection pane="topRight" activeCell="F87" sqref="F87"/>
      <selection pane="bottomLeft" activeCell="F87" sqref="F87"/>
      <selection pane="bottomRight" activeCell="G31" sqref="G31"/>
    </sheetView>
  </sheetViews>
  <sheetFormatPr defaultColWidth="9.140625" defaultRowHeight="15.75" x14ac:dyDescent="0.25"/>
  <cols>
    <col min="1" max="1" width="9.140625" style="196" hidden="1" customWidth="1"/>
    <col min="2" max="2" width="6.7109375" style="196" customWidth="1"/>
    <col min="3" max="5" width="10.42578125" style="196" hidden="1" customWidth="1"/>
    <col min="6" max="6" width="64.42578125" style="196" customWidth="1"/>
    <col min="7" max="7" width="62" style="196" customWidth="1"/>
    <col min="8" max="8" width="21.42578125" style="196" customWidth="1"/>
    <col min="9" max="16" width="21.42578125" style="196" hidden="1" customWidth="1"/>
    <col min="17" max="17" width="0.7109375" style="196" hidden="1" customWidth="1"/>
    <col min="18" max="18" width="0.85546875" style="196" hidden="1" customWidth="1"/>
    <col min="19" max="19" width="2.28515625" style="196" hidden="1" customWidth="1"/>
    <col min="20" max="20" width="1.5703125" style="196" hidden="1" customWidth="1"/>
    <col min="21" max="21" width="14" style="196" customWidth="1"/>
    <col min="22" max="25" width="21.42578125" style="196" hidden="1" customWidth="1"/>
    <col min="26" max="26" width="14.28515625" style="196" bestFit="1" customWidth="1"/>
    <col min="27" max="29" width="9.140625" style="195" hidden="1" customWidth="1"/>
    <col min="30" max="30" width="11.85546875" style="195" hidden="1" customWidth="1"/>
    <col min="31" max="32" width="9.140625" style="195" hidden="1" customWidth="1"/>
    <col min="33" max="33" width="10.140625" style="195" hidden="1" customWidth="1"/>
    <col min="34" max="34" width="16.7109375" style="195" hidden="1" customWidth="1"/>
    <col min="35" max="35" width="8.85546875" style="195" hidden="1" customWidth="1"/>
    <col min="36" max="36" width="11.85546875" style="195" hidden="1" customWidth="1"/>
    <col min="37" max="37" width="17.7109375" style="195" hidden="1" customWidth="1"/>
    <col min="38" max="48" width="9.140625" style="195" hidden="1" customWidth="1"/>
    <col min="49" max="49" width="10.7109375" style="195" hidden="1" customWidth="1"/>
    <col min="50" max="62" width="9.140625" style="195" hidden="1" customWidth="1"/>
    <col min="63" max="200" width="0" style="196" hidden="1" customWidth="1"/>
    <col min="201" max="16384" width="9.140625" style="196"/>
  </cols>
  <sheetData>
    <row r="1" spans="2:52" ht="21" customHeight="1" thickBot="1" x14ac:dyDescent="0.3">
      <c r="B1" s="483" t="str">
        <f ca="1">MID(CELL("filename",AC2),FIND("]",CELL("filename",AC2),1)+1,99)</f>
        <v>מיקום גיאוגרפי</v>
      </c>
      <c r="C1" s="485"/>
      <c r="D1" s="485"/>
      <c r="E1" s="485"/>
      <c r="F1" s="485"/>
      <c r="G1" s="485"/>
      <c r="H1" s="485"/>
      <c r="I1" s="485"/>
      <c r="J1" s="485"/>
      <c r="K1" s="485"/>
      <c r="L1" s="485"/>
      <c r="M1" s="485"/>
      <c r="N1" s="485"/>
      <c r="O1" s="485"/>
      <c r="P1" s="485"/>
      <c r="Q1" s="485"/>
      <c r="R1" s="485"/>
      <c r="S1" s="485"/>
      <c r="T1" s="485"/>
      <c r="U1" s="485"/>
      <c r="V1" s="485"/>
      <c r="W1" s="485"/>
      <c r="X1" s="485"/>
      <c r="Y1" s="485"/>
      <c r="Z1" s="485"/>
      <c r="AB1" s="195" t="s">
        <v>27</v>
      </c>
      <c r="AD1" s="250" t="s">
        <v>65</v>
      </c>
      <c r="AE1" s="251" t="s">
        <v>26</v>
      </c>
      <c r="AF1" s="251" t="s">
        <v>29</v>
      </c>
      <c r="AG1" s="251" t="s">
        <v>61</v>
      </c>
      <c r="AH1" s="251" t="s">
        <v>43</v>
      </c>
      <c r="AI1" s="251" t="s">
        <v>62</v>
      </c>
      <c r="AJ1" s="251" t="s">
        <v>68</v>
      </c>
      <c r="AK1" s="252" t="s">
        <v>69</v>
      </c>
      <c r="AL1" s="251" t="s">
        <v>63</v>
      </c>
      <c r="AM1" s="252" t="s">
        <v>64</v>
      </c>
      <c r="AN1" s="251"/>
      <c r="AO1" s="251"/>
      <c r="AP1" s="251"/>
      <c r="AQ1" s="251"/>
      <c r="AR1" s="251"/>
      <c r="AS1" s="251"/>
      <c r="AT1" s="251"/>
      <c r="AU1" s="251"/>
      <c r="AV1" s="251"/>
      <c r="AW1" s="251"/>
      <c r="AX1" s="251"/>
      <c r="AY1" s="251"/>
      <c r="AZ1" s="252"/>
    </row>
    <row r="2" spans="2:52" ht="20.25" customHeight="1" x14ac:dyDescent="0.25">
      <c r="U2" s="213" t="str">
        <f>'פרמטרים לקריטריונים'!$B$4</f>
        <v>שנת תקציב</v>
      </c>
      <c r="Y2" s="213" t="str">
        <f>'פרמטרים לקריטריונים'!$B$4</f>
        <v>שנת תקציב</v>
      </c>
      <c r="Z2" s="2">
        <f>'פרמטרים לקריטריונים'!$C$4</f>
        <v>2025</v>
      </c>
      <c r="AE2" s="195">
        <f>IF(ISNA(MATCH(G31,$AB$30:$AC$30,0)),0,1)</f>
        <v>0</v>
      </c>
      <c r="AF2" s="195">
        <f>IF(IFERROR(G31*1,"bad")="bad",0,1)</f>
        <v>0</v>
      </c>
      <c r="AG2" s="195">
        <f>IF(IFERROR(IF(G31=TRUNC(G31),1,"bad"),"bad")="bad",0,1)</f>
        <v>0</v>
      </c>
      <c r="AH2" s="195">
        <f>IF(AND(IF(IFERROR(G31*1,"bad")="bad",0,1)=1,G31&gt;=0),1,0)</f>
        <v>0</v>
      </c>
      <c r="AI2" s="195">
        <f>IF(AND(IF(IFERROR(IF(G31=TRUNC(G31),1,"bad"),"bad")="bad",0,1)=1,G31&gt;=0),1,0)</f>
        <v>0</v>
      </c>
      <c r="AJ2" s="195">
        <f>IF(AND(IF(IFERROR(G31*1,"bad")="bad",0,1)=1,G31&gt;0),1,0)</f>
        <v>0</v>
      </c>
      <c r="AK2" s="195">
        <f>IF(AND(IF(IFERROR(IF(G31=TRUNC(G31),1,"bad"),"bad")="bad",0,1)=1,G31&gt;0),1,0)</f>
        <v>0</v>
      </c>
      <c r="AL2" s="195">
        <v>1</v>
      </c>
      <c r="AM2" s="195">
        <f>IF(IFERROR(HLOOKUP(G31,$BA$30:$BK$30,1,0),"bad")="bad",0,1)</f>
        <v>1</v>
      </c>
    </row>
    <row r="3" spans="2:52" ht="38.25" thickBot="1" x14ac:dyDescent="0.3">
      <c r="U3" s="214" t="str">
        <f>'פרמטרים לקריטריונים'!$B$5</f>
        <v>תקציב התמיכה</v>
      </c>
      <c r="Y3" s="214" t="str">
        <f>'פרמטרים לקריטריונים'!$B$5</f>
        <v>תקציב התמיכה</v>
      </c>
      <c r="Z3" s="3">
        <f>'פרמטרים לקריטריונים'!$C$5</f>
        <v>2023926</v>
      </c>
      <c r="AD3" s="195" t="s">
        <v>66</v>
      </c>
      <c r="AE3" s="195">
        <v>1</v>
      </c>
      <c r="AF3" s="195">
        <v>2</v>
      </c>
      <c r="AG3" s="195">
        <v>3</v>
      </c>
      <c r="AH3" s="195">
        <v>4</v>
      </c>
      <c r="AI3" s="195">
        <v>5</v>
      </c>
      <c r="AJ3" s="195">
        <v>6</v>
      </c>
      <c r="AK3" s="195">
        <v>7</v>
      </c>
      <c r="AL3" s="195">
        <v>8</v>
      </c>
      <c r="AM3" s="195">
        <v>9</v>
      </c>
    </row>
    <row r="4" spans="2:52" ht="21.75" customHeight="1" thickBot="1" x14ac:dyDescent="0.3">
      <c r="G4" s="12" t="str">
        <f>'פרמטרים לקריטריונים'!B121</f>
        <v>סעיף</v>
      </c>
      <c r="H4" s="12" t="str">
        <f>'פרמטרים לקריטריונים'!C121</f>
        <v>ניקוד</v>
      </c>
      <c r="AD4" s="195" t="s">
        <v>67</v>
      </c>
      <c r="AE4" s="250" t="s">
        <v>226</v>
      </c>
      <c r="AF4" s="345" t="s">
        <v>248</v>
      </c>
      <c r="AG4" s="251" t="s">
        <v>227</v>
      </c>
      <c r="AH4" s="251" t="s">
        <v>228</v>
      </c>
      <c r="AI4" s="251"/>
      <c r="AJ4" s="251"/>
      <c r="AK4" s="251"/>
      <c r="AL4" s="251"/>
      <c r="AM4" s="251"/>
      <c r="AN4" s="252"/>
    </row>
    <row r="5" spans="2:52" x14ac:dyDescent="0.25">
      <c r="G5" s="121" t="str">
        <f>'פרמטרים לקריטריונים'!B122</f>
        <v>תל אביב והסביבה (עד 30 קילומטר מתל-אביב)</v>
      </c>
      <c r="H5" s="367">
        <f>'פרמטרים לקריטריונים'!C122</f>
        <v>0</v>
      </c>
    </row>
    <row r="6" spans="2:52" x14ac:dyDescent="0.25">
      <c r="G6" s="121" t="str">
        <f>'פרמטרים לקריטריונים'!B123</f>
        <v>מעל 30 ועד 60 קילומטר מתל-אביב (נתניה חדרה, יבנה, גדרה)</v>
      </c>
      <c r="H6" s="367">
        <f>'פרמטרים לקריטריונים'!C123</f>
        <v>1</v>
      </c>
    </row>
    <row r="7" spans="2:52" x14ac:dyDescent="0.25">
      <c r="G7" s="121" t="str">
        <f>'פרמטרים לקריטריונים'!B124</f>
        <v>מעל 60 ועד 100 קילומטר מתל-אביב (ירושלים, חיפה)</v>
      </c>
      <c r="H7" s="367">
        <f>'פרמטרים לקריטריונים'!C124</f>
        <v>1.5</v>
      </c>
    </row>
    <row r="8" spans="2:52" x14ac:dyDescent="0.25">
      <c r="G8" s="121" t="str">
        <f>'פרמטרים לקריטריונים'!B125</f>
        <v>מעל 100 קילומטר מתל-אביב (עכו, באר שבע, טבריה)</v>
      </c>
      <c r="H8" s="367">
        <f>'פרמטרים לקריטריונים'!C125</f>
        <v>3</v>
      </c>
    </row>
    <row r="9" spans="2:52" x14ac:dyDescent="0.25">
      <c r="G9" s="121" t="str">
        <f>'פרמטרים לקריטריונים'!B126</f>
        <v>בפריפריה</v>
      </c>
      <c r="H9" s="367">
        <f>'פרמטרים לקריטריונים'!C126</f>
        <v>2</v>
      </c>
    </row>
    <row r="10" spans="2:52" ht="15" customHeight="1" thickBot="1" x14ac:dyDescent="0.3"/>
    <row r="11" spans="2:52" ht="15" hidden="1" customHeight="1" x14ac:dyDescent="0.25"/>
    <row r="12" spans="2:52" ht="15" hidden="1" customHeight="1" x14ac:dyDescent="0.25"/>
    <row r="13" spans="2:52" ht="15" hidden="1" customHeight="1" x14ac:dyDescent="0.25"/>
    <row r="14" spans="2:52" ht="15" hidden="1" customHeight="1" x14ac:dyDescent="0.25"/>
    <row r="15" spans="2:52" ht="15" hidden="1" customHeight="1" x14ac:dyDescent="0.25"/>
    <row r="16" spans="2:52" ht="15" hidden="1" customHeight="1" x14ac:dyDescent="0.25"/>
    <row r="17" spans="1:152" ht="15" hidden="1" customHeight="1" x14ac:dyDescent="0.25"/>
    <row r="18" spans="1:152" ht="15" hidden="1" customHeight="1" x14ac:dyDescent="0.25"/>
    <row r="19" spans="1:152" ht="15" hidden="1" customHeight="1" x14ac:dyDescent="0.25"/>
    <row r="20" spans="1:152" ht="15" hidden="1" customHeight="1" x14ac:dyDescent="0.25"/>
    <row r="21" spans="1:152" ht="15" hidden="1" customHeight="1" x14ac:dyDescent="0.25"/>
    <row r="22" spans="1:152" ht="15" hidden="1" customHeight="1" x14ac:dyDescent="0.25"/>
    <row r="23" spans="1:152" hidden="1" x14ac:dyDescent="0.25">
      <c r="F23" s="4">
        <f>'פרמטרים לקריטריונים'!$D$31</f>
        <v>0</v>
      </c>
      <c r="G23" s="122">
        <f ca="1">VLOOKUP(B1,'פרמטרים לקריטריונים'!$B$32:$D$46,3,0)</f>
        <v>0</v>
      </c>
    </row>
    <row r="24" spans="1:152" ht="15" hidden="1" customHeight="1" x14ac:dyDescent="0.25"/>
    <row r="25" spans="1:152" ht="15" hidden="1" customHeight="1" x14ac:dyDescent="0.25"/>
    <row r="26" spans="1:152" ht="15" hidden="1" customHeight="1" x14ac:dyDescent="0.25">
      <c r="F26" s="5"/>
      <c r="G26" s="5"/>
      <c r="H26" s="5"/>
      <c r="I26" s="5"/>
      <c r="J26" s="5"/>
      <c r="K26" s="5"/>
      <c r="L26" s="5"/>
      <c r="M26" s="5"/>
      <c r="N26" s="5"/>
      <c r="O26" s="5"/>
      <c r="P26" s="5"/>
      <c r="Q26" s="5"/>
      <c r="R26" s="5"/>
      <c r="S26" s="5"/>
      <c r="T26" s="5"/>
      <c r="U26" s="5"/>
      <c r="V26" s="5"/>
      <c r="W26" s="5"/>
      <c r="X26" s="5"/>
      <c r="Y26" s="5"/>
    </row>
    <row r="27" spans="1:152" ht="15" hidden="1" customHeight="1" x14ac:dyDescent="0.25">
      <c r="B27" s="230"/>
      <c r="C27" s="230"/>
      <c r="D27" s="230"/>
      <c r="E27" s="230"/>
      <c r="F27" s="230"/>
      <c r="G27" s="5"/>
      <c r="H27" s="5"/>
      <c r="I27" s="5"/>
      <c r="J27" s="5"/>
      <c r="K27" s="5"/>
      <c r="L27" s="5"/>
      <c r="M27" s="5"/>
      <c r="N27" s="5"/>
      <c r="O27" s="5"/>
      <c r="P27" s="5"/>
      <c r="Q27" s="5"/>
      <c r="R27" s="5"/>
      <c r="S27" s="5"/>
      <c r="T27" s="5"/>
      <c r="U27" s="5"/>
      <c r="V27" s="5"/>
      <c r="W27" s="5"/>
      <c r="X27" s="5"/>
      <c r="Y27" s="5"/>
      <c r="Z27" s="5"/>
    </row>
    <row r="28" spans="1:152" ht="16.5" hidden="1" thickBot="1" x14ac:dyDescent="0.3">
      <c r="B28" s="230"/>
      <c r="C28" s="230"/>
      <c r="D28" s="230"/>
      <c r="E28" s="230"/>
      <c r="F28" s="230"/>
      <c r="G28" s="5"/>
      <c r="H28" s="5"/>
      <c r="I28" s="5"/>
      <c r="J28" s="5"/>
      <c r="K28" s="5"/>
      <c r="L28" s="5"/>
      <c r="M28" s="5"/>
      <c r="N28" s="5"/>
      <c r="O28" s="5"/>
      <c r="P28" s="5"/>
      <c r="Q28" s="5"/>
      <c r="R28" s="5"/>
      <c r="S28" s="5"/>
      <c r="T28" s="5"/>
      <c r="U28" s="5"/>
      <c r="V28" s="5"/>
      <c r="W28" s="5"/>
      <c r="X28" s="5"/>
      <c r="Y28" s="5"/>
      <c r="AA28" s="173"/>
      <c r="AD28" s="195">
        <f>MATCH(G$30,$AE$1:$AM$1,0)</f>
        <v>9</v>
      </c>
      <c r="AE28" s="195">
        <f t="shared" ref="AE28:AV28" si="0">MATCH(H$30,$AE$1:$AM$1,0)</f>
        <v>1</v>
      </c>
      <c r="AF28" s="195" t="e">
        <f t="shared" si="0"/>
        <v>#N/A</v>
      </c>
      <c r="AG28" s="195" t="e">
        <f t="shared" si="0"/>
        <v>#N/A</v>
      </c>
      <c r="AH28" s="195" t="e">
        <f t="shared" si="0"/>
        <v>#N/A</v>
      </c>
      <c r="AI28" s="195" t="e">
        <f t="shared" si="0"/>
        <v>#N/A</v>
      </c>
      <c r="AJ28" s="195" t="e">
        <f t="shared" si="0"/>
        <v>#N/A</v>
      </c>
      <c r="AK28" s="195" t="e">
        <f t="shared" si="0"/>
        <v>#N/A</v>
      </c>
      <c r="AL28" s="195" t="e">
        <f t="shared" si="0"/>
        <v>#N/A</v>
      </c>
      <c r="AM28" s="195" t="e">
        <f t="shared" si="0"/>
        <v>#N/A</v>
      </c>
      <c r="AN28" s="195" t="e">
        <f t="shared" si="0"/>
        <v>#N/A</v>
      </c>
      <c r="AO28" s="195" t="e">
        <f t="shared" si="0"/>
        <v>#N/A</v>
      </c>
      <c r="AP28" s="195" t="e">
        <f t="shared" si="0"/>
        <v>#N/A</v>
      </c>
      <c r="AQ28" s="195" t="e">
        <f t="shared" si="0"/>
        <v>#N/A</v>
      </c>
      <c r="AR28" s="195" t="e">
        <f t="shared" si="0"/>
        <v>#N/A</v>
      </c>
      <c r="AS28" s="195" t="e">
        <f t="shared" si="0"/>
        <v>#N/A</v>
      </c>
      <c r="AT28" s="195" t="e">
        <f t="shared" si="0"/>
        <v>#N/A</v>
      </c>
      <c r="AU28" s="195" t="e">
        <f t="shared" si="0"/>
        <v>#N/A</v>
      </c>
      <c r="AV28" s="195" t="e">
        <f t="shared" si="0"/>
        <v>#N/A</v>
      </c>
    </row>
    <row r="29" spans="1:152" ht="30" customHeight="1" thickBot="1" x14ac:dyDescent="0.3">
      <c r="A29" s="236">
        <v>100</v>
      </c>
      <c r="B29" s="494" t="s">
        <v>14</v>
      </c>
      <c r="C29" s="496">
        <f>COLUMN()</f>
        <v>3</v>
      </c>
      <c r="D29" s="496">
        <f>COLUMN()</f>
        <v>4</v>
      </c>
      <c r="E29" s="496">
        <f>COLUMN()</f>
        <v>5</v>
      </c>
      <c r="F29" s="491" t="s">
        <v>1</v>
      </c>
      <c r="G29" s="255" t="s">
        <v>230</v>
      </c>
      <c r="H29" s="255" t="s">
        <v>231</v>
      </c>
      <c r="I29" s="248" t="s">
        <v>73</v>
      </c>
      <c r="J29" s="248" t="s">
        <v>74</v>
      </c>
      <c r="K29" s="248" t="s">
        <v>75</v>
      </c>
      <c r="L29" s="248" t="s">
        <v>76</v>
      </c>
      <c r="M29" s="248" t="s">
        <v>77</v>
      </c>
      <c r="N29" s="248" t="s">
        <v>140</v>
      </c>
      <c r="O29" s="248" t="s">
        <v>78</v>
      </c>
      <c r="P29" s="248" t="s">
        <v>26</v>
      </c>
      <c r="Q29" s="496">
        <f>COLUMN()</f>
        <v>17</v>
      </c>
      <c r="R29" s="496">
        <f>COLUMN()</f>
        <v>18</v>
      </c>
      <c r="S29" s="496">
        <f>COLUMN()</f>
        <v>19</v>
      </c>
      <c r="T29" s="496">
        <f>COLUMN()</f>
        <v>20</v>
      </c>
      <c r="U29" s="491" t="s">
        <v>7</v>
      </c>
      <c r="V29" s="496" t="s">
        <v>70</v>
      </c>
      <c r="W29" s="496" t="s">
        <v>71</v>
      </c>
      <c r="X29" s="496" t="s">
        <v>70</v>
      </c>
      <c r="Y29" s="496" t="s">
        <v>71</v>
      </c>
      <c r="Z29" s="505" t="s">
        <v>3</v>
      </c>
      <c r="AA29" s="239" t="s">
        <v>25</v>
      </c>
      <c r="AD29" s="195" t="str">
        <f>"בקרת "&amp;G29</f>
        <v>בקרת מיקום</v>
      </c>
      <c r="AE29" s="195" t="str">
        <f t="shared" ref="AE29:AV29" si="1">"בקרת "&amp;H29</f>
        <v>בקרת מקום הפעילות המרכזי בפריפריה</v>
      </c>
      <c r="AF29" s="195" t="str">
        <f t="shared" si="1"/>
        <v>בקרת טור הזנת מספר שלם</v>
      </c>
      <c r="AG29" s="195" t="str">
        <f t="shared" si="1"/>
        <v>בקרת טור הזנת מספר שאינו שלילי</v>
      </c>
      <c r="AH29" s="195" t="str">
        <f t="shared" si="1"/>
        <v>בקרת טור הזנת  מספר שלם שאינו שלילי</v>
      </c>
      <c r="AI29" s="195" t="str">
        <f t="shared" si="1"/>
        <v>בקרת טור הזנת מספר חיובי</v>
      </c>
      <c r="AJ29" s="195" t="str">
        <f t="shared" si="1"/>
        <v>בקרת טור הזנת מספר שלם חיובי</v>
      </c>
      <c r="AK29" s="195" t="str">
        <f t="shared" si="1"/>
        <v>בקרת טור הזנת טקסט</v>
      </c>
      <c r="AL29" s="195" t="str">
        <f t="shared" si="1"/>
        <v>בקרת טור הזנת טקסט מרשימה סגורה</v>
      </c>
      <c r="AM29" s="195" t="str">
        <f t="shared" si="1"/>
        <v>בקרת 0/1</v>
      </c>
      <c r="AN29" s="195" t="str">
        <f t="shared" si="1"/>
        <v>בקרת 17</v>
      </c>
      <c r="AO29" s="195" t="str">
        <f t="shared" si="1"/>
        <v>בקרת 18</v>
      </c>
      <c r="AP29" s="195" t="str">
        <f t="shared" si="1"/>
        <v>בקרת 19</v>
      </c>
      <c r="AQ29" s="195" t="str">
        <f t="shared" si="1"/>
        <v>בקרת 20</v>
      </c>
      <c r="AR29" s="195" t="str">
        <f t="shared" si="1"/>
        <v>בקרת סה"כ ניקוד</v>
      </c>
      <c r="AS29" s="195" t="str">
        <f t="shared" si="1"/>
        <v>בקרת נתון למכפיל1</v>
      </c>
      <c r="AT29" s="195" t="str">
        <f t="shared" si="1"/>
        <v>בקרת ניקוד לאחר מכפיל1</v>
      </c>
      <c r="AU29" s="195" t="str">
        <f t="shared" si="1"/>
        <v>בקרת נתון למכפיל1</v>
      </c>
      <c r="AV29" s="195" t="str">
        <f t="shared" si="1"/>
        <v>בקרת ניקוד לאחר מכפיל1</v>
      </c>
      <c r="BA29" s="195" t="s">
        <v>67</v>
      </c>
    </row>
    <row r="30" spans="1:152" ht="23.25" customHeight="1" thickBot="1" x14ac:dyDescent="0.3">
      <c r="A30" s="240"/>
      <c r="B30" s="495"/>
      <c r="C30" s="497"/>
      <c r="D30" s="497"/>
      <c r="E30" s="497"/>
      <c r="F30" s="493"/>
      <c r="G30" s="256" t="s">
        <v>64</v>
      </c>
      <c r="H30" s="256" t="s">
        <v>26</v>
      </c>
      <c r="I30" s="249"/>
      <c r="J30" s="249"/>
      <c r="K30" s="249"/>
      <c r="L30" s="249"/>
      <c r="M30" s="249"/>
      <c r="N30" s="249"/>
      <c r="O30" s="249"/>
      <c r="P30" s="249"/>
      <c r="Q30" s="497"/>
      <c r="R30" s="497"/>
      <c r="S30" s="497"/>
      <c r="T30" s="497"/>
      <c r="U30" s="493"/>
      <c r="V30" s="497"/>
      <c r="W30" s="497"/>
      <c r="X30" s="497"/>
      <c r="Y30" s="497"/>
      <c r="Z30" s="506"/>
      <c r="AB30" s="195">
        <v>0</v>
      </c>
      <c r="AC30" s="195">
        <v>1</v>
      </c>
      <c r="AD30" s="195" t="str">
        <f>G30</f>
        <v>טקסט מרשימה סגורה</v>
      </c>
      <c r="AE30" s="195" t="str">
        <f t="shared" ref="AE30:AV30" si="2">H30</f>
        <v>0/1</v>
      </c>
      <c r="AF30" s="195">
        <f t="shared" si="2"/>
        <v>0</v>
      </c>
      <c r="AG30" s="195">
        <f t="shared" si="2"/>
        <v>0</v>
      </c>
      <c r="AH30" s="195">
        <f t="shared" si="2"/>
        <v>0</v>
      </c>
      <c r="AI30" s="195">
        <f t="shared" si="2"/>
        <v>0</v>
      </c>
      <c r="AJ30" s="195">
        <f t="shared" si="2"/>
        <v>0</v>
      </c>
      <c r="AK30" s="195">
        <f t="shared" si="2"/>
        <v>0</v>
      </c>
      <c r="AL30" s="195">
        <f t="shared" si="2"/>
        <v>0</v>
      </c>
      <c r="AM30" s="195">
        <f t="shared" si="2"/>
        <v>0</v>
      </c>
      <c r="AN30" s="195">
        <f t="shared" si="2"/>
        <v>0</v>
      </c>
      <c r="AO30" s="195">
        <f t="shared" si="2"/>
        <v>0</v>
      </c>
      <c r="AP30" s="195">
        <f t="shared" si="2"/>
        <v>0</v>
      </c>
      <c r="AQ30" s="195">
        <f t="shared" si="2"/>
        <v>0</v>
      </c>
      <c r="AR30" s="195">
        <f t="shared" si="2"/>
        <v>0</v>
      </c>
      <c r="AS30" s="195">
        <f t="shared" si="2"/>
        <v>0</v>
      </c>
      <c r="AT30" s="195">
        <f t="shared" si="2"/>
        <v>0</v>
      </c>
      <c r="AU30" s="195">
        <f t="shared" si="2"/>
        <v>0</v>
      </c>
      <c r="AV30" s="195">
        <f t="shared" si="2"/>
        <v>0</v>
      </c>
      <c r="BA30" s="195" t="str">
        <f>AE$4</f>
        <v>תל אביב והסביבה (עד 30 קילומטר מתל-אביב)</v>
      </c>
      <c r="BB30" s="195" t="str">
        <f>AF$4</f>
        <v>מעל 30 ועד 60 קילומטר מתל-אביב (נתניה חדרה, יבנה, גדרה)</v>
      </c>
      <c r="BC30" s="195" t="str">
        <f>AG$4</f>
        <v>מעל 60 ועד 100 קילומטר מתל-אביב (ירושלים, חיפה)</v>
      </c>
      <c r="BD30" s="195" t="str">
        <f>AH$4</f>
        <v>מעל 100 קילומטר מתל-אביב (עכו, באר שבע, טבריה)</v>
      </c>
      <c r="BK30" s="196">
        <f t="shared" ref="BK30:CF30" si="3">AO$4</f>
        <v>0</v>
      </c>
      <c r="BL30" s="196">
        <f t="shared" si="3"/>
        <v>0</v>
      </c>
      <c r="BM30" s="196">
        <f t="shared" si="3"/>
        <v>0</v>
      </c>
      <c r="BN30" s="196">
        <f t="shared" si="3"/>
        <v>0</v>
      </c>
      <c r="BO30" s="196">
        <f t="shared" si="3"/>
        <v>0</v>
      </c>
      <c r="BP30" s="196">
        <f t="shared" si="3"/>
        <v>0</v>
      </c>
      <c r="BQ30" s="196">
        <f t="shared" si="3"/>
        <v>0</v>
      </c>
      <c r="BR30" s="196">
        <f t="shared" si="3"/>
        <v>0</v>
      </c>
      <c r="BS30" s="196">
        <f t="shared" si="3"/>
        <v>0</v>
      </c>
      <c r="BT30" s="196">
        <f t="shared" si="3"/>
        <v>0</v>
      </c>
      <c r="BU30" s="196">
        <f t="shared" si="3"/>
        <v>0</v>
      </c>
      <c r="BV30" s="196">
        <f t="shared" si="3"/>
        <v>0</v>
      </c>
      <c r="BW30" s="196">
        <f t="shared" si="3"/>
        <v>0</v>
      </c>
      <c r="BX30" s="196">
        <f t="shared" si="3"/>
        <v>0</v>
      </c>
      <c r="BY30" s="196">
        <f t="shared" si="3"/>
        <v>0</v>
      </c>
      <c r="BZ30" s="196">
        <f t="shared" si="3"/>
        <v>0</v>
      </c>
      <c r="CA30" s="196">
        <f t="shared" si="3"/>
        <v>0</v>
      </c>
      <c r="CB30" s="196">
        <f t="shared" si="3"/>
        <v>0</v>
      </c>
      <c r="CC30" s="196">
        <f t="shared" si="3"/>
        <v>0</v>
      </c>
      <c r="CD30" s="196">
        <f t="shared" si="3"/>
        <v>0</v>
      </c>
      <c r="CE30" s="196">
        <f t="shared" si="3"/>
        <v>0</v>
      </c>
      <c r="CF30" s="196">
        <f t="shared" si="3"/>
        <v>0</v>
      </c>
      <c r="CG30" s="196">
        <f t="shared" ref="CG30:DL30" si="4">BK$4</f>
        <v>0</v>
      </c>
      <c r="CH30" s="196">
        <f t="shared" si="4"/>
        <v>0</v>
      </c>
      <c r="CI30" s="196">
        <f t="shared" si="4"/>
        <v>0</v>
      </c>
      <c r="CJ30" s="196">
        <f t="shared" si="4"/>
        <v>0</v>
      </c>
      <c r="CK30" s="196">
        <f t="shared" si="4"/>
        <v>0</v>
      </c>
      <c r="CL30" s="196">
        <f t="shared" si="4"/>
        <v>0</v>
      </c>
      <c r="CM30" s="196">
        <f t="shared" si="4"/>
        <v>0</v>
      </c>
      <c r="CN30" s="196">
        <f t="shared" si="4"/>
        <v>0</v>
      </c>
      <c r="CO30" s="196">
        <f t="shared" si="4"/>
        <v>0</v>
      </c>
      <c r="CP30" s="196">
        <f t="shared" si="4"/>
        <v>0</v>
      </c>
      <c r="CQ30" s="196">
        <f t="shared" si="4"/>
        <v>0</v>
      </c>
      <c r="CR30" s="196">
        <f t="shared" si="4"/>
        <v>0</v>
      </c>
      <c r="CS30" s="196">
        <f t="shared" si="4"/>
        <v>0</v>
      </c>
      <c r="CT30" s="196">
        <f t="shared" si="4"/>
        <v>0</v>
      </c>
      <c r="CU30" s="196">
        <f t="shared" si="4"/>
        <v>0</v>
      </c>
      <c r="CV30" s="196">
        <f t="shared" si="4"/>
        <v>0</v>
      </c>
      <c r="CW30" s="196">
        <f t="shared" si="4"/>
        <v>0</v>
      </c>
      <c r="CX30" s="196">
        <f t="shared" si="4"/>
        <v>0</v>
      </c>
      <c r="CY30" s="196">
        <f t="shared" si="4"/>
        <v>0</v>
      </c>
      <c r="CZ30" s="196">
        <f t="shared" si="4"/>
        <v>0</v>
      </c>
      <c r="DA30" s="196">
        <f t="shared" si="4"/>
        <v>0</v>
      </c>
      <c r="DB30" s="196">
        <f t="shared" si="4"/>
        <v>0</v>
      </c>
      <c r="DC30" s="196">
        <f t="shared" si="4"/>
        <v>0</v>
      </c>
      <c r="DD30" s="196">
        <f t="shared" si="4"/>
        <v>0</v>
      </c>
      <c r="DE30" s="196">
        <f t="shared" si="4"/>
        <v>0</v>
      </c>
      <c r="DF30" s="196">
        <f t="shared" si="4"/>
        <v>0</v>
      </c>
      <c r="DG30" s="196">
        <f t="shared" si="4"/>
        <v>0</v>
      </c>
      <c r="DH30" s="196">
        <f t="shared" si="4"/>
        <v>0</v>
      </c>
      <c r="DI30" s="196">
        <f t="shared" si="4"/>
        <v>0</v>
      </c>
      <c r="DJ30" s="196">
        <f t="shared" si="4"/>
        <v>0</v>
      </c>
      <c r="DK30" s="196">
        <f t="shared" si="4"/>
        <v>0</v>
      </c>
      <c r="DL30" s="196">
        <f t="shared" si="4"/>
        <v>0</v>
      </c>
      <c r="DM30" s="196">
        <f t="shared" ref="DM30:ER30" si="5">CQ$4</f>
        <v>0</v>
      </c>
      <c r="DN30" s="196">
        <f t="shared" si="5"/>
        <v>0</v>
      </c>
      <c r="DO30" s="196">
        <f t="shared" si="5"/>
        <v>0</v>
      </c>
      <c r="DP30" s="196">
        <f t="shared" si="5"/>
        <v>0</v>
      </c>
      <c r="DQ30" s="196">
        <f t="shared" si="5"/>
        <v>0</v>
      </c>
      <c r="DR30" s="196">
        <f t="shared" si="5"/>
        <v>0</v>
      </c>
      <c r="DS30" s="196">
        <f t="shared" si="5"/>
        <v>0</v>
      </c>
      <c r="DT30" s="196">
        <f t="shared" si="5"/>
        <v>0</v>
      </c>
      <c r="DU30" s="196">
        <f t="shared" si="5"/>
        <v>0</v>
      </c>
      <c r="DV30" s="196">
        <f t="shared" si="5"/>
        <v>0</v>
      </c>
      <c r="DW30" s="196">
        <f t="shared" si="5"/>
        <v>0</v>
      </c>
      <c r="DX30" s="196">
        <f t="shared" si="5"/>
        <v>0</v>
      </c>
      <c r="DY30" s="196">
        <f t="shared" si="5"/>
        <v>0</v>
      </c>
      <c r="DZ30" s="196">
        <f t="shared" si="5"/>
        <v>0</v>
      </c>
      <c r="EA30" s="196">
        <f t="shared" si="5"/>
        <v>0</v>
      </c>
      <c r="EB30" s="196">
        <f t="shared" si="5"/>
        <v>0</v>
      </c>
      <c r="EC30" s="196">
        <f t="shared" si="5"/>
        <v>0</v>
      </c>
      <c r="ED30" s="196">
        <f t="shared" si="5"/>
        <v>0</v>
      </c>
      <c r="EE30" s="196">
        <f t="shared" si="5"/>
        <v>0</v>
      </c>
      <c r="EF30" s="196">
        <f t="shared" si="5"/>
        <v>0</v>
      </c>
      <c r="EG30" s="196">
        <f t="shared" si="5"/>
        <v>0</v>
      </c>
      <c r="EH30" s="196">
        <f t="shared" si="5"/>
        <v>0</v>
      </c>
      <c r="EI30" s="196">
        <f t="shared" si="5"/>
        <v>0</v>
      </c>
      <c r="EJ30" s="196">
        <f t="shared" si="5"/>
        <v>0</v>
      </c>
      <c r="EK30" s="196">
        <f t="shared" si="5"/>
        <v>0</v>
      </c>
      <c r="EL30" s="196">
        <f t="shared" si="5"/>
        <v>0</v>
      </c>
      <c r="EM30" s="196">
        <f t="shared" si="5"/>
        <v>0</v>
      </c>
      <c r="EN30" s="196">
        <f t="shared" si="5"/>
        <v>0</v>
      </c>
      <c r="EO30" s="196">
        <f t="shared" si="5"/>
        <v>0</v>
      </c>
      <c r="EP30" s="196">
        <f t="shared" si="5"/>
        <v>0</v>
      </c>
      <c r="EQ30" s="196">
        <f t="shared" si="5"/>
        <v>0</v>
      </c>
      <c r="ER30" s="196">
        <f t="shared" si="5"/>
        <v>0</v>
      </c>
      <c r="ES30" s="196">
        <f>DW$4</f>
        <v>0</v>
      </c>
      <c r="ET30" s="196">
        <f>DX$4</f>
        <v>0</v>
      </c>
      <c r="EU30" s="196">
        <f>DY$4</f>
        <v>0</v>
      </c>
      <c r="EV30" s="196">
        <f>DZ$4</f>
        <v>0</v>
      </c>
    </row>
    <row r="31" spans="1:152" x14ac:dyDescent="0.25">
      <c r="B31" s="165">
        <f>IF(F31="","",ROW()-30)</f>
        <v>1</v>
      </c>
      <c r="C31" s="162"/>
      <c r="D31" s="162"/>
      <c r="E31" s="162"/>
      <c r="F31" s="257" t="str">
        <f>IF('תנאי סף'!BE31&lt;&gt;1,"",'תנאי סף'!F31)</f>
        <v xml:space="preserve">מרכז למוסיקה ירושלים - כיתות אמן מרים פריד
</v>
      </c>
      <c r="G31" s="163" t="s">
        <v>227</v>
      </c>
      <c r="H31" s="186">
        <v>1</v>
      </c>
      <c r="I31" s="163"/>
      <c r="J31" s="185"/>
      <c r="K31" s="163"/>
      <c r="L31" s="185"/>
      <c r="M31" s="163"/>
      <c r="N31" s="163"/>
      <c r="O31" s="163"/>
      <c r="P31" s="186"/>
      <c r="Q31" s="164"/>
      <c r="R31" s="164"/>
      <c r="S31" s="164"/>
      <c r="T31" s="164"/>
      <c r="U31" s="164">
        <f>IF($F31="","",IF($AA31&lt;&gt;1,$AB$1,MAX($H$9*H31,INDEX($H$5:$H$8,MATCH(G31,$G$5:$G$8,0)))))</f>
        <v>2</v>
      </c>
      <c r="V31" s="164">
        <v>1</v>
      </c>
      <c r="W31" s="164">
        <f>IF($F31="","",IF($AA31&lt;&gt;1,$AB$1,IFERROR(U31*V31,$AB$1)))</f>
        <v>2</v>
      </c>
      <c r="X31" s="164">
        <v>1</v>
      </c>
      <c r="Y31" s="164">
        <f>IF($F31="","",IF($AA31&lt;&gt;1,$AB$1,IFERROR(W31*X31,$AB$1)))</f>
        <v>2</v>
      </c>
      <c r="Z31" s="166">
        <f t="shared" ref="Z31:Z62" si="6">IF($F31="","",IF(OR($AA31&lt;&gt;1,Y31=$AB$1),$AB$1,IFERROR(Y31/SUM($Y$31:$Y$130),0)))</f>
        <v>3.669724770642202E-2</v>
      </c>
      <c r="AA31" s="195">
        <f>IF(SUM(AD31:AV31)=COUNT(AD31:AV31),1,0)</f>
        <v>1</v>
      </c>
      <c r="AB31" s="195">
        <f>IF($F31="","",AB$30)</f>
        <v>0</v>
      </c>
      <c r="AC31" s="195">
        <f>IF($F31="","",AC$30)</f>
        <v>1</v>
      </c>
      <c r="AD31" s="195">
        <f t="shared" ref="AD31:AE94" si="7">IF(G$30="",1,IF(G31="",0,IFERROR(CHOOSE(AD$28,IF(ISNA(MATCH(G31,$AB$30:$AC$30,0)),0,1),IF(ISNUMBER(G31),1,0),IF(G31=TRUNC(G31),1,0),IF(AND(G31*1=G31,G31&gt;=0),1,0),IF(AND(G31=TRUNC(G31),G31&gt;=0),1,0),IF(AND(G31*1=G31,G31&gt;0),1,0),IF(AND(G31=TRUNC(G31),G31&gt;0),1,0),1,IF(ISNA(HLOOKUP(G31,$AE$4:$AN$4,1,0)),0,1)),0)))</f>
        <v>1</v>
      </c>
      <c r="AE31" s="195">
        <f t="shared" si="7"/>
        <v>1</v>
      </c>
      <c r="BA31" s="195" t="str">
        <f t="shared" ref="BA31:BD50" si="8">IF($F31="","",BA$30)</f>
        <v>תל אביב והסביבה (עד 30 קילומטר מתל-אביב)</v>
      </c>
      <c r="BB31" s="195" t="str">
        <f t="shared" si="8"/>
        <v>מעל 30 ועד 60 קילומטר מתל-אביב (נתניה חדרה, יבנה, גדרה)</v>
      </c>
      <c r="BC31" s="195" t="str">
        <f t="shared" si="8"/>
        <v>מעל 60 ועד 100 קילומטר מתל-אביב (ירושלים, חיפה)</v>
      </c>
      <c r="BD31" s="195" t="str">
        <f t="shared" si="8"/>
        <v>מעל 100 קילומטר מתל-אביב (עכו, באר שבע, טבריה)</v>
      </c>
      <c r="BK31" s="196">
        <f t="shared" ref="BK31:BT40" si="9">IF($F31="","",BK$30)</f>
        <v>0</v>
      </c>
      <c r="BL31" s="196">
        <f t="shared" si="9"/>
        <v>0</v>
      </c>
      <c r="BM31" s="196">
        <f t="shared" si="9"/>
        <v>0</v>
      </c>
      <c r="BN31" s="196">
        <f t="shared" si="9"/>
        <v>0</v>
      </c>
      <c r="BO31" s="196">
        <f t="shared" si="9"/>
        <v>0</v>
      </c>
      <c r="BP31" s="196">
        <f t="shared" si="9"/>
        <v>0</v>
      </c>
      <c r="BQ31" s="196">
        <f t="shared" si="9"/>
        <v>0</v>
      </c>
      <c r="BR31" s="196">
        <f t="shared" si="9"/>
        <v>0</v>
      </c>
      <c r="BS31" s="196">
        <f t="shared" si="9"/>
        <v>0</v>
      </c>
      <c r="BT31" s="196">
        <f t="shared" si="9"/>
        <v>0</v>
      </c>
      <c r="BU31" s="196">
        <f t="shared" ref="BU31:CD40" si="10">IF($F31="","",BU$30)</f>
        <v>0</v>
      </c>
      <c r="BV31" s="196">
        <f t="shared" si="10"/>
        <v>0</v>
      </c>
      <c r="BW31" s="196">
        <f t="shared" si="10"/>
        <v>0</v>
      </c>
      <c r="BX31" s="196">
        <f t="shared" si="10"/>
        <v>0</v>
      </c>
      <c r="BY31" s="196">
        <f t="shared" si="10"/>
        <v>0</v>
      </c>
      <c r="BZ31" s="196">
        <f t="shared" si="10"/>
        <v>0</v>
      </c>
      <c r="CA31" s="196">
        <f t="shared" si="10"/>
        <v>0</v>
      </c>
      <c r="CB31" s="196">
        <f t="shared" si="10"/>
        <v>0</v>
      </c>
      <c r="CC31" s="196">
        <f t="shared" si="10"/>
        <v>0</v>
      </c>
      <c r="CD31" s="196">
        <f t="shared" si="10"/>
        <v>0</v>
      </c>
      <c r="CE31" s="196">
        <f t="shared" ref="CE31:CN40" si="11">IF($F31="","",CE$30)</f>
        <v>0</v>
      </c>
      <c r="CF31" s="196">
        <f t="shared" si="11"/>
        <v>0</v>
      </c>
      <c r="CG31" s="196">
        <f t="shared" si="11"/>
        <v>0</v>
      </c>
      <c r="CH31" s="196">
        <f t="shared" si="11"/>
        <v>0</v>
      </c>
      <c r="CI31" s="196">
        <f t="shared" si="11"/>
        <v>0</v>
      </c>
      <c r="CJ31" s="196">
        <f t="shared" si="11"/>
        <v>0</v>
      </c>
      <c r="CK31" s="196">
        <f t="shared" si="11"/>
        <v>0</v>
      </c>
      <c r="CL31" s="196">
        <f t="shared" si="11"/>
        <v>0</v>
      </c>
      <c r="CM31" s="196">
        <f t="shared" si="11"/>
        <v>0</v>
      </c>
      <c r="CN31" s="196">
        <f t="shared" si="11"/>
        <v>0</v>
      </c>
      <c r="CO31" s="196">
        <f t="shared" ref="CO31:CX40" si="12">IF($F31="","",CO$30)</f>
        <v>0</v>
      </c>
      <c r="CP31" s="196">
        <f t="shared" si="12"/>
        <v>0</v>
      </c>
      <c r="CQ31" s="196">
        <f t="shared" si="12"/>
        <v>0</v>
      </c>
      <c r="CR31" s="196">
        <f t="shared" si="12"/>
        <v>0</v>
      </c>
      <c r="CS31" s="196">
        <f t="shared" si="12"/>
        <v>0</v>
      </c>
      <c r="CT31" s="196">
        <f t="shared" si="12"/>
        <v>0</v>
      </c>
      <c r="CU31" s="196">
        <f t="shared" si="12"/>
        <v>0</v>
      </c>
      <c r="CV31" s="196">
        <f t="shared" si="12"/>
        <v>0</v>
      </c>
      <c r="CW31" s="196">
        <f t="shared" si="12"/>
        <v>0</v>
      </c>
      <c r="CX31" s="196">
        <f t="shared" si="12"/>
        <v>0</v>
      </c>
      <c r="CY31" s="196">
        <f t="shared" ref="CY31:DH40" si="13">IF($F31="","",CY$30)</f>
        <v>0</v>
      </c>
      <c r="CZ31" s="196">
        <f t="shared" si="13"/>
        <v>0</v>
      </c>
      <c r="DA31" s="196">
        <f t="shared" si="13"/>
        <v>0</v>
      </c>
      <c r="DB31" s="196">
        <f t="shared" si="13"/>
        <v>0</v>
      </c>
      <c r="DC31" s="196">
        <f t="shared" si="13"/>
        <v>0</v>
      </c>
      <c r="DD31" s="196">
        <f t="shared" si="13"/>
        <v>0</v>
      </c>
      <c r="DE31" s="196">
        <f t="shared" si="13"/>
        <v>0</v>
      </c>
      <c r="DF31" s="196">
        <f t="shared" si="13"/>
        <v>0</v>
      </c>
      <c r="DG31" s="196">
        <f t="shared" si="13"/>
        <v>0</v>
      </c>
      <c r="DH31" s="196">
        <f t="shared" si="13"/>
        <v>0</v>
      </c>
      <c r="DI31" s="196">
        <f t="shared" ref="DI31:DR40" si="14">IF($F31="","",DI$30)</f>
        <v>0</v>
      </c>
      <c r="DJ31" s="196">
        <f t="shared" si="14"/>
        <v>0</v>
      </c>
      <c r="DK31" s="196">
        <f t="shared" si="14"/>
        <v>0</v>
      </c>
      <c r="DL31" s="196">
        <f t="shared" si="14"/>
        <v>0</v>
      </c>
      <c r="DM31" s="196">
        <f t="shared" si="14"/>
        <v>0</v>
      </c>
      <c r="DN31" s="196">
        <f t="shared" si="14"/>
        <v>0</v>
      </c>
      <c r="DO31" s="196">
        <f t="shared" si="14"/>
        <v>0</v>
      </c>
      <c r="DP31" s="196">
        <f t="shared" si="14"/>
        <v>0</v>
      </c>
      <c r="DQ31" s="196">
        <f t="shared" si="14"/>
        <v>0</v>
      </c>
      <c r="DR31" s="196">
        <f t="shared" si="14"/>
        <v>0</v>
      </c>
      <c r="DS31" s="196">
        <f t="shared" ref="DS31:EB40" si="15">IF($F31="","",DS$30)</f>
        <v>0</v>
      </c>
      <c r="DT31" s="196">
        <f t="shared" si="15"/>
        <v>0</v>
      </c>
      <c r="DU31" s="196">
        <f t="shared" si="15"/>
        <v>0</v>
      </c>
      <c r="DV31" s="196">
        <f t="shared" si="15"/>
        <v>0</v>
      </c>
      <c r="DW31" s="196">
        <f t="shared" si="15"/>
        <v>0</v>
      </c>
      <c r="DX31" s="196">
        <f t="shared" si="15"/>
        <v>0</v>
      </c>
      <c r="DY31" s="196">
        <f t="shared" si="15"/>
        <v>0</v>
      </c>
      <c r="DZ31" s="196">
        <f t="shared" si="15"/>
        <v>0</v>
      </c>
      <c r="EA31" s="196">
        <f t="shared" si="15"/>
        <v>0</v>
      </c>
      <c r="EB31" s="196">
        <f t="shared" si="15"/>
        <v>0</v>
      </c>
      <c r="EC31" s="196">
        <f t="shared" ref="EC31:EL40" si="16">IF($F31="","",EC$30)</f>
        <v>0</v>
      </c>
      <c r="ED31" s="196">
        <f t="shared" si="16"/>
        <v>0</v>
      </c>
      <c r="EE31" s="196">
        <f t="shared" si="16"/>
        <v>0</v>
      </c>
      <c r="EF31" s="196">
        <f t="shared" si="16"/>
        <v>0</v>
      </c>
      <c r="EG31" s="196">
        <f t="shared" si="16"/>
        <v>0</v>
      </c>
      <c r="EH31" s="196">
        <f t="shared" si="16"/>
        <v>0</v>
      </c>
      <c r="EI31" s="196">
        <f t="shared" si="16"/>
        <v>0</v>
      </c>
      <c r="EJ31" s="196">
        <f t="shared" si="16"/>
        <v>0</v>
      </c>
      <c r="EK31" s="196">
        <f t="shared" si="16"/>
        <v>0</v>
      </c>
      <c r="EL31" s="196">
        <f t="shared" si="16"/>
        <v>0</v>
      </c>
      <c r="EM31" s="196">
        <f t="shared" ref="EM31:EV40" si="17">IF($F31="","",EM$30)</f>
        <v>0</v>
      </c>
      <c r="EN31" s="196">
        <f t="shared" si="17"/>
        <v>0</v>
      </c>
      <c r="EO31" s="196">
        <f t="shared" si="17"/>
        <v>0</v>
      </c>
      <c r="EP31" s="196">
        <f t="shared" si="17"/>
        <v>0</v>
      </c>
      <c r="EQ31" s="196">
        <f t="shared" si="17"/>
        <v>0</v>
      </c>
      <c r="ER31" s="196">
        <f t="shared" si="17"/>
        <v>0</v>
      </c>
      <c r="ES31" s="196">
        <f t="shared" si="17"/>
        <v>0</v>
      </c>
      <c r="ET31" s="196">
        <f t="shared" si="17"/>
        <v>0</v>
      </c>
      <c r="EU31" s="196">
        <f t="shared" si="17"/>
        <v>0</v>
      </c>
      <c r="EV31" s="196">
        <f t="shared" si="17"/>
        <v>0</v>
      </c>
    </row>
    <row r="32" spans="1:152" x14ac:dyDescent="0.25">
      <c r="B32" s="258">
        <f t="shared" ref="B32:B95" si="18">IF(F32="","",ROW()-30)</f>
        <v>2</v>
      </c>
      <c r="C32" s="6"/>
      <c r="D32" s="6"/>
      <c r="E32" s="6"/>
      <c r="F32" s="246" t="str">
        <f>IF('תנאי סף'!BE32&lt;&gt;1,"",'תנאי סף'!F32)</f>
        <v>המרכז למוסיקה ע"ש פיליציה בלומנטל  - צ'ליל בגליל</v>
      </c>
      <c r="G32" s="163" t="s">
        <v>228</v>
      </c>
      <c r="H32" s="186">
        <v>0</v>
      </c>
      <c r="I32" s="8"/>
      <c r="J32" s="7"/>
      <c r="K32" s="8"/>
      <c r="L32" s="7"/>
      <c r="M32" s="8"/>
      <c r="N32" s="8"/>
      <c r="O32" s="163"/>
      <c r="P32" s="186"/>
      <c r="Q32" s="10"/>
      <c r="R32" s="10"/>
      <c r="S32" s="10"/>
      <c r="T32" s="10"/>
      <c r="U32" s="164">
        <f t="shared" ref="U32:U95" si="19">IF($F32="","",IF($AA32&lt;&gt;1,$AB$1,MAX($H$9*H32,INDEX($H$5:$H$8,MATCH(G32,$G$5:$G$8,0)))))</f>
        <v>3</v>
      </c>
      <c r="V32" s="10">
        <v>1</v>
      </c>
      <c r="W32" s="10">
        <f t="shared" ref="W32:W95" si="20">IF($F32="","",IF($AA32&lt;&gt;1,$AB$1,IFERROR(U32*V32,$AB$1)))</f>
        <v>3</v>
      </c>
      <c r="X32" s="164">
        <v>1</v>
      </c>
      <c r="Y32" s="10">
        <f t="shared" ref="Y32:Y95" si="21">IF($F32="","",IF($AA32&lt;&gt;1,$AB$1,IFERROR(W32*X32,$AB$1)))</f>
        <v>3</v>
      </c>
      <c r="Z32" s="125">
        <f t="shared" si="6"/>
        <v>5.5045871559633031E-2</v>
      </c>
      <c r="AA32" s="195">
        <f t="shared" ref="AA32:AA95" si="22">IF(SUM(AD32:AV32)=COUNT(AD32:AV32),1,0)</f>
        <v>1</v>
      </c>
      <c r="AB32" s="195">
        <f t="shared" ref="AB32:AC63" si="23">IF($F32="","",AB$30)</f>
        <v>0</v>
      </c>
      <c r="AC32" s="195">
        <f t="shared" si="23"/>
        <v>1</v>
      </c>
      <c r="AD32" s="195">
        <f t="shared" si="7"/>
        <v>1</v>
      </c>
      <c r="AE32" s="195">
        <f t="shared" si="7"/>
        <v>1</v>
      </c>
      <c r="BA32" s="195" t="str">
        <f t="shared" si="8"/>
        <v>תל אביב והסביבה (עד 30 קילומטר מתל-אביב)</v>
      </c>
      <c r="BB32" s="195" t="str">
        <f t="shared" si="8"/>
        <v>מעל 30 ועד 60 קילומטר מתל-אביב (נתניה חדרה, יבנה, גדרה)</v>
      </c>
      <c r="BC32" s="195" t="str">
        <f t="shared" si="8"/>
        <v>מעל 60 ועד 100 קילומטר מתל-אביב (ירושלים, חיפה)</v>
      </c>
      <c r="BD32" s="195" t="str">
        <f t="shared" si="8"/>
        <v>מעל 100 קילומטר מתל-אביב (עכו, באר שבע, טבריה)</v>
      </c>
      <c r="BK32" s="196">
        <f t="shared" si="9"/>
        <v>0</v>
      </c>
      <c r="BL32" s="196">
        <f t="shared" si="9"/>
        <v>0</v>
      </c>
      <c r="BM32" s="196">
        <f t="shared" si="9"/>
        <v>0</v>
      </c>
      <c r="BN32" s="196">
        <f t="shared" si="9"/>
        <v>0</v>
      </c>
      <c r="BO32" s="196">
        <f t="shared" si="9"/>
        <v>0</v>
      </c>
      <c r="BP32" s="196">
        <f t="shared" si="9"/>
        <v>0</v>
      </c>
      <c r="BQ32" s="196">
        <f t="shared" si="9"/>
        <v>0</v>
      </c>
      <c r="BR32" s="196">
        <f t="shared" si="9"/>
        <v>0</v>
      </c>
      <c r="BS32" s="196">
        <f t="shared" si="9"/>
        <v>0</v>
      </c>
      <c r="BT32" s="196">
        <f t="shared" si="9"/>
        <v>0</v>
      </c>
      <c r="BU32" s="196">
        <f t="shared" si="10"/>
        <v>0</v>
      </c>
      <c r="BV32" s="196">
        <f t="shared" si="10"/>
        <v>0</v>
      </c>
      <c r="BW32" s="196">
        <f t="shared" si="10"/>
        <v>0</v>
      </c>
      <c r="BX32" s="196">
        <f t="shared" si="10"/>
        <v>0</v>
      </c>
      <c r="BY32" s="196">
        <f t="shared" si="10"/>
        <v>0</v>
      </c>
      <c r="BZ32" s="196">
        <f t="shared" si="10"/>
        <v>0</v>
      </c>
      <c r="CA32" s="196">
        <f t="shared" si="10"/>
        <v>0</v>
      </c>
      <c r="CB32" s="196">
        <f t="shared" si="10"/>
        <v>0</v>
      </c>
      <c r="CC32" s="196">
        <f t="shared" si="10"/>
        <v>0</v>
      </c>
      <c r="CD32" s="196">
        <f t="shared" si="10"/>
        <v>0</v>
      </c>
      <c r="CE32" s="196">
        <f t="shared" si="11"/>
        <v>0</v>
      </c>
      <c r="CF32" s="196">
        <f t="shared" si="11"/>
        <v>0</v>
      </c>
      <c r="CG32" s="196">
        <f t="shared" si="11"/>
        <v>0</v>
      </c>
      <c r="CH32" s="196">
        <f t="shared" si="11"/>
        <v>0</v>
      </c>
      <c r="CI32" s="196">
        <f t="shared" si="11"/>
        <v>0</v>
      </c>
      <c r="CJ32" s="196">
        <f t="shared" si="11"/>
        <v>0</v>
      </c>
      <c r="CK32" s="196">
        <f t="shared" si="11"/>
        <v>0</v>
      </c>
      <c r="CL32" s="196">
        <f t="shared" si="11"/>
        <v>0</v>
      </c>
      <c r="CM32" s="196">
        <f t="shared" si="11"/>
        <v>0</v>
      </c>
      <c r="CN32" s="196">
        <f t="shared" si="11"/>
        <v>0</v>
      </c>
      <c r="CO32" s="196">
        <f t="shared" si="12"/>
        <v>0</v>
      </c>
      <c r="CP32" s="196">
        <f t="shared" si="12"/>
        <v>0</v>
      </c>
      <c r="CQ32" s="196">
        <f t="shared" si="12"/>
        <v>0</v>
      </c>
      <c r="CR32" s="196">
        <f t="shared" si="12"/>
        <v>0</v>
      </c>
      <c r="CS32" s="196">
        <f t="shared" si="12"/>
        <v>0</v>
      </c>
      <c r="CT32" s="196">
        <f t="shared" si="12"/>
        <v>0</v>
      </c>
      <c r="CU32" s="196">
        <f t="shared" si="12"/>
        <v>0</v>
      </c>
      <c r="CV32" s="196">
        <f t="shared" si="12"/>
        <v>0</v>
      </c>
      <c r="CW32" s="196">
        <f t="shared" si="12"/>
        <v>0</v>
      </c>
      <c r="CX32" s="196">
        <f t="shared" si="12"/>
        <v>0</v>
      </c>
      <c r="CY32" s="196">
        <f t="shared" si="13"/>
        <v>0</v>
      </c>
      <c r="CZ32" s="196">
        <f t="shared" si="13"/>
        <v>0</v>
      </c>
      <c r="DA32" s="196">
        <f t="shared" si="13"/>
        <v>0</v>
      </c>
      <c r="DB32" s="196">
        <f t="shared" si="13"/>
        <v>0</v>
      </c>
      <c r="DC32" s="196">
        <f t="shared" si="13"/>
        <v>0</v>
      </c>
      <c r="DD32" s="196">
        <f t="shared" si="13"/>
        <v>0</v>
      </c>
      <c r="DE32" s="196">
        <f t="shared" si="13"/>
        <v>0</v>
      </c>
      <c r="DF32" s="196">
        <f t="shared" si="13"/>
        <v>0</v>
      </c>
      <c r="DG32" s="196">
        <f t="shared" si="13"/>
        <v>0</v>
      </c>
      <c r="DH32" s="196">
        <f t="shared" si="13"/>
        <v>0</v>
      </c>
      <c r="DI32" s="196">
        <f t="shared" si="14"/>
        <v>0</v>
      </c>
      <c r="DJ32" s="196">
        <f t="shared" si="14"/>
        <v>0</v>
      </c>
      <c r="DK32" s="196">
        <f t="shared" si="14"/>
        <v>0</v>
      </c>
      <c r="DL32" s="196">
        <f t="shared" si="14"/>
        <v>0</v>
      </c>
      <c r="DM32" s="196">
        <f t="shared" si="14"/>
        <v>0</v>
      </c>
      <c r="DN32" s="196">
        <f t="shared" si="14"/>
        <v>0</v>
      </c>
      <c r="DO32" s="196">
        <f t="shared" si="14"/>
        <v>0</v>
      </c>
      <c r="DP32" s="196">
        <f t="shared" si="14"/>
        <v>0</v>
      </c>
      <c r="DQ32" s="196">
        <f t="shared" si="14"/>
        <v>0</v>
      </c>
      <c r="DR32" s="196">
        <f t="shared" si="14"/>
        <v>0</v>
      </c>
      <c r="DS32" s="196">
        <f t="shared" si="15"/>
        <v>0</v>
      </c>
      <c r="DT32" s="196">
        <f t="shared" si="15"/>
        <v>0</v>
      </c>
      <c r="DU32" s="196">
        <f t="shared" si="15"/>
        <v>0</v>
      </c>
      <c r="DV32" s="196">
        <f t="shared" si="15"/>
        <v>0</v>
      </c>
      <c r="DW32" s="196">
        <f t="shared" si="15"/>
        <v>0</v>
      </c>
      <c r="DX32" s="196">
        <f t="shared" si="15"/>
        <v>0</v>
      </c>
      <c r="DY32" s="196">
        <f t="shared" si="15"/>
        <v>0</v>
      </c>
      <c r="DZ32" s="196">
        <f t="shared" si="15"/>
        <v>0</v>
      </c>
      <c r="EA32" s="196">
        <f t="shared" si="15"/>
        <v>0</v>
      </c>
      <c r="EB32" s="196">
        <f t="shared" si="15"/>
        <v>0</v>
      </c>
      <c r="EC32" s="196">
        <f t="shared" si="16"/>
        <v>0</v>
      </c>
      <c r="ED32" s="196">
        <f t="shared" si="16"/>
        <v>0</v>
      </c>
      <c r="EE32" s="196">
        <f t="shared" si="16"/>
        <v>0</v>
      </c>
      <c r="EF32" s="196">
        <f t="shared" si="16"/>
        <v>0</v>
      </c>
      <c r="EG32" s="196">
        <f t="shared" si="16"/>
        <v>0</v>
      </c>
      <c r="EH32" s="196">
        <f t="shared" si="16"/>
        <v>0</v>
      </c>
      <c r="EI32" s="196">
        <f t="shared" si="16"/>
        <v>0</v>
      </c>
      <c r="EJ32" s="196">
        <f t="shared" si="16"/>
        <v>0</v>
      </c>
      <c r="EK32" s="196">
        <f t="shared" si="16"/>
        <v>0</v>
      </c>
      <c r="EL32" s="196">
        <f t="shared" si="16"/>
        <v>0</v>
      </c>
      <c r="EM32" s="196">
        <f t="shared" si="17"/>
        <v>0</v>
      </c>
      <c r="EN32" s="196">
        <f t="shared" si="17"/>
        <v>0</v>
      </c>
      <c r="EO32" s="196">
        <f t="shared" si="17"/>
        <v>0</v>
      </c>
      <c r="EP32" s="196">
        <f t="shared" si="17"/>
        <v>0</v>
      </c>
      <c r="EQ32" s="196">
        <f t="shared" si="17"/>
        <v>0</v>
      </c>
      <c r="ER32" s="196">
        <f t="shared" si="17"/>
        <v>0</v>
      </c>
      <c r="ES32" s="196">
        <f t="shared" si="17"/>
        <v>0</v>
      </c>
      <c r="ET32" s="196">
        <f t="shared" si="17"/>
        <v>0</v>
      </c>
      <c r="EU32" s="196">
        <f t="shared" si="17"/>
        <v>0</v>
      </c>
      <c r="EV32" s="196">
        <f t="shared" si="17"/>
        <v>0</v>
      </c>
    </row>
    <row r="33" spans="2:152" x14ac:dyDescent="0.25">
      <c r="B33" s="258">
        <f t="shared" si="18"/>
        <v>3</v>
      </c>
      <c r="C33" s="6"/>
      <c r="D33" s="6"/>
      <c r="E33" s="6"/>
      <c r="F33" s="246" t="str">
        <f>IF('תנאי סף'!BE33&lt;&gt;1,"",'תנאי סף'!F33)</f>
        <v>נוער מוסיקלי בישראל - כיתות אמן</v>
      </c>
      <c r="G33" s="163" t="s">
        <v>227</v>
      </c>
      <c r="H33" s="186">
        <v>0</v>
      </c>
      <c r="I33" s="8"/>
      <c r="J33" s="7"/>
      <c r="K33" s="8"/>
      <c r="L33" s="7"/>
      <c r="M33" s="8"/>
      <c r="N33" s="8"/>
      <c r="O33" s="163"/>
      <c r="P33" s="186"/>
      <c r="Q33" s="10"/>
      <c r="R33" s="10"/>
      <c r="S33" s="10"/>
      <c r="T33" s="10"/>
      <c r="U33" s="164">
        <f t="shared" si="19"/>
        <v>1.5</v>
      </c>
      <c r="V33" s="10">
        <v>1</v>
      </c>
      <c r="W33" s="10">
        <f t="shared" si="20"/>
        <v>1.5</v>
      </c>
      <c r="X33" s="164">
        <v>1</v>
      </c>
      <c r="Y33" s="10">
        <f t="shared" si="21"/>
        <v>1.5</v>
      </c>
      <c r="Z33" s="125">
        <f t="shared" si="6"/>
        <v>2.7522935779816515E-2</v>
      </c>
      <c r="AA33" s="195">
        <f t="shared" si="22"/>
        <v>1</v>
      </c>
      <c r="AB33" s="195">
        <f t="shared" si="23"/>
        <v>0</v>
      </c>
      <c r="AC33" s="195">
        <f t="shared" si="23"/>
        <v>1</v>
      </c>
      <c r="AD33" s="195">
        <f t="shared" si="7"/>
        <v>1</v>
      </c>
      <c r="AE33" s="195">
        <f t="shared" si="7"/>
        <v>1</v>
      </c>
      <c r="BA33" s="195" t="str">
        <f t="shared" si="8"/>
        <v>תל אביב והסביבה (עד 30 קילומטר מתל-אביב)</v>
      </c>
      <c r="BB33" s="195" t="str">
        <f t="shared" si="8"/>
        <v>מעל 30 ועד 60 קילומטר מתל-אביב (נתניה חדרה, יבנה, גדרה)</v>
      </c>
      <c r="BC33" s="195" t="str">
        <f t="shared" si="8"/>
        <v>מעל 60 ועד 100 קילומטר מתל-אביב (ירושלים, חיפה)</v>
      </c>
      <c r="BD33" s="195" t="str">
        <f t="shared" si="8"/>
        <v>מעל 100 קילומטר מתל-אביב (עכו, באר שבע, טבריה)</v>
      </c>
      <c r="BK33" s="196">
        <f t="shared" si="9"/>
        <v>0</v>
      </c>
      <c r="BL33" s="196">
        <f t="shared" si="9"/>
        <v>0</v>
      </c>
      <c r="BM33" s="196">
        <f t="shared" si="9"/>
        <v>0</v>
      </c>
      <c r="BN33" s="196">
        <f t="shared" si="9"/>
        <v>0</v>
      </c>
      <c r="BO33" s="196">
        <f t="shared" si="9"/>
        <v>0</v>
      </c>
      <c r="BP33" s="196">
        <f t="shared" si="9"/>
        <v>0</v>
      </c>
      <c r="BQ33" s="196">
        <f t="shared" si="9"/>
        <v>0</v>
      </c>
      <c r="BR33" s="196">
        <f t="shared" si="9"/>
        <v>0</v>
      </c>
      <c r="BS33" s="196">
        <f t="shared" si="9"/>
        <v>0</v>
      </c>
      <c r="BT33" s="196">
        <f t="shared" si="9"/>
        <v>0</v>
      </c>
      <c r="BU33" s="196">
        <f t="shared" si="10"/>
        <v>0</v>
      </c>
      <c r="BV33" s="196">
        <f t="shared" si="10"/>
        <v>0</v>
      </c>
      <c r="BW33" s="196">
        <f t="shared" si="10"/>
        <v>0</v>
      </c>
      <c r="BX33" s="196">
        <f t="shared" si="10"/>
        <v>0</v>
      </c>
      <c r="BY33" s="196">
        <f t="shared" si="10"/>
        <v>0</v>
      </c>
      <c r="BZ33" s="196">
        <f t="shared" si="10"/>
        <v>0</v>
      </c>
      <c r="CA33" s="196">
        <f t="shared" si="10"/>
        <v>0</v>
      </c>
      <c r="CB33" s="196">
        <f t="shared" si="10"/>
        <v>0</v>
      </c>
      <c r="CC33" s="196">
        <f t="shared" si="10"/>
        <v>0</v>
      </c>
      <c r="CD33" s="196">
        <f t="shared" si="10"/>
        <v>0</v>
      </c>
      <c r="CE33" s="196">
        <f t="shared" si="11"/>
        <v>0</v>
      </c>
      <c r="CF33" s="196">
        <f t="shared" si="11"/>
        <v>0</v>
      </c>
      <c r="CG33" s="196">
        <f t="shared" si="11"/>
        <v>0</v>
      </c>
      <c r="CH33" s="196">
        <f t="shared" si="11"/>
        <v>0</v>
      </c>
      <c r="CI33" s="196">
        <f t="shared" si="11"/>
        <v>0</v>
      </c>
      <c r="CJ33" s="196">
        <f t="shared" si="11"/>
        <v>0</v>
      </c>
      <c r="CK33" s="196">
        <f t="shared" si="11"/>
        <v>0</v>
      </c>
      <c r="CL33" s="196">
        <f t="shared" si="11"/>
        <v>0</v>
      </c>
      <c r="CM33" s="196">
        <f t="shared" si="11"/>
        <v>0</v>
      </c>
      <c r="CN33" s="196">
        <f t="shared" si="11"/>
        <v>0</v>
      </c>
      <c r="CO33" s="196">
        <f t="shared" si="12"/>
        <v>0</v>
      </c>
      <c r="CP33" s="196">
        <f t="shared" si="12"/>
        <v>0</v>
      </c>
      <c r="CQ33" s="196">
        <f t="shared" si="12"/>
        <v>0</v>
      </c>
      <c r="CR33" s="196">
        <f t="shared" si="12"/>
        <v>0</v>
      </c>
      <c r="CS33" s="196">
        <f t="shared" si="12"/>
        <v>0</v>
      </c>
      <c r="CT33" s="196">
        <f t="shared" si="12"/>
        <v>0</v>
      </c>
      <c r="CU33" s="196">
        <f t="shared" si="12"/>
        <v>0</v>
      </c>
      <c r="CV33" s="196">
        <f t="shared" si="12"/>
        <v>0</v>
      </c>
      <c r="CW33" s="196">
        <f t="shared" si="12"/>
        <v>0</v>
      </c>
      <c r="CX33" s="196">
        <f t="shared" si="12"/>
        <v>0</v>
      </c>
      <c r="CY33" s="196">
        <f t="shared" si="13"/>
        <v>0</v>
      </c>
      <c r="CZ33" s="196">
        <f t="shared" si="13"/>
        <v>0</v>
      </c>
      <c r="DA33" s="196">
        <f t="shared" si="13"/>
        <v>0</v>
      </c>
      <c r="DB33" s="196">
        <f t="shared" si="13"/>
        <v>0</v>
      </c>
      <c r="DC33" s="196">
        <f t="shared" si="13"/>
        <v>0</v>
      </c>
      <c r="DD33" s="196">
        <f t="shared" si="13"/>
        <v>0</v>
      </c>
      <c r="DE33" s="196">
        <f t="shared" si="13"/>
        <v>0</v>
      </c>
      <c r="DF33" s="196">
        <f t="shared" si="13"/>
        <v>0</v>
      </c>
      <c r="DG33" s="196">
        <f t="shared" si="13"/>
        <v>0</v>
      </c>
      <c r="DH33" s="196">
        <f t="shared" si="13"/>
        <v>0</v>
      </c>
      <c r="DI33" s="196">
        <f t="shared" si="14"/>
        <v>0</v>
      </c>
      <c r="DJ33" s="196">
        <f t="shared" si="14"/>
        <v>0</v>
      </c>
      <c r="DK33" s="196">
        <f t="shared" si="14"/>
        <v>0</v>
      </c>
      <c r="DL33" s="196">
        <f t="shared" si="14"/>
        <v>0</v>
      </c>
      <c r="DM33" s="196">
        <f t="shared" si="14"/>
        <v>0</v>
      </c>
      <c r="DN33" s="196">
        <f t="shared" si="14"/>
        <v>0</v>
      </c>
      <c r="DO33" s="196">
        <f t="shared" si="14"/>
        <v>0</v>
      </c>
      <c r="DP33" s="196">
        <f t="shared" si="14"/>
        <v>0</v>
      </c>
      <c r="DQ33" s="196">
        <f t="shared" si="14"/>
        <v>0</v>
      </c>
      <c r="DR33" s="196">
        <f t="shared" si="14"/>
        <v>0</v>
      </c>
      <c r="DS33" s="196">
        <f t="shared" si="15"/>
        <v>0</v>
      </c>
      <c r="DT33" s="196">
        <f t="shared" si="15"/>
        <v>0</v>
      </c>
      <c r="DU33" s="196">
        <f t="shared" si="15"/>
        <v>0</v>
      </c>
      <c r="DV33" s="196">
        <f t="shared" si="15"/>
        <v>0</v>
      </c>
      <c r="DW33" s="196">
        <f t="shared" si="15"/>
        <v>0</v>
      </c>
      <c r="DX33" s="196">
        <f t="shared" si="15"/>
        <v>0</v>
      </c>
      <c r="DY33" s="196">
        <f t="shared" si="15"/>
        <v>0</v>
      </c>
      <c r="DZ33" s="196">
        <f t="shared" si="15"/>
        <v>0</v>
      </c>
      <c r="EA33" s="196">
        <f t="shared" si="15"/>
        <v>0</v>
      </c>
      <c r="EB33" s="196">
        <f t="shared" si="15"/>
        <v>0</v>
      </c>
      <c r="EC33" s="196">
        <f t="shared" si="16"/>
        <v>0</v>
      </c>
      <c r="ED33" s="196">
        <f t="shared" si="16"/>
        <v>0</v>
      </c>
      <c r="EE33" s="196">
        <f t="shared" si="16"/>
        <v>0</v>
      </c>
      <c r="EF33" s="196">
        <f t="shared" si="16"/>
        <v>0</v>
      </c>
      <c r="EG33" s="196">
        <f t="shared" si="16"/>
        <v>0</v>
      </c>
      <c r="EH33" s="196">
        <f t="shared" si="16"/>
        <v>0</v>
      </c>
      <c r="EI33" s="196">
        <f t="shared" si="16"/>
        <v>0</v>
      </c>
      <c r="EJ33" s="196">
        <f t="shared" si="16"/>
        <v>0</v>
      </c>
      <c r="EK33" s="196">
        <f t="shared" si="16"/>
        <v>0</v>
      </c>
      <c r="EL33" s="196">
        <f t="shared" si="16"/>
        <v>0</v>
      </c>
      <c r="EM33" s="196">
        <f t="shared" si="17"/>
        <v>0</v>
      </c>
      <c r="EN33" s="196">
        <f t="shared" si="17"/>
        <v>0</v>
      </c>
      <c r="EO33" s="196">
        <f t="shared" si="17"/>
        <v>0</v>
      </c>
      <c r="EP33" s="196">
        <f t="shared" si="17"/>
        <v>0</v>
      </c>
      <c r="EQ33" s="196">
        <f t="shared" si="17"/>
        <v>0</v>
      </c>
      <c r="ER33" s="196">
        <f t="shared" si="17"/>
        <v>0</v>
      </c>
      <c r="ES33" s="196">
        <f t="shared" si="17"/>
        <v>0</v>
      </c>
      <c r="ET33" s="196">
        <f t="shared" si="17"/>
        <v>0</v>
      </c>
      <c r="EU33" s="196">
        <f t="shared" si="17"/>
        <v>0</v>
      </c>
      <c r="EV33" s="196">
        <f t="shared" si="17"/>
        <v>0</v>
      </c>
    </row>
    <row r="34" spans="2:152" x14ac:dyDescent="0.25">
      <c r="B34" s="258">
        <f t="shared" si="18"/>
        <v>4</v>
      </c>
      <c r="C34" s="6"/>
      <c r="D34" s="6"/>
      <c r="E34" s="6"/>
      <c r="F34" s="246" t="str">
        <f>IF('תנאי סף'!BE34&lt;&gt;1,"",'תנאי סף'!F34)</f>
        <v>בר-קיימא - ליריק אופרה - כיתות אמן</v>
      </c>
      <c r="G34" s="163" t="s">
        <v>227</v>
      </c>
      <c r="H34" s="186">
        <v>1</v>
      </c>
      <c r="I34" s="8"/>
      <c r="J34" s="7"/>
      <c r="K34" s="8"/>
      <c r="L34" s="7"/>
      <c r="M34" s="8"/>
      <c r="N34" s="8"/>
      <c r="O34" s="163"/>
      <c r="P34" s="186"/>
      <c r="Q34" s="10"/>
      <c r="R34" s="10"/>
      <c r="S34" s="10"/>
      <c r="T34" s="10"/>
      <c r="U34" s="164">
        <f t="shared" si="19"/>
        <v>2</v>
      </c>
      <c r="V34" s="10">
        <v>1</v>
      </c>
      <c r="W34" s="10">
        <f t="shared" si="20"/>
        <v>2</v>
      </c>
      <c r="X34" s="164">
        <v>1</v>
      </c>
      <c r="Y34" s="10">
        <f t="shared" si="21"/>
        <v>2</v>
      </c>
      <c r="Z34" s="125">
        <f t="shared" si="6"/>
        <v>3.669724770642202E-2</v>
      </c>
      <c r="AA34" s="195">
        <f t="shared" si="22"/>
        <v>1</v>
      </c>
      <c r="AB34" s="195">
        <f t="shared" si="23"/>
        <v>0</v>
      </c>
      <c r="AC34" s="195">
        <f t="shared" si="23"/>
        <v>1</v>
      </c>
      <c r="AD34" s="195">
        <f t="shared" si="7"/>
        <v>1</v>
      </c>
      <c r="AE34" s="195">
        <f t="shared" si="7"/>
        <v>1</v>
      </c>
      <c r="BA34" s="195" t="str">
        <f t="shared" si="8"/>
        <v>תל אביב והסביבה (עד 30 קילומטר מתל-אביב)</v>
      </c>
      <c r="BB34" s="195" t="str">
        <f t="shared" si="8"/>
        <v>מעל 30 ועד 60 קילומטר מתל-אביב (נתניה חדרה, יבנה, גדרה)</v>
      </c>
      <c r="BC34" s="195" t="str">
        <f t="shared" si="8"/>
        <v>מעל 60 ועד 100 קילומטר מתל-אביב (ירושלים, חיפה)</v>
      </c>
      <c r="BD34" s="195" t="str">
        <f t="shared" si="8"/>
        <v>מעל 100 קילומטר מתל-אביב (עכו, באר שבע, טבריה)</v>
      </c>
      <c r="BK34" s="196">
        <f t="shared" si="9"/>
        <v>0</v>
      </c>
      <c r="BL34" s="196">
        <f t="shared" si="9"/>
        <v>0</v>
      </c>
      <c r="BM34" s="196">
        <f t="shared" si="9"/>
        <v>0</v>
      </c>
      <c r="BN34" s="196">
        <f t="shared" si="9"/>
        <v>0</v>
      </c>
      <c r="BO34" s="196">
        <f t="shared" si="9"/>
        <v>0</v>
      </c>
      <c r="BP34" s="196">
        <f t="shared" si="9"/>
        <v>0</v>
      </c>
      <c r="BQ34" s="196">
        <f t="shared" si="9"/>
        <v>0</v>
      </c>
      <c r="BR34" s="196">
        <f t="shared" si="9"/>
        <v>0</v>
      </c>
      <c r="BS34" s="196">
        <f t="shared" si="9"/>
        <v>0</v>
      </c>
      <c r="BT34" s="196">
        <f t="shared" si="9"/>
        <v>0</v>
      </c>
      <c r="BU34" s="196">
        <f t="shared" si="10"/>
        <v>0</v>
      </c>
      <c r="BV34" s="196">
        <f t="shared" si="10"/>
        <v>0</v>
      </c>
      <c r="BW34" s="196">
        <f t="shared" si="10"/>
        <v>0</v>
      </c>
      <c r="BX34" s="196">
        <f t="shared" si="10"/>
        <v>0</v>
      </c>
      <c r="BY34" s="196">
        <f t="shared" si="10"/>
        <v>0</v>
      </c>
      <c r="BZ34" s="196">
        <f t="shared" si="10"/>
        <v>0</v>
      </c>
      <c r="CA34" s="196">
        <f t="shared" si="10"/>
        <v>0</v>
      </c>
      <c r="CB34" s="196">
        <f t="shared" si="10"/>
        <v>0</v>
      </c>
      <c r="CC34" s="196">
        <f t="shared" si="10"/>
        <v>0</v>
      </c>
      <c r="CD34" s="196">
        <f t="shared" si="10"/>
        <v>0</v>
      </c>
      <c r="CE34" s="196">
        <f t="shared" si="11"/>
        <v>0</v>
      </c>
      <c r="CF34" s="196">
        <f t="shared" si="11"/>
        <v>0</v>
      </c>
      <c r="CG34" s="196">
        <f t="shared" si="11"/>
        <v>0</v>
      </c>
      <c r="CH34" s="196">
        <f t="shared" si="11"/>
        <v>0</v>
      </c>
      <c r="CI34" s="196">
        <f t="shared" si="11"/>
        <v>0</v>
      </c>
      <c r="CJ34" s="196">
        <f t="shared" si="11"/>
        <v>0</v>
      </c>
      <c r="CK34" s="196">
        <f t="shared" si="11"/>
        <v>0</v>
      </c>
      <c r="CL34" s="196">
        <f t="shared" si="11"/>
        <v>0</v>
      </c>
      <c r="CM34" s="196">
        <f t="shared" si="11"/>
        <v>0</v>
      </c>
      <c r="CN34" s="196">
        <f t="shared" si="11"/>
        <v>0</v>
      </c>
      <c r="CO34" s="196">
        <f t="shared" si="12"/>
        <v>0</v>
      </c>
      <c r="CP34" s="196">
        <f t="shared" si="12"/>
        <v>0</v>
      </c>
      <c r="CQ34" s="196">
        <f t="shared" si="12"/>
        <v>0</v>
      </c>
      <c r="CR34" s="196">
        <f t="shared" si="12"/>
        <v>0</v>
      </c>
      <c r="CS34" s="196">
        <f t="shared" si="12"/>
        <v>0</v>
      </c>
      <c r="CT34" s="196">
        <f t="shared" si="12"/>
        <v>0</v>
      </c>
      <c r="CU34" s="196">
        <f t="shared" si="12"/>
        <v>0</v>
      </c>
      <c r="CV34" s="196">
        <f t="shared" si="12"/>
        <v>0</v>
      </c>
      <c r="CW34" s="196">
        <f t="shared" si="12"/>
        <v>0</v>
      </c>
      <c r="CX34" s="196">
        <f t="shared" si="12"/>
        <v>0</v>
      </c>
      <c r="CY34" s="196">
        <f t="shared" si="13"/>
        <v>0</v>
      </c>
      <c r="CZ34" s="196">
        <f t="shared" si="13"/>
        <v>0</v>
      </c>
      <c r="DA34" s="196">
        <f t="shared" si="13"/>
        <v>0</v>
      </c>
      <c r="DB34" s="196">
        <f t="shared" si="13"/>
        <v>0</v>
      </c>
      <c r="DC34" s="196">
        <f t="shared" si="13"/>
        <v>0</v>
      </c>
      <c r="DD34" s="196">
        <f t="shared" si="13"/>
        <v>0</v>
      </c>
      <c r="DE34" s="196">
        <f t="shared" si="13"/>
        <v>0</v>
      </c>
      <c r="DF34" s="196">
        <f t="shared" si="13"/>
        <v>0</v>
      </c>
      <c r="DG34" s="196">
        <f t="shared" si="13"/>
        <v>0</v>
      </c>
      <c r="DH34" s="196">
        <f t="shared" si="13"/>
        <v>0</v>
      </c>
      <c r="DI34" s="196">
        <f t="shared" si="14"/>
        <v>0</v>
      </c>
      <c r="DJ34" s="196">
        <f t="shared" si="14"/>
        <v>0</v>
      </c>
      <c r="DK34" s="196">
        <f t="shared" si="14"/>
        <v>0</v>
      </c>
      <c r="DL34" s="196">
        <f t="shared" si="14"/>
        <v>0</v>
      </c>
      <c r="DM34" s="196">
        <f t="shared" si="14"/>
        <v>0</v>
      </c>
      <c r="DN34" s="196">
        <f t="shared" si="14"/>
        <v>0</v>
      </c>
      <c r="DO34" s="196">
        <f t="shared" si="14"/>
        <v>0</v>
      </c>
      <c r="DP34" s="196">
        <f t="shared" si="14"/>
        <v>0</v>
      </c>
      <c r="DQ34" s="196">
        <f t="shared" si="14"/>
        <v>0</v>
      </c>
      <c r="DR34" s="196">
        <f t="shared" si="14"/>
        <v>0</v>
      </c>
      <c r="DS34" s="196">
        <f t="shared" si="15"/>
        <v>0</v>
      </c>
      <c r="DT34" s="196">
        <f t="shared" si="15"/>
        <v>0</v>
      </c>
      <c r="DU34" s="196">
        <f t="shared" si="15"/>
        <v>0</v>
      </c>
      <c r="DV34" s="196">
        <f t="shared" si="15"/>
        <v>0</v>
      </c>
      <c r="DW34" s="196">
        <f t="shared" si="15"/>
        <v>0</v>
      </c>
      <c r="DX34" s="196">
        <f t="shared" si="15"/>
        <v>0</v>
      </c>
      <c r="DY34" s="196">
        <f t="shared" si="15"/>
        <v>0</v>
      </c>
      <c r="DZ34" s="196">
        <f t="shared" si="15"/>
        <v>0</v>
      </c>
      <c r="EA34" s="196">
        <f t="shared" si="15"/>
        <v>0</v>
      </c>
      <c r="EB34" s="196">
        <f t="shared" si="15"/>
        <v>0</v>
      </c>
      <c r="EC34" s="196">
        <f t="shared" si="16"/>
        <v>0</v>
      </c>
      <c r="ED34" s="196">
        <f t="shared" si="16"/>
        <v>0</v>
      </c>
      <c r="EE34" s="196">
        <f t="shared" si="16"/>
        <v>0</v>
      </c>
      <c r="EF34" s="196">
        <f t="shared" si="16"/>
        <v>0</v>
      </c>
      <c r="EG34" s="196">
        <f t="shared" si="16"/>
        <v>0</v>
      </c>
      <c r="EH34" s="196">
        <f t="shared" si="16"/>
        <v>0</v>
      </c>
      <c r="EI34" s="196">
        <f t="shared" si="16"/>
        <v>0</v>
      </c>
      <c r="EJ34" s="196">
        <f t="shared" si="16"/>
        <v>0</v>
      </c>
      <c r="EK34" s="196">
        <f t="shared" si="16"/>
        <v>0</v>
      </c>
      <c r="EL34" s="196">
        <f t="shared" si="16"/>
        <v>0</v>
      </c>
      <c r="EM34" s="196">
        <f t="shared" si="17"/>
        <v>0</v>
      </c>
      <c r="EN34" s="196">
        <f t="shared" si="17"/>
        <v>0</v>
      </c>
      <c r="EO34" s="196">
        <f t="shared" si="17"/>
        <v>0</v>
      </c>
      <c r="EP34" s="196">
        <f t="shared" si="17"/>
        <v>0</v>
      </c>
      <c r="EQ34" s="196">
        <f t="shared" si="17"/>
        <v>0</v>
      </c>
      <c r="ER34" s="196">
        <f t="shared" si="17"/>
        <v>0</v>
      </c>
      <c r="ES34" s="196">
        <f t="shared" si="17"/>
        <v>0</v>
      </c>
      <c r="ET34" s="196">
        <f t="shared" si="17"/>
        <v>0</v>
      </c>
      <c r="EU34" s="196">
        <f t="shared" si="17"/>
        <v>0</v>
      </c>
      <c r="EV34" s="196">
        <f t="shared" si="17"/>
        <v>0</v>
      </c>
    </row>
    <row r="35" spans="2:152" x14ac:dyDescent="0.25">
      <c r="B35" s="258">
        <f t="shared" si="18"/>
        <v>5</v>
      </c>
      <c r="C35" s="6"/>
      <c r="D35" s="6"/>
      <c r="E35" s="6"/>
      <c r="F35" s="246" t="str">
        <f>IF('תנאי סף'!BE35&lt;&gt;1,"",'תנאי סף'!F35)</f>
        <v>עמותת כליזמרים כיתת אמן בצפת</v>
      </c>
      <c r="G35" s="163" t="s">
        <v>228</v>
      </c>
      <c r="H35" s="186">
        <v>1</v>
      </c>
      <c r="I35" s="8"/>
      <c r="J35" s="7"/>
      <c r="K35" s="8"/>
      <c r="L35" s="7"/>
      <c r="M35" s="8"/>
      <c r="N35" s="8"/>
      <c r="O35" s="163"/>
      <c r="P35" s="186"/>
      <c r="Q35" s="10"/>
      <c r="R35" s="10"/>
      <c r="S35" s="10"/>
      <c r="T35" s="10"/>
      <c r="U35" s="164">
        <f t="shared" si="19"/>
        <v>3</v>
      </c>
      <c r="V35" s="10">
        <v>1</v>
      </c>
      <c r="W35" s="10">
        <f t="shared" si="20"/>
        <v>3</v>
      </c>
      <c r="X35" s="164">
        <v>1</v>
      </c>
      <c r="Y35" s="10">
        <f t="shared" si="21"/>
        <v>3</v>
      </c>
      <c r="Z35" s="125">
        <f t="shared" si="6"/>
        <v>5.5045871559633031E-2</v>
      </c>
      <c r="AA35" s="195">
        <f t="shared" si="22"/>
        <v>1</v>
      </c>
      <c r="AB35" s="195">
        <f t="shared" si="23"/>
        <v>0</v>
      </c>
      <c r="AC35" s="195">
        <f t="shared" si="23"/>
        <v>1</v>
      </c>
      <c r="AD35" s="195">
        <f t="shared" si="7"/>
        <v>1</v>
      </c>
      <c r="AE35" s="195">
        <f t="shared" si="7"/>
        <v>1</v>
      </c>
      <c r="BA35" s="195" t="str">
        <f t="shared" si="8"/>
        <v>תל אביב והסביבה (עד 30 קילומטר מתל-אביב)</v>
      </c>
      <c r="BB35" s="195" t="str">
        <f t="shared" si="8"/>
        <v>מעל 30 ועד 60 קילומטר מתל-אביב (נתניה חדרה, יבנה, גדרה)</v>
      </c>
      <c r="BC35" s="195" t="str">
        <f t="shared" si="8"/>
        <v>מעל 60 ועד 100 קילומטר מתל-אביב (ירושלים, חיפה)</v>
      </c>
      <c r="BD35" s="195" t="str">
        <f t="shared" si="8"/>
        <v>מעל 100 קילומטר מתל-אביב (עכו, באר שבע, טבריה)</v>
      </c>
      <c r="BK35" s="196">
        <f t="shared" si="9"/>
        <v>0</v>
      </c>
      <c r="BL35" s="196">
        <f t="shared" si="9"/>
        <v>0</v>
      </c>
      <c r="BM35" s="196">
        <f t="shared" si="9"/>
        <v>0</v>
      </c>
      <c r="BN35" s="196">
        <f t="shared" si="9"/>
        <v>0</v>
      </c>
      <c r="BO35" s="196">
        <f t="shared" si="9"/>
        <v>0</v>
      </c>
      <c r="BP35" s="196">
        <f t="shared" si="9"/>
        <v>0</v>
      </c>
      <c r="BQ35" s="196">
        <f t="shared" si="9"/>
        <v>0</v>
      </c>
      <c r="BR35" s="196">
        <f t="shared" si="9"/>
        <v>0</v>
      </c>
      <c r="BS35" s="196">
        <f t="shared" si="9"/>
        <v>0</v>
      </c>
      <c r="BT35" s="196">
        <f t="shared" si="9"/>
        <v>0</v>
      </c>
      <c r="BU35" s="196">
        <f t="shared" si="10"/>
        <v>0</v>
      </c>
      <c r="BV35" s="196">
        <f t="shared" si="10"/>
        <v>0</v>
      </c>
      <c r="BW35" s="196">
        <f t="shared" si="10"/>
        <v>0</v>
      </c>
      <c r="BX35" s="196">
        <f t="shared" si="10"/>
        <v>0</v>
      </c>
      <c r="BY35" s="196">
        <f t="shared" si="10"/>
        <v>0</v>
      </c>
      <c r="BZ35" s="196">
        <f t="shared" si="10"/>
        <v>0</v>
      </c>
      <c r="CA35" s="196">
        <f t="shared" si="10"/>
        <v>0</v>
      </c>
      <c r="CB35" s="196">
        <f t="shared" si="10"/>
        <v>0</v>
      </c>
      <c r="CC35" s="196">
        <f t="shared" si="10"/>
        <v>0</v>
      </c>
      <c r="CD35" s="196">
        <f t="shared" si="10"/>
        <v>0</v>
      </c>
      <c r="CE35" s="196">
        <f t="shared" si="11"/>
        <v>0</v>
      </c>
      <c r="CF35" s="196">
        <f t="shared" si="11"/>
        <v>0</v>
      </c>
      <c r="CG35" s="196">
        <f t="shared" si="11"/>
        <v>0</v>
      </c>
      <c r="CH35" s="196">
        <f t="shared" si="11"/>
        <v>0</v>
      </c>
      <c r="CI35" s="196">
        <f t="shared" si="11"/>
        <v>0</v>
      </c>
      <c r="CJ35" s="196">
        <f t="shared" si="11"/>
        <v>0</v>
      </c>
      <c r="CK35" s="196">
        <f t="shared" si="11"/>
        <v>0</v>
      </c>
      <c r="CL35" s="196">
        <f t="shared" si="11"/>
        <v>0</v>
      </c>
      <c r="CM35" s="196">
        <f t="shared" si="11"/>
        <v>0</v>
      </c>
      <c r="CN35" s="196">
        <f t="shared" si="11"/>
        <v>0</v>
      </c>
      <c r="CO35" s="196">
        <f t="shared" si="12"/>
        <v>0</v>
      </c>
      <c r="CP35" s="196">
        <f t="shared" si="12"/>
        <v>0</v>
      </c>
      <c r="CQ35" s="196">
        <f t="shared" si="12"/>
        <v>0</v>
      </c>
      <c r="CR35" s="196">
        <f t="shared" si="12"/>
        <v>0</v>
      </c>
      <c r="CS35" s="196">
        <f t="shared" si="12"/>
        <v>0</v>
      </c>
      <c r="CT35" s="196">
        <f t="shared" si="12"/>
        <v>0</v>
      </c>
      <c r="CU35" s="196">
        <f t="shared" si="12"/>
        <v>0</v>
      </c>
      <c r="CV35" s="196">
        <f t="shared" si="12"/>
        <v>0</v>
      </c>
      <c r="CW35" s="196">
        <f t="shared" si="12"/>
        <v>0</v>
      </c>
      <c r="CX35" s="196">
        <f t="shared" si="12"/>
        <v>0</v>
      </c>
      <c r="CY35" s="196">
        <f t="shared" si="13"/>
        <v>0</v>
      </c>
      <c r="CZ35" s="196">
        <f t="shared" si="13"/>
        <v>0</v>
      </c>
      <c r="DA35" s="196">
        <f t="shared" si="13"/>
        <v>0</v>
      </c>
      <c r="DB35" s="196">
        <f t="shared" si="13"/>
        <v>0</v>
      </c>
      <c r="DC35" s="196">
        <f t="shared" si="13"/>
        <v>0</v>
      </c>
      <c r="DD35" s="196">
        <f t="shared" si="13"/>
        <v>0</v>
      </c>
      <c r="DE35" s="196">
        <f t="shared" si="13"/>
        <v>0</v>
      </c>
      <c r="DF35" s="196">
        <f t="shared" si="13"/>
        <v>0</v>
      </c>
      <c r="DG35" s="196">
        <f t="shared" si="13"/>
        <v>0</v>
      </c>
      <c r="DH35" s="196">
        <f t="shared" si="13"/>
        <v>0</v>
      </c>
      <c r="DI35" s="196">
        <f t="shared" si="14"/>
        <v>0</v>
      </c>
      <c r="DJ35" s="196">
        <f t="shared" si="14"/>
        <v>0</v>
      </c>
      <c r="DK35" s="196">
        <f t="shared" si="14"/>
        <v>0</v>
      </c>
      <c r="DL35" s="196">
        <f t="shared" si="14"/>
        <v>0</v>
      </c>
      <c r="DM35" s="196">
        <f t="shared" si="14"/>
        <v>0</v>
      </c>
      <c r="DN35" s="196">
        <f t="shared" si="14"/>
        <v>0</v>
      </c>
      <c r="DO35" s="196">
        <f t="shared" si="14"/>
        <v>0</v>
      </c>
      <c r="DP35" s="196">
        <f t="shared" si="14"/>
        <v>0</v>
      </c>
      <c r="DQ35" s="196">
        <f t="shared" si="14"/>
        <v>0</v>
      </c>
      <c r="DR35" s="196">
        <f t="shared" si="14"/>
        <v>0</v>
      </c>
      <c r="DS35" s="196">
        <f t="shared" si="15"/>
        <v>0</v>
      </c>
      <c r="DT35" s="196">
        <f t="shared" si="15"/>
        <v>0</v>
      </c>
      <c r="DU35" s="196">
        <f t="shared" si="15"/>
        <v>0</v>
      </c>
      <c r="DV35" s="196">
        <f t="shared" si="15"/>
        <v>0</v>
      </c>
      <c r="DW35" s="196">
        <f t="shared" si="15"/>
        <v>0</v>
      </c>
      <c r="DX35" s="196">
        <f t="shared" si="15"/>
        <v>0</v>
      </c>
      <c r="DY35" s="196">
        <f t="shared" si="15"/>
        <v>0</v>
      </c>
      <c r="DZ35" s="196">
        <f t="shared" si="15"/>
        <v>0</v>
      </c>
      <c r="EA35" s="196">
        <f t="shared" si="15"/>
        <v>0</v>
      </c>
      <c r="EB35" s="196">
        <f t="shared" si="15"/>
        <v>0</v>
      </c>
      <c r="EC35" s="196">
        <f t="shared" si="16"/>
        <v>0</v>
      </c>
      <c r="ED35" s="196">
        <f t="shared" si="16"/>
        <v>0</v>
      </c>
      <c r="EE35" s="196">
        <f t="shared" si="16"/>
        <v>0</v>
      </c>
      <c r="EF35" s="196">
        <f t="shared" si="16"/>
        <v>0</v>
      </c>
      <c r="EG35" s="196">
        <f t="shared" si="16"/>
        <v>0</v>
      </c>
      <c r="EH35" s="196">
        <f t="shared" si="16"/>
        <v>0</v>
      </c>
      <c r="EI35" s="196">
        <f t="shared" si="16"/>
        <v>0</v>
      </c>
      <c r="EJ35" s="196">
        <f t="shared" si="16"/>
        <v>0</v>
      </c>
      <c r="EK35" s="196">
        <f t="shared" si="16"/>
        <v>0</v>
      </c>
      <c r="EL35" s="196">
        <f t="shared" si="16"/>
        <v>0</v>
      </c>
      <c r="EM35" s="196">
        <f t="shared" si="17"/>
        <v>0</v>
      </c>
      <c r="EN35" s="196">
        <f t="shared" si="17"/>
        <v>0</v>
      </c>
      <c r="EO35" s="196">
        <f t="shared" si="17"/>
        <v>0</v>
      </c>
      <c r="EP35" s="196">
        <f t="shared" si="17"/>
        <v>0</v>
      </c>
      <c r="EQ35" s="196">
        <f t="shared" si="17"/>
        <v>0</v>
      </c>
      <c r="ER35" s="196">
        <f t="shared" si="17"/>
        <v>0</v>
      </c>
      <c r="ES35" s="196">
        <f t="shared" si="17"/>
        <v>0</v>
      </c>
      <c r="ET35" s="196">
        <f t="shared" si="17"/>
        <v>0</v>
      </c>
      <c r="EU35" s="196">
        <f t="shared" si="17"/>
        <v>0</v>
      </c>
      <c r="EV35" s="196">
        <f t="shared" si="17"/>
        <v>0</v>
      </c>
    </row>
    <row r="36" spans="2:152" x14ac:dyDescent="0.25">
      <c r="B36" s="258">
        <f t="shared" si="18"/>
        <v>6</v>
      </c>
      <c r="C36" s="6"/>
      <c r="D36" s="6"/>
      <c r="E36" s="6"/>
      <c r="F36" s="246" t="str">
        <f>IF('תנאי סף'!BE36&lt;&gt;1,"",'תנאי סף'!F36)</f>
        <v xml:space="preserve">מרכז למוסיקה ירושלים - כיתות אמן - מארי פרחיה
</v>
      </c>
      <c r="G36" s="163" t="s">
        <v>227</v>
      </c>
      <c r="H36" s="186">
        <v>1</v>
      </c>
      <c r="I36" s="8"/>
      <c r="J36" s="7"/>
      <c r="K36" s="8"/>
      <c r="L36" s="7"/>
      <c r="M36" s="8"/>
      <c r="N36" s="8"/>
      <c r="O36" s="163"/>
      <c r="P36" s="186"/>
      <c r="Q36" s="10"/>
      <c r="R36" s="10"/>
      <c r="S36" s="10"/>
      <c r="T36" s="10"/>
      <c r="U36" s="164">
        <f t="shared" si="19"/>
        <v>2</v>
      </c>
      <c r="V36" s="10">
        <v>1</v>
      </c>
      <c r="W36" s="10">
        <f t="shared" si="20"/>
        <v>2</v>
      </c>
      <c r="X36" s="164">
        <v>1</v>
      </c>
      <c r="Y36" s="10">
        <f t="shared" si="21"/>
        <v>2</v>
      </c>
      <c r="Z36" s="125">
        <f t="shared" si="6"/>
        <v>3.669724770642202E-2</v>
      </c>
      <c r="AA36" s="195">
        <f t="shared" si="22"/>
        <v>1</v>
      </c>
      <c r="AB36" s="195">
        <f t="shared" si="23"/>
        <v>0</v>
      </c>
      <c r="AC36" s="195">
        <f t="shared" si="23"/>
        <v>1</v>
      </c>
      <c r="AD36" s="195">
        <f t="shared" si="7"/>
        <v>1</v>
      </c>
      <c r="AE36" s="195">
        <f t="shared" si="7"/>
        <v>1</v>
      </c>
      <c r="BA36" s="195" t="str">
        <f t="shared" si="8"/>
        <v>תל אביב והסביבה (עד 30 קילומטר מתל-אביב)</v>
      </c>
      <c r="BB36" s="195" t="str">
        <f t="shared" si="8"/>
        <v>מעל 30 ועד 60 קילומטר מתל-אביב (נתניה חדרה, יבנה, גדרה)</v>
      </c>
      <c r="BC36" s="195" t="str">
        <f t="shared" si="8"/>
        <v>מעל 60 ועד 100 קילומטר מתל-אביב (ירושלים, חיפה)</v>
      </c>
      <c r="BD36" s="195" t="str">
        <f t="shared" si="8"/>
        <v>מעל 100 קילומטר מתל-אביב (עכו, באר שבע, טבריה)</v>
      </c>
      <c r="BK36" s="196">
        <f t="shared" si="9"/>
        <v>0</v>
      </c>
      <c r="BL36" s="196">
        <f t="shared" si="9"/>
        <v>0</v>
      </c>
      <c r="BM36" s="196">
        <f t="shared" si="9"/>
        <v>0</v>
      </c>
      <c r="BN36" s="196">
        <f t="shared" si="9"/>
        <v>0</v>
      </c>
      <c r="BO36" s="196">
        <f t="shared" si="9"/>
        <v>0</v>
      </c>
      <c r="BP36" s="196">
        <f t="shared" si="9"/>
        <v>0</v>
      </c>
      <c r="BQ36" s="196">
        <f t="shared" si="9"/>
        <v>0</v>
      </c>
      <c r="BR36" s="196">
        <f t="shared" si="9"/>
        <v>0</v>
      </c>
      <c r="BS36" s="196">
        <f t="shared" si="9"/>
        <v>0</v>
      </c>
      <c r="BT36" s="196">
        <f t="shared" si="9"/>
        <v>0</v>
      </c>
      <c r="BU36" s="196">
        <f t="shared" si="10"/>
        <v>0</v>
      </c>
      <c r="BV36" s="196">
        <f t="shared" si="10"/>
        <v>0</v>
      </c>
      <c r="BW36" s="196">
        <f t="shared" si="10"/>
        <v>0</v>
      </c>
      <c r="BX36" s="196">
        <f t="shared" si="10"/>
        <v>0</v>
      </c>
      <c r="BY36" s="196">
        <f t="shared" si="10"/>
        <v>0</v>
      </c>
      <c r="BZ36" s="196">
        <f t="shared" si="10"/>
        <v>0</v>
      </c>
      <c r="CA36" s="196">
        <f t="shared" si="10"/>
        <v>0</v>
      </c>
      <c r="CB36" s="196">
        <f t="shared" si="10"/>
        <v>0</v>
      </c>
      <c r="CC36" s="196">
        <f t="shared" si="10"/>
        <v>0</v>
      </c>
      <c r="CD36" s="196">
        <f t="shared" si="10"/>
        <v>0</v>
      </c>
      <c r="CE36" s="196">
        <f t="shared" si="11"/>
        <v>0</v>
      </c>
      <c r="CF36" s="196">
        <f t="shared" si="11"/>
        <v>0</v>
      </c>
      <c r="CG36" s="196">
        <f t="shared" si="11"/>
        <v>0</v>
      </c>
      <c r="CH36" s="196">
        <f t="shared" si="11"/>
        <v>0</v>
      </c>
      <c r="CI36" s="196">
        <f t="shared" si="11"/>
        <v>0</v>
      </c>
      <c r="CJ36" s="196">
        <f t="shared" si="11"/>
        <v>0</v>
      </c>
      <c r="CK36" s="196">
        <f t="shared" si="11"/>
        <v>0</v>
      </c>
      <c r="CL36" s="196">
        <f t="shared" si="11"/>
        <v>0</v>
      </c>
      <c r="CM36" s="196">
        <f t="shared" si="11"/>
        <v>0</v>
      </c>
      <c r="CN36" s="196">
        <f t="shared" si="11"/>
        <v>0</v>
      </c>
      <c r="CO36" s="196">
        <f t="shared" si="12"/>
        <v>0</v>
      </c>
      <c r="CP36" s="196">
        <f t="shared" si="12"/>
        <v>0</v>
      </c>
      <c r="CQ36" s="196">
        <f t="shared" si="12"/>
        <v>0</v>
      </c>
      <c r="CR36" s="196">
        <f t="shared" si="12"/>
        <v>0</v>
      </c>
      <c r="CS36" s="196">
        <f t="shared" si="12"/>
        <v>0</v>
      </c>
      <c r="CT36" s="196">
        <f t="shared" si="12"/>
        <v>0</v>
      </c>
      <c r="CU36" s="196">
        <f t="shared" si="12"/>
        <v>0</v>
      </c>
      <c r="CV36" s="196">
        <f t="shared" si="12"/>
        <v>0</v>
      </c>
      <c r="CW36" s="196">
        <f t="shared" si="12"/>
        <v>0</v>
      </c>
      <c r="CX36" s="196">
        <f t="shared" si="12"/>
        <v>0</v>
      </c>
      <c r="CY36" s="196">
        <f t="shared" si="13"/>
        <v>0</v>
      </c>
      <c r="CZ36" s="196">
        <f t="shared" si="13"/>
        <v>0</v>
      </c>
      <c r="DA36" s="196">
        <f t="shared" si="13"/>
        <v>0</v>
      </c>
      <c r="DB36" s="196">
        <f t="shared" si="13"/>
        <v>0</v>
      </c>
      <c r="DC36" s="196">
        <f t="shared" si="13"/>
        <v>0</v>
      </c>
      <c r="DD36" s="196">
        <f t="shared" si="13"/>
        <v>0</v>
      </c>
      <c r="DE36" s="196">
        <f t="shared" si="13"/>
        <v>0</v>
      </c>
      <c r="DF36" s="196">
        <f t="shared" si="13"/>
        <v>0</v>
      </c>
      <c r="DG36" s="196">
        <f t="shared" si="13"/>
        <v>0</v>
      </c>
      <c r="DH36" s="196">
        <f t="shared" si="13"/>
        <v>0</v>
      </c>
      <c r="DI36" s="196">
        <f t="shared" si="14"/>
        <v>0</v>
      </c>
      <c r="DJ36" s="196">
        <f t="shared" si="14"/>
        <v>0</v>
      </c>
      <c r="DK36" s="196">
        <f t="shared" si="14"/>
        <v>0</v>
      </c>
      <c r="DL36" s="196">
        <f t="shared" si="14"/>
        <v>0</v>
      </c>
      <c r="DM36" s="196">
        <f t="shared" si="14"/>
        <v>0</v>
      </c>
      <c r="DN36" s="196">
        <f t="shared" si="14"/>
        <v>0</v>
      </c>
      <c r="DO36" s="196">
        <f t="shared" si="14"/>
        <v>0</v>
      </c>
      <c r="DP36" s="196">
        <f t="shared" si="14"/>
        <v>0</v>
      </c>
      <c r="DQ36" s="196">
        <f t="shared" si="14"/>
        <v>0</v>
      </c>
      <c r="DR36" s="196">
        <f t="shared" si="14"/>
        <v>0</v>
      </c>
      <c r="DS36" s="196">
        <f t="shared" si="15"/>
        <v>0</v>
      </c>
      <c r="DT36" s="196">
        <f t="shared" si="15"/>
        <v>0</v>
      </c>
      <c r="DU36" s="196">
        <f t="shared" si="15"/>
        <v>0</v>
      </c>
      <c r="DV36" s="196">
        <f t="shared" si="15"/>
        <v>0</v>
      </c>
      <c r="DW36" s="196">
        <f t="shared" si="15"/>
        <v>0</v>
      </c>
      <c r="DX36" s="196">
        <f t="shared" si="15"/>
        <v>0</v>
      </c>
      <c r="DY36" s="196">
        <f t="shared" si="15"/>
        <v>0</v>
      </c>
      <c r="DZ36" s="196">
        <f t="shared" si="15"/>
        <v>0</v>
      </c>
      <c r="EA36" s="196">
        <f t="shared" si="15"/>
        <v>0</v>
      </c>
      <c r="EB36" s="196">
        <f t="shared" si="15"/>
        <v>0</v>
      </c>
      <c r="EC36" s="196">
        <f t="shared" si="16"/>
        <v>0</v>
      </c>
      <c r="ED36" s="196">
        <f t="shared" si="16"/>
        <v>0</v>
      </c>
      <c r="EE36" s="196">
        <f t="shared" si="16"/>
        <v>0</v>
      </c>
      <c r="EF36" s="196">
        <f t="shared" si="16"/>
        <v>0</v>
      </c>
      <c r="EG36" s="196">
        <f t="shared" si="16"/>
        <v>0</v>
      </c>
      <c r="EH36" s="196">
        <f t="shared" si="16"/>
        <v>0</v>
      </c>
      <c r="EI36" s="196">
        <f t="shared" si="16"/>
        <v>0</v>
      </c>
      <c r="EJ36" s="196">
        <f t="shared" si="16"/>
        <v>0</v>
      </c>
      <c r="EK36" s="196">
        <f t="shared" si="16"/>
        <v>0</v>
      </c>
      <c r="EL36" s="196">
        <f t="shared" si="16"/>
        <v>0</v>
      </c>
      <c r="EM36" s="196">
        <f t="shared" si="17"/>
        <v>0</v>
      </c>
      <c r="EN36" s="196">
        <f t="shared" si="17"/>
        <v>0</v>
      </c>
      <c r="EO36" s="196">
        <f t="shared" si="17"/>
        <v>0</v>
      </c>
      <c r="EP36" s="196">
        <f t="shared" si="17"/>
        <v>0</v>
      </c>
      <c r="EQ36" s="196">
        <f t="shared" si="17"/>
        <v>0</v>
      </c>
      <c r="ER36" s="196">
        <f t="shared" si="17"/>
        <v>0</v>
      </c>
      <c r="ES36" s="196">
        <f t="shared" si="17"/>
        <v>0</v>
      </c>
      <c r="ET36" s="196">
        <f t="shared" si="17"/>
        <v>0</v>
      </c>
      <c r="EU36" s="196">
        <f t="shared" si="17"/>
        <v>0</v>
      </c>
      <c r="EV36" s="196">
        <f t="shared" si="17"/>
        <v>0</v>
      </c>
    </row>
    <row r="37" spans="2:152" x14ac:dyDescent="0.25">
      <c r="B37" s="258">
        <f t="shared" si="18"/>
        <v>7</v>
      </c>
      <c r="C37" s="6"/>
      <c r="D37" s="6"/>
      <c r="E37" s="6"/>
      <c r="F37" s="246" t="str">
        <f>IF('תנאי סף'!BE37&lt;&gt;1,"",'תנאי סף'!F37)</f>
        <v>תל-חי - כיתות אמן בינ"ל לפסנתר</v>
      </c>
      <c r="G37" s="163" t="s">
        <v>228</v>
      </c>
      <c r="H37" s="186">
        <v>1</v>
      </c>
      <c r="I37" s="8"/>
      <c r="J37" s="7"/>
      <c r="K37" s="8"/>
      <c r="L37" s="7"/>
      <c r="M37" s="8"/>
      <c r="N37" s="8"/>
      <c r="O37" s="163"/>
      <c r="P37" s="186"/>
      <c r="Q37" s="10"/>
      <c r="R37" s="10"/>
      <c r="S37" s="10"/>
      <c r="T37" s="10"/>
      <c r="U37" s="164">
        <f t="shared" si="19"/>
        <v>3</v>
      </c>
      <c r="V37" s="10">
        <v>1</v>
      </c>
      <c r="W37" s="10">
        <f t="shared" si="20"/>
        <v>3</v>
      </c>
      <c r="X37" s="164">
        <v>1</v>
      </c>
      <c r="Y37" s="10">
        <f t="shared" si="21"/>
        <v>3</v>
      </c>
      <c r="Z37" s="125">
        <f t="shared" si="6"/>
        <v>5.5045871559633031E-2</v>
      </c>
      <c r="AA37" s="195">
        <f t="shared" si="22"/>
        <v>1</v>
      </c>
      <c r="AB37" s="195">
        <f t="shared" si="23"/>
        <v>0</v>
      </c>
      <c r="AC37" s="195">
        <f t="shared" si="23"/>
        <v>1</v>
      </c>
      <c r="AD37" s="195">
        <f t="shared" si="7"/>
        <v>1</v>
      </c>
      <c r="AE37" s="195">
        <f t="shared" si="7"/>
        <v>1</v>
      </c>
      <c r="BA37" s="195" t="str">
        <f t="shared" si="8"/>
        <v>תל אביב והסביבה (עד 30 קילומטר מתל-אביב)</v>
      </c>
      <c r="BB37" s="195" t="str">
        <f t="shared" si="8"/>
        <v>מעל 30 ועד 60 קילומטר מתל-אביב (נתניה חדרה, יבנה, גדרה)</v>
      </c>
      <c r="BC37" s="195" t="str">
        <f t="shared" si="8"/>
        <v>מעל 60 ועד 100 קילומטר מתל-אביב (ירושלים, חיפה)</v>
      </c>
      <c r="BD37" s="195" t="str">
        <f t="shared" si="8"/>
        <v>מעל 100 קילומטר מתל-אביב (עכו, באר שבע, טבריה)</v>
      </c>
      <c r="BK37" s="196">
        <f t="shared" si="9"/>
        <v>0</v>
      </c>
      <c r="BL37" s="196">
        <f t="shared" si="9"/>
        <v>0</v>
      </c>
      <c r="BM37" s="196">
        <f t="shared" si="9"/>
        <v>0</v>
      </c>
      <c r="BN37" s="196">
        <f t="shared" si="9"/>
        <v>0</v>
      </c>
      <c r="BO37" s="196">
        <f t="shared" si="9"/>
        <v>0</v>
      </c>
      <c r="BP37" s="196">
        <f t="shared" si="9"/>
        <v>0</v>
      </c>
      <c r="BQ37" s="196">
        <f t="shared" si="9"/>
        <v>0</v>
      </c>
      <c r="BR37" s="196">
        <f t="shared" si="9"/>
        <v>0</v>
      </c>
      <c r="BS37" s="196">
        <f t="shared" si="9"/>
        <v>0</v>
      </c>
      <c r="BT37" s="196">
        <f t="shared" si="9"/>
        <v>0</v>
      </c>
      <c r="BU37" s="196">
        <f t="shared" si="10"/>
        <v>0</v>
      </c>
      <c r="BV37" s="196">
        <f t="shared" si="10"/>
        <v>0</v>
      </c>
      <c r="BW37" s="196">
        <f t="shared" si="10"/>
        <v>0</v>
      </c>
      <c r="BX37" s="196">
        <f t="shared" si="10"/>
        <v>0</v>
      </c>
      <c r="BY37" s="196">
        <f t="shared" si="10"/>
        <v>0</v>
      </c>
      <c r="BZ37" s="196">
        <f t="shared" si="10"/>
        <v>0</v>
      </c>
      <c r="CA37" s="196">
        <f t="shared" si="10"/>
        <v>0</v>
      </c>
      <c r="CB37" s="196">
        <f t="shared" si="10"/>
        <v>0</v>
      </c>
      <c r="CC37" s="196">
        <f t="shared" si="10"/>
        <v>0</v>
      </c>
      <c r="CD37" s="196">
        <f t="shared" si="10"/>
        <v>0</v>
      </c>
      <c r="CE37" s="196">
        <f t="shared" si="11"/>
        <v>0</v>
      </c>
      <c r="CF37" s="196">
        <f t="shared" si="11"/>
        <v>0</v>
      </c>
      <c r="CG37" s="196">
        <f t="shared" si="11"/>
        <v>0</v>
      </c>
      <c r="CH37" s="196">
        <f t="shared" si="11"/>
        <v>0</v>
      </c>
      <c r="CI37" s="196">
        <f t="shared" si="11"/>
        <v>0</v>
      </c>
      <c r="CJ37" s="196">
        <f t="shared" si="11"/>
        <v>0</v>
      </c>
      <c r="CK37" s="196">
        <f t="shared" si="11"/>
        <v>0</v>
      </c>
      <c r="CL37" s="196">
        <f t="shared" si="11"/>
        <v>0</v>
      </c>
      <c r="CM37" s="196">
        <f t="shared" si="11"/>
        <v>0</v>
      </c>
      <c r="CN37" s="196">
        <f t="shared" si="11"/>
        <v>0</v>
      </c>
      <c r="CO37" s="196">
        <f t="shared" si="12"/>
        <v>0</v>
      </c>
      <c r="CP37" s="196">
        <f t="shared" si="12"/>
        <v>0</v>
      </c>
      <c r="CQ37" s="196">
        <f t="shared" si="12"/>
        <v>0</v>
      </c>
      <c r="CR37" s="196">
        <f t="shared" si="12"/>
        <v>0</v>
      </c>
      <c r="CS37" s="196">
        <f t="shared" si="12"/>
        <v>0</v>
      </c>
      <c r="CT37" s="196">
        <f t="shared" si="12"/>
        <v>0</v>
      </c>
      <c r="CU37" s="196">
        <f t="shared" si="12"/>
        <v>0</v>
      </c>
      <c r="CV37" s="196">
        <f t="shared" si="12"/>
        <v>0</v>
      </c>
      <c r="CW37" s="196">
        <f t="shared" si="12"/>
        <v>0</v>
      </c>
      <c r="CX37" s="196">
        <f t="shared" si="12"/>
        <v>0</v>
      </c>
      <c r="CY37" s="196">
        <f t="shared" si="13"/>
        <v>0</v>
      </c>
      <c r="CZ37" s="196">
        <f t="shared" si="13"/>
        <v>0</v>
      </c>
      <c r="DA37" s="196">
        <f t="shared" si="13"/>
        <v>0</v>
      </c>
      <c r="DB37" s="196">
        <f t="shared" si="13"/>
        <v>0</v>
      </c>
      <c r="DC37" s="196">
        <f t="shared" si="13"/>
        <v>0</v>
      </c>
      <c r="DD37" s="196">
        <f t="shared" si="13"/>
        <v>0</v>
      </c>
      <c r="DE37" s="196">
        <f t="shared" si="13"/>
        <v>0</v>
      </c>
      <c r="DF37" s="196">
        <f t="shared" si="13"/>
        <v>0</v>
      </c>
      <c r="DG37" s="196">
        <f t="shared" si="13"/>
        <v>0</v>
      </c>
      <c r="DH37" s="196">
        <f t="shared" si="13"/>
        <v>0</v>
      </c>
      <c r="DI37" s="196">
        <f t="shared" si="14"/>
        <v>0</v>
      </c>
      <c r="DJ37" s="196">
        <f t="shared" si="14"/>
        <v>0</v>
      </c>
      <c r="DK37" s="196">
        <f t="shared" si="14"/>
        <v>0</v>
      </c>
      <c r="DL37" s="196">
        <f t="shared" si="14"/>
        <v>0</v>
      </c>
      <c r="DM37" s="196">
        <f t="shared" si="14"/>
        <v>0</v>
      </c>
      <c r="DN37" s="196">
        <f t="shared" si="14"/>
        <v>0</v>
      </c>
      <c r="DO37" s="196">
        <f t="shared" si="14"/>
        <v>0</v>
      </c>
      <c r="DP37" s="196">
        <f t="shared" si="14"/>
        <v>0</v>
      </c>
      <c r="DQ37" s="196">
        <f t="shared" si="14"/>
        <v>0</v>
      </c>
      <c r="DR37" s="196">
        <f t="shared" si="14"/>
        <v>0</v>
      </c>
      <c r="DS37" s="196">
        <f t="shared" si="15"/>
        <v>0</v>
      </c>
      <c r="DT37" s="196">
        <f t="shared" si="15"/>
        <v>0</v>
      </c>
      <c r="DU37" s="196">
        <f t="shared" si="15"/>
        <v>0</v>
      </c>
      <c r="DV37" s="196">
        <f t="shared" si="15"/>
        <v>0</v>
      </c>
      <c r="DW37" s="196">
        <f t="shared" si="15"/>
        <v>0</v>
      </c>
      <c r="DX37" s="196">
        <f t="shared" si="15"/>
        <v>0</v>
      </c>
      <c r="DY37" s="196">
        <f t="shared" si="15"/>
        <v>0</v>
      </c>
      <c r="DZ37" s="196">
        <f t="shared" si="15"/>
        <v>0</v>
      </c>
      <c r="EA37" s="196">
        <f t="shared" si="15"/>
        <v>0</v>
      </c>
      <c r="EB37" s="196">
        <f t="shared" si="15"/>
        <v>0</v>
      </c>
      <c r="EC37" s="196">
        <f t="shared" si="16"/>
        <v>0</v>
      </c>
      <c r="ED37" s="196">
        <f t="shared" si="16"/>
        <v>0</v>
      </c>
      <c r="EE37" s="196">
        <f t="shared" si="16"/>
        <v>0</v>
      </c>
      <c r="EF37" s="196">
        <f t="shared" si="16"/>
        <v>0</v>
      </c>
      <c r="EG37" s="196">
        <f t="shared" si="16"/>
        <v>0</v>
      </c>
      <c r="EH37" s="196">
        <f t="shared" si="16"/>
        <v>0</v>
      </c>
      <c r="EI37" s="196">
        <f t="shared" si="16"/>
        <v>0</v>
      </c>
      <c r="EJ37" s="196">
        <f t="shared" si="16"/>
        <v>0</v>
      </c>
      <c r="EK37" s="196">
        <f t="shared" si="16"/>
        <v>0</v>
      </c>
      <c r="EL37" s="196">
        <f t="shared" si="16"/>
        <v>0</v>
      </c>
      <c r="EM37" s="196">
        <f t="shared" si="17"/>
        <v>0</v>
      </c>
      <c r="EN37" s="196">
        <f t="shared" si="17"/>
        <v>0</v>
      </c>
      <c r="EO37" s="196">
        <f t="shared" si="17"/>
        <v>0</v>
      </c>
      <c r="EP37" s="196">
        <f t="shared" si="17"/>
        <v>0</v>
      </c>
      <c r="EQ37" s="196">
        <f t="shared" si="17"/>
        <v>0</v>
      </c>
      <c r="ER37" s="196">
        <f t="shared" si="17"/>
        <v>0</v>
      </c>
      <c r="ES37" s="196">
        <f t="shared" si="17"/>
        <v>0</v>
      </c>
      <c r="ET37" s="196">
        <f t="shared" si="17"/>
        <v>0</v>
      </c>
      <c r="EU37" s="196">
        <f t="shared" si="17"/>
        <v>0</v>
      </c>
      <c r="EV37" s="196">
        <f t="shared" si="17"/>
        <v>0</v>
      </c>
    </row>
    <row r="38" spans="2:152" x14ac:dyDescent="0.25">
      <c r="B38" s="258">
        <f t="shared" si="18"/>
        <v>8</v>
      </c>
      <c r="C38" s="6"/>
      <c r="D38" s="6"/>
      <c r="E38" s="6"/>
      <c r="F38" s="246" t="str">
        <f>IF('תנאי סף'!BE38&lt;&gt;1,"",'תנאי סף'!F38)</f>
        <v>קשת אילון - קורס קיץ</v>
      </c>
      <c r="G38" s="163" t="s">
        <v>228</v>
      </c>
      <c r="H38" s="186">
        <v>1</v>
      </c>
      <c r="I38" s="8"/>
      <c r="J38" s="7"/>
      <c r="K38" s="8"/>
      <c r="L38" s="7"/>
      <c r="M38" s="8"/>
      <c r="N38" s="8"/>
      <c r="O38" s="163"/>
      <c r="P38" s="186"/>
      <c r="Q38" s="10"/>
      <c r="R38" s="10"/>
      <c r="S38" s="10"/>
      <c r="T38" s="10"/>
      <c r="U38" s="164">
        <f t="shared" si="19"/>
        <v>3</v>
      </c>
      <c r="V38" s="10">
        <v>1</v>
      </c>
      <c r="W38" s="10">
        <f t="shared" si="20"/>
        <v>3</v>
      </c>
      <c r="X38" s="164">
        <v>1</v>
      </c>
      <c r="Y38" s="10">
        <f t="shared" si="21"/>
        <v>3</v>
      </c>
      <c r="Z38" s="125">
        <f t="shared" si="6"/>
        <v>5.5045871559633031E-2</v>
      </c>
      <c r="AA38" s="195">
        <f t="shared" si="22"/>
        <v>1</v>
      </c>
      <c r="AB38" s="195">
        <f t="shared" si="23"/>
        <v>0</v>
      </c>
      <c r="AC38" s="195">
        <f t="shared" si="23"/>
        <v>1</v>
      </c>
      <c r="AD38" s="195">
        <f t="shared" si="7"/>
        <v>1</v>
      </c>
      <c r="AE38" s="195">
        <f t="shared" si="7"/>
        <v>1</v>
      </c>
      <c r="BA38" s="195" t="str">
        <f t="shared" si="8"/>
        <v>תל אביב והסביבה (עד 30 קילומטר מתל-אביב)</v>
      </c>
      <c r="BB38" s="195" t="str">
        <f t="shared" si="8"/>
        <v>מעל 30 ועד 60 קילומטר מתל-אביב (נתניה חדרה, יבנה, גדרה)</v>
      </c>
      <c r="BC38" s="195" t="str">
        <f t="shared" si="8"/>
        <v>מעל 60 ועד 100 קילומטר מתל-אביב (ירושלים, חיפה)</v>
      </c>
      <c r="BD38" s="195" t="str">
        <f t="shared" si="8"/>
        <v>מעל 100 קילומטר מתל-אביב (עכו, באר שבע, טבריה)</v>
      </c>
      <c r="BK38" s="196">
        <f t="shared" si="9"/>
        <v>0</v>
      </c>
      <c r="BL38" s="196">
        <f t="shared" si="9"/>
        <v>0</v>
      </c>
      <c r="BM38" s="196">
        <f t="shared" si="9"/>
        <v>0</v>
      </c>
      <c r="BN38" s="196">
        <f t="shared" si="9"/>
        <v>0</v>
      </c>
      <c r="BO38" s="196">
        <f t="shared" si="9"/>
        <v>0</v>
      </c>
      <c r="BP38" s="196">
        <f t="shared" si="9"/>
        <v>0</v>
      </c>
      <c r="BQ38" s="196">
        <f t="shared" si="9"/>
        <v>0</v>
      </c>
      <c r="BR38" s="196">
        <f t="shared" si="9"/>
        <v>0</v>
      </c>
      <c r="BS38" s="196">
        <f t="shared" si="9"/>
        <v>0</v>
      </c>
      <c r="BT38" s="196">
        <f t="shared" si="9"/>
        <v>0</v>
      </c>
      <c r="BU38" s="196">
        <f t="shared" si="10"/>
        <v>0</v>
      </c>
      <c r="BV38" s="196">
        <f t="shared" si="10"/>
        <v>0</v>
      </c>
      <c r="BW38" s="196">
        <f t="shared" si="10"/>
        <v>0</v>
      </c>
      <c r="BX38" s="196">
        <f t="shared" si="10"/>
        <v>0</v>
      </c>
      <c r="BY38" s="196">
        <f t="shared" si="10"/>
        <v>0</v>
      </c>
      <c r="BZ38" s="196">
        <f t="shared" si="10"/>
        <v>0</v>
      </c>
      <c r="CA38" s="196">
        <f t="shared" si="10"/>
        <v>0</v>
      </c>
      <c r="CB38" s="196">
        <f t="shared" si="10"/>
        <v>0</v>
      </c>
      <c r="CC38" s="196">
        <f t="shared" si="10"/>
        <v>0</v>
      </c>
      <c r="CD38" s="196">
        <f t="shared" si="10"/>
        <v>0</v>
      </c>
      <c r="CE38" s="196">
        <f t="shared" si="11"/>
        <v>0</v>
      </c>
      <c r="CF38" s="196">
        <f t="shared" si="11"/>
        <v>0</v>
      </c>
      <c r="CG38" s="196">
        <f t="shared" si="11"/>
        <v>0</v>
      </c>
      <c r="CH38" s="196">
        <f t="shared" si="11"/>
        <v>0</v>
      </c>
      <c r="CI38" s="196">
        <f t="shared" si="11"/>
        <v>0</v>
      </c>
      <c r="CJ38" s="196">
        <f t="shared" si="11"/>
        <v>0</v>
      </c>
      <c r="CK38" s="196">
        <f t="shared" si="11"/>
        <v>0</v>
      </c>
      <c r="CL38" s="196">
        <f t="shared" si="11"/>
        <v>0</v>
      </c>
      <c r="CM38" s="196">
        <f t="shared" si="11"/>
        <v>0</v>
      </c>
      <c r="CN38" s="196">
        <f t="shared" si="11"/>
        <v>0</v>
      </c>
      <c r="CO38" s="196">
        <f t="shared" si="12"/>
        <v>0</v>
      </c>
      <c r="CP38" s="196">
        <f t="shared" si="12"/>
        <v>0</v>
      </c>
      <c r="CQ38" s="196">
        <f t="shared" si="12"/>
        <v>0</v>
      </c>
      <c r="CR38" s="196">
        <f t="shared" si="12"/>
        <v>0</v>
      </c>
      <c r="CS38" s="196">
        <f t="shared" si="12"/>
        <v>0</v>
      </c>
      <c r="CT38" s="196">
        <f t="shared" si="12"/>
        <v>0</v>
      </c>
      <c r="CU38" s="196">
        <f t="shared" si="12"/>
        <v>0</v>
      </c>
      <c r="CV38" s="196">
        <f t="shared" si="12"/>
        <v>0</v>
      </c>
      <c r="CW38" s="196">
        <f t="shared" si="12"/>
        <v>0</v>
      </c>
      <c r="CX38" s="196">
        <f t="shared" si="12"/>
        <v>0</v>
      </c>
      <c r="CY38" s="196">
        <f t="shared" si="13"/>
        <v>0</v>
      </c>
      <c r="CZ38" s="196">
        <f t="shared" si="13"/>
        <v>0</v>
      </c>
      <c r="DA38" s="196">
        <f t="shared" si="13"/>
        <v>0</v>
      </c>
      <c r="DB38" s="196">
        <f t="shared" si="13"/>
        <v>0</v>
      </c>
      <c r="DC38" s="196">
        <f t="shared" si="13"/>
        <v>0</v>
      </c>
      <c r="DD38" s="196">
        <f t="shared" si="13"/>
        <v>0</v>
      </c>
      <c r="DE38" s="196">
        <f t="shared" si="13"/>
        <v>0</v>
      </c>
      <c r="DF38" s="196">
        <f t="shared" si="13"/>
        <v>0</v>
      </c>
      <c r="DG38" s="196">
        <f t="shared" si="13"/>
        <v>0</v>
      </c>
      <c r="DH38" s="196">
        <f t="shared" si="13"/>
        <v>0</v>
      </c>
      <c r="DI38" s="196">
        <f t="shared" si="14"/>
        <v>0</v>
      </c>
      <c r="DJ38" s="196">
        <f t="shared" si="14"/>
        <v>0</v>
      </c>
      <c r="DK38" s="196">
        <f t="shared" si="14"/>
        <v>0</v>
      </c>
      <c r="DL38" s="196">
        <f t="shared" si="14"/>
        <v>0</v>
      </c>
      <c r="DM38" s="196">
        <f t="shared" si="14"/>
        <v>0</v>
      </c>
      <c r="DN38" s="196">
        <f t="shared" si="14"/>
        <v>0</v>
      </c>
      <c r="DO38" s="196">
        <f t="shared" si="14"/>
        <v>0</v>
      </c>
      <c r="DP38" s="196">
        <f t="shared" si="14"/>
        <v>0</v>
      </c>
      <c r="DQ38" s="196">
        <f t="shared" si="14"/>
        <v>0</v>
      </c>
      <c r="DR38" s="196">
        <f t="shared" si="14"/>
        <v>0</v>
      </c>
      <c r="DS38" s="196">
        <f t="shared" si="15"/>
        <v>0</v>
      </c>
      <c r="DT38" s="196">
        <f t="shared" si="15"/>
        <v>0</v>
      </c>
      <c r="DU38" s="196">
        <f t="shared" si="15"/>
        <v>0</v>
      </c>
      <c r="DV38" s="196">
        <f t="shared" si="15"/>
        <v>0</v>
      </c>
      <c r="DW38" s="196">
        <f t="shared" si="15"/>
        <v>0</v>
      </c>
      <c r="DX38" s="196">
        <f t="shared" si="15"/>
        <v>0</v>
      </c>
      <c r="DY38" s="196">
        <f t="shared" si="15"/>
        <v>0</v>
      </c>
      <c r="DZ38" s="196">
        <f t="shared" si="15"/>
        <v>0</v>
      </c>
      <c r="EA38" s="196">
        <f t="shared" si="15"/>
        <v>0</v>
      </c>
      <c r="EB38" s="196">
        <f t="shared" si="15"/>
        <v>0</v>
      </c>
      <c r="EC38" s="196">
        <f t="shared" si="16"/>
        <v>0</v>
      </c>
      <c r="ED38" s="196">
        <f t="shared" si="16"/>
        <v>0</v>
      </c>
      <c r="EE38" s="196">
        <f t="shared" si="16"/>
        <v>0</v>
      </c>
      <c r="EF38" s="196">
        <f t="shared" si="16"/>
        <v>0</v>
      </c>
      <c r="EG38" s="196">
        <f t="shared" si="16"/>
        <v>0</v>
      </c>
      <c r="EH38" s="196">
        <f t="shared" si="16"/>
        <v>0</v>
      </c>
      <c r="EI38" s="196">
        <f t="shared" si="16"/>
        <v>0</v>
      </c>
      <c r="EJ38" s="196">
        <f t="shared" si="16"/>
        <v>0</v>
      </c>
      <c r="EK38" s="196">
        <f t="shared" si="16"/>
        <v>0</v>
      </c>
      <c r="EL38" s="196">
        <f t="shared" si="16"/>
        <v>0</v>
      </c>
      <c r="EM38" s="196">
        <f t="shared" si="17"/>
        <v>0</v>
      </c>
      <c r="EN38" s="196">
        <f t="shared" si="17"/>
        <v>0</v>
      </c>
      <c r="EO38" s="196">
        <f t="shared" si="17"/>
        <v>0</v>
      </c>
      <c r="EP38" s="196">
        <f t="shared" si="17"/>
        <v>0</v>
      </c>
      <c r="EQ38" s="196">
        <f t="shared" si="17"/>
        <v>0</v>
      </c>
      <c r="ER38" s="196">
        <f t="shared" si="17"/>
        <v>0</v>
      </c>
      <c r="ES38" s="196">
        <f t="shared" si="17"/>
        <v>0</v>
      </c>
      <c r="ET38" s="196">
        <f t="shared" si="17"/>
        <v>0</v>
      </c>
      <c r="EU38" s="196">
        <f t="shared" si="17"/>
        <v>0</v>
      </c>
      <c r="EV38" s="196">
        <f t="shared" si="17"/>
        <v>0</v>
      </c>
    </row>
    <row r="39" spans="2:152" x14ac:dyDescent="0.25">
      <c r="B39" s="258" t="str">
        <f t="shared" si="18"/>
        <v/>
      </c>
      <c r="C39" s="6"/>
      <c r="D39" s="6"/>
      <c r="E39" s="6"/>
      <c r="F39" s="246" t="str">
        <f>IF('תנאי סף'!BE39&lt;&gt;1,"",'תנאי סף'!F39)</f>
        <v/>
      </c>
      <c r="G39" s="163"/>
      <c r="H39" s="186"/>
      <c r="I39" s="8"/>
      <c r="J39" s="7"/>
      <c r="K39" s="8"/>
      <c r="L39" s="7"/>
      <c r="M39" s="8"/>
      <c r="N39" s="8"/>
      <c r="O39" s="163"/>
      <c r="P39" s="186"/>
      <c r="Q39" s="10"/>
      <c r="R39" s="10"/>
      <c r="S39" s="10"/>
      <c r="T39" s="10"/>
      <c r="U39" s="164" t="str">
        <f t="shared" si="19"/>
        <v/>
      </c>
      <c r="V39" s="10">
        <v>1</v>
      </c>
      <c r="W39" s="10" t="str">
        <f t="shared" si="20"/>
        <v/>
      </c>
      <c r="X39" s="164">
        <v>1</v>
      </c>
      <c r="Y39" s="10" t="str">
        <f t="shared" si="21"/>
        <v/>
      </c>
      <c r="Z39" s="125" t="str">
        <f t="shared" si="6"/>
        <v/>
      </c>
      <c r="AA39" s="195">
        <f t="shared" si="22"/>
        <v>0</v>
      </c>
      <c r="AB39" s="195" t="str">
        <f t="shared" si="23"/>
        <v/>
      </c>
      <c r="AC39" s="195" t="str">
        <f t="shared" si="23"/>
        <v/>
      </c>
      <c r="AD39" s="195">
        <f t="shared" si="7"/>
        <v>0</v>
      </c>
      <c r="AE39" s="195">
        <f t="shared" si="7"/>
        <v>0</v>
      </c>
      <c r="BA39" s="195" t="str">
        <f t="shared" si="8"/>
        <v/>
      </c>
      <c r="BB39" s="195" t="str">
        <f t="shared" si="8"/>
        <v/>
      </c>
      <c r="BC39" s="195" t="str">
        <f t="shared" si="8"/>
        <v/>
      </c>
      <c r="BD39" s="195" t="str">
        <f t="shared" si="8"/>
        <v/>
      </c>
      <c r="BK39" s="196" t="str">
        <f t="shared" si="9"/>
        <v/>
      </c>
      <c r="BL39" s="196" t="str">
        <f t="shared" si="9"/>
        <v/>
      </c>
      <c r="BM39" s="196" t="str">
        <f t="shared" si="9"/>
        <v/>
      </c>
      <c r="BN39" s="196" t="str">
        <f t="shared" si="9"/>
        <v/>
      </c>
      <c r="BO39" s="196" t="str">
        <f t="shared" si="9"/>
        <v/>
      </c>
      <c r="BP39" s="196" t="str">
        <f t="shared" si="9"/>
        <v/>
      </c>
      <c r="BQ39" s="196" t="str">
        <f t="shared" si="9"/>
        <v/>
      </c>
      <c r="BR39" s="196" t="str">
        <f t="shared" si="9"/>
        <v/>
      </c>
      <c r="BS39" s="196" t="str">
        <f t="shared" si="9"/>
        <v/>
      </c>
      <c r="BT39" s="196" t="str">
        <f t="shared" si="9"/>
        <v/>
      </c>
      <c r="BU39" s="196" t="str">
        <f t="shared" si="10"/>
        <v/>
      </c>
      <c r="BV39" s="196" t="str">
        <f t="shared" si="10"/>
        <v/>
      </c>
      <c r="BW39" s="196" t="str">
        <f t="shared" si="10"/>
        <v/>
      </c>
      <c r="BX39" s="196" t="str">
        <f t="shared" si="10"/>
        <v/>
      </c>
      <c r="BY39" s="196" t="str">
        <f t="shared" si="10"/>
        <v/>
      </c>
      <c r="BZ39" s="196" t="str">
        <f t="shared" si="10"/>
        <v/>
      </c>
      <c r="CA39" s="196" t="str">
        <f t="shared" si="10"/>
        <v/>
      </c>
      <c r="CB39" s="196" t="str">
        <f t="shared" si="10"/>
        <v/>
      </c>
      <c r="CC39" s="196" t="str">
        <f t="shared" si="10"/>
        <v/>
      </c>
      <c r="CD39" s="196" t="str">
        <f t="shared" si="10"/>
        <v/>
      </c>
      <c r="CE39" s="196" t="str">
        <f t="shared" si="11"/>
        <v/>
      </c>
      <c r="CF39" s="196" t="str">
        <f t="shared" si="11"/>
        <v/>
      </c>
      <c r="CG39" s="196" t="str">
        <f t="shared" si="11"/>
        <v/>
      </c>
      <c r="CH39" s="196" t="str">
        <f t="shared" si="11"/>
        <v/>
      </c>
      <c r="CI39" s="196" t="str">
        <f t="shared" si="11"/>
        <v/>
      </c>
      <c r="CJ39" s="196" t="str">
        <f t="shared" si="11"/>
        <v/>
      </c>
      <c r="CK39" s="196" t="str">
        <f t="shared" si="11"/>
        <v/>
      </c>
      <c r="CL39" s="196" t="str">
        <f t="shared" si="11"/>
        <v/>
      </c>
      <c r="CM39" s="196" t="str">
        <f t="shared" si="11"/>
        <v/>
      </c>
      <c r="CN39" s="196" t="str">
        <f t="shared" si="11"/>
        <v/>
      </c>
      <c r="CO39" s="196" t="str">
        <f t="shared" si="12"/>
        <v/>
      </c>
      <c r="CP39" s="196" t="str">
        <f t="shared" si="12"/>
        <v/>
      </c>
      <c r="CQ39" s="196" t="str">
        <f t="shared" si="12"/>
        <v/>
      </c>
      <c r="CR39" s="196" t="str">
        <f t="shared" si="12"/>
        <v/>
      </c>
      <c r="CS39" s="196" t="str">
        <f t="shared" si="12"/>
        <v/>
      </c>
      <c r="CT39" s="196" t="str">
        <f t="shared" si="12"/>
        <v/>
      </c>
      <c r="CU39" s="196" t="str">
        <f t="shared" si="12"/>
        <v/>
      </c>
      <c r="CV39" s="196" t="str">
        <f t="shared" si="12"/>
        <v/>
      </c>
      <c r="CW39" s="196" t="str">
        <f t="shared" si="12"/>
        <v/>
      </c>
      <c r="CX39" s="196" t="str">
        <f t="shared" si="12"/>
        <v/>
      </c>
      <c r="CY39" s="196" t="str">
        <f t="shared" si="13"/>
        <v/>
      </c>
      <c r="CZ39" s="196" t="str">
        <f t="shared" si="13"/>
        <v/>
      </c>
      <c r="DA39" s="196" t="str">
        <f t="shared" si="13"/>
        <v/>
      </c>
      <c r="DB39" s="196" t="str">
        <f t="shared" si="13"/>
        <v/>
      </c>
      <c r="DC39" s="196" t="str">
        <f t="shared" si="13"/>
        <v/>
      </c>
      <c r="DD39" s="196" t="str">
        <f t="shared" si="13"/>
        <v/>
      </c>
      <c r="DE39" s="196" t="str">
        <f t="shared" si="13"/>
        <v/>
      </c>
      <c r="DF39" s="196" t="str">
        <f t="shared" si="13"/>
        <v/>
      </c>
      <c r="DG39" s="196" t="str">
        <f t="shared" si="13"/>
        <v/>
      </c>
      <c r="DH39" s="196" t="str">
        <f t="shared" si="13"/>
        <v/>
      </c>
      <c r="DI39" s="196" t="str">
        <f t="shared" si="14"/>
        <v/>
      </c>
      <c r="DJ39" s="196" t="str">
        <f t="shared" si="14"/>
        <v/>
      </c>
      <c r="DK39" s="196" t="str">
        <f t="shared" si="14"/>
        <v/>
      </c>
      <c r="DL39" s="196" t="str">
        <f t="shared" si="14"/>
        <v/>
      </c>
      <c r="DM39" s="196" t="str">
        <f t="shared" si="14"/>
        <v/>
      </c>
      <c r="DN39" s="196" t="str">
        <f t="shared" si="14"/>
        <v/>
      </c>
      <c r="DO39" s="196" t="str">
        <f t="shared" si="14"/>
        <v/>
      </c>
      <c r="DP39" s="196" t="str">
        <f t="shared" si="14"/>
        <v/>
      </c>
      <c r="DQ39" s="196" t="str">
        <f t="shared" si="14"/>
        <v/>
      </c>
      <c r="DR39" s="196" t="str">
        <f t="shared" si="14"/>
        <v/>
      </c>
      <c r="DS39" s="196" t="str">
        <f t="shared" si="15"/>
        <v/>
      </c>
      <c r="DT39" s="196" t="str">
        <f t="shared" si="15"/>
        <v/>
      </c>
      <c r="DU39" s="196" t="str">
        <f t="shared" si="15"/>
        <v/>
      </c>
      <c r="DV39" s="196" t="str">
        <f t="shared" si="15"/>
        <v/>
      </c>
      <c r="DW39" s="196" t="str">
        <f t="shared" si="15"/>
        <v/>
      </c>
      <c r="DX39" s="196" t="str">
        <f t="shared" si="15"/>
        <v/>
      </c>
      <c r="DY39" s="196" t="str">
        <f t="shared" si="15"/>
        <v/>
      </c>
      <c r="DZ39" s="196" t="str">
        <f t="shared" si="15"/>
        <v/>
      </c>
      <c r="EA39" s="196" t="str">
        <f t="shared" si="15"/>
        <v/>
      </c>
      <c r="EB39" s="196" t="str">
        <f t="shared" si="15"/>
        <v/>
      </c>
      <c r="EC39" s="196" t="str">
        <f t="shared" si="16"/>
        <v/>
      </c>
      <c r="ED39" s="196" t="str">
        <f t="shared" si="16"/>
        <v/>
      </c>
      <c r="EE39" s="196" t="str">
        <f t="shared" si="16"/>
        <v/>
      </c>
      <c r="EF39" s="196" t="str">
        <f t="shared" si="16"/>
        <v/>
      </c>
      <c r="EG39" s="196" t="str">
        <f t="shared" si="16"/>
        <v/>
      </c>
      <c r="EH39" s="196" t="str">
        <f t="shared" si="16"/>
        <v/>
      </c>
      <c r="EI39" s="196" t="str">
        <f t="shared" si="16"/>
        <v/>
      </c>
      <c r="EJ39" s="196" t="str">
        <f t="shared" si="16"/>
        <v/>
      </c>
      <c r="EK39" s="196" t="str">
        <f t="shared" si="16"/>
        <v/>
      </c>
      <c r="EL39" s="196" t="str">
        <f t="shared" si="16"/>
        <v/>
      </c>
      <c r="EM39" s="196" t="str">
        <f t="shared" si="17"/>
        <v/>
      </c>
      <c r="EN39" s="196" t="str">
        <f t="shared" si="17"/>
        <v/>
      </c>
      <c r="EO39" s="196" t="str">
        <f t="shared" si="17"/>
        <v/>
      </c>
      <c r="EP39" s="196" t="str">
        <f t="shared" si="17"/>
        <v/>
      </c>
      <c r="EQ39" s="196" t="str">
        <f t="shared" si="17"/>
        <v/>
      </c>
      <c r="ER39" s="196" t="str">
        <f t="shared" si="17"/>
        <v/>
      </c>
      <c r="ES39" s="196" t="str">
        <f t="shared" si="17"/>
        <v/>
      </c>
      <c r="ET39" s="196" t="str">
        <f t="shared" si="17"/>
        <v/>
      </c>
      <c r="EU39" s="196" t="str">
        <f t="shared" si="17"/>
        <v/>
      </c>
      <c r="EV39" s="196" t="str">
        <f t="shared" si="17"/>
        <v/>
      </c>
    </row>
    <row r="40" spans="2:152" x14ac:dyDescent="0.25">
      <c r="B40" s="259" t="str">
        <f t="shared" si="18"/>
        <v/>
      </c>
      <c r="C40" s="174"/>
      <c r="D40" s="174"/>
      <c r="E40" s="174"/>
      <c r="F40" s="260" t="str">
        <f>IF('תנאי סף'!BE40&lt;&gt;1,"",'תנאי סף'!F40)</f>
        <v/>
      </c>
      <c r="G40" s="261"/>
      <c r="H40" s="188"/>
      <c r="I40" s="175"/>
      <c r="J40" s="187"/>
      <c r="K40" s="175"/>
      <c r="L40" s="187"/>
      <c r="M40" s="175"/>
      <c r="N40" s="175"/>
      <c r="O40" s="261"/>
      <c r="P40" s="188"/>
      <c r="Q40" s="176"/>
      <c r="R40" s="176"/>
      <c r="S40" s="176"/>
      <c r="T40" s="176"/>
      <c r="U40" s="164" t="str">
        <f t="shared" si="19"/>
        <v/>
      </c>
      <c r="V40" s="176">
        <v>1</v>
      </c>
      <c r="W40" s="176" t="str">
        <f t="shared" si="20"/>
        <v/>
      </c>
      <c r="X40" s="164">
        <v>1</v>
      </c>
      <c r="Y40" s="176" t="str">
        <f t="shared" si="21"/>
        <v/>
      </c>
      <c r="Z40" s="177" t="str">
        <f t="shared" si="6"/>
        <v/>
      </c>
      <c r="AA40" s="195">
        <f t="shared" si="22"/>
        <v>0</v>
      </c>
      <c r="AB40" s="195" t="str">
        <f t="shared" si="23"/>
        <v/>
      </c>
      <c r="AC40" s="195" t="str">
        <f t="shared" si="23"/>
        <v/>
      </c>
      <c r="AD40" s="195">
        <f t="shared" si="7"/>
        <v>0</v>
      </c>
      <c r="AE40" s="195">
        <f t="shared" si="7"/>
        <v>0</v>
      </c>
      <c r="BA40" s="195" t="str">
        <f t="shared" si="8"/>
        <v/>
      </c>
      <c r="BB40" s="195" t="str">
        <f t="shared" si="8"/>
        <v/>
      </c>
      <c r="BC40" s="195" t="str">
        <f t="shared" si="8"/>
        <v/>
      </c>
      <c r="BD40" s="195" t="str">
        <f t="shared" si="8"/>
        <v/>
      </c>
      <c r="BK40" s="196" t="str">
        <f t="shared" si="9"/>
        <v/>
      </c>
      <c r="BL40" s="196" t="str">
        <f t="shared" si="9"/>
        <v/>
      </c>
      <c r="BM40" s="196" t="str">
        <f t="shared" si="9"/>
        <v/>
      </c>
      <c r="BN40" s="196" t="str">
        <f t="shared" si="9"/>
        <v/>
      </c>
      <c r="BO40" s="196" t="str">
        <f t="shared" si="9"/>
        <v/>
      </c>
      <c r="BP40" s="196" t="str">
        <f t="shared" si="9"/>
        <v/>
      </c>
      <c r="BQ40" s="196" t="str">
        <f t="shared" si="9"/>
        <v/>
      </c>
      <c r="BR40" s="196" t="str">
        <f t="shared" si="9"/>
        <v/>
      </c>
      <c r="BS40" s="196" t="str">
        <f t="shared" si="9"/>
        <v/>
      </c>
      <c r="BT40" s="196" t="str">
        <f t="shared" si="9"/>
        <v/>
      </c>
      <c r="BU40" s="196" t="str">
        <f t="shared" si="10"/>
        <v/>
      </c>
      <c r="BV40" s="196" t="str">
        <f t="shared" si="10"/>
        <v/>
      </c>
      <c r="BW40" s="196" t="str">
        <f t="shared" si="10"/>
        <v/>
      </c>
      <c r="BX40" s="196" t="str">
        <f t="shared" si="10"/>
        <v/>
      </c>
      <c r="BY40" s="196" t="str">
        <f t="shared" si="10"/>
        <v/>
      </c>
      <c r="BZ40" s="196" t="str">
        <f t="shared" si="10"/>
        <v/>
      </c>
      <c r="CA40" s="196" t="str">
        <f t="shared" si="10"/>
        <v/>
      </c>
      <c r="CB40" s="196" t="str">
        <f t="shared" si="10"/>
        <v/>
      </c>
      <c r="CC40" s="196" t="str">
        <f t="shared" si="10"/>
        <v/>
      </c>
      <c r="CD40" s="196" t="str">
        <f t="shared" si="10"/>
        <v/>
      </c>
      <c r="CE40" s="196" t="str">
        <f t="shared" si="11"/>
        <v/>
      </c>
      <c r="CF40" s="196" t="str">
        <f t="shared" si="11"/>
        <v/>
      </c>
      <c r="CG40" s="196" t="str">
        <f t="shared" si="11"/>
        <v/>
      </c>
      <c r="CH40" s="196" t="str">
        <f t="shared" si="11"/>
        <v/>
      </c>
      <c r="CI40" s="196" t="str">
        <f t="shared" si="11"/>
        <v/>
      </c>
      <c r="CJ40" s="196" t="str">
        <f t="shared" si="11"/>
        <v/>
      </c>
      <c r="CK40" s="196" t="str">
        <f t="shared" si="11"/>
        <v/>
      </c>
      <c r="CL40" s="196" t="str">
        <f t="shared" si="11"/>
        <v/>
      </c>
      <c r="CM40" s="196" t="str">
        <f t="shared" si="11"/>
        <v/>
      </c>
      <c r="CN40" s="196" t="str">
        <f t="shared" si="11"/>
        <v/>
      </c>
      <c r="CO40" s="196" t="str">
        <f t="shared" si="12"/>
        <v/>
      </c>
      <c r="CP40" s="196" t="str">
        <f t="shared" si="12"/>
        <v/>
      </c>
      <c r="CQ40" s="196" t="str">
        <f t="shared" si="12"/>
        <v/>
      </c>
      <c r="CR40" s="196" t="str">
        <f t="shared" si="12"/>
        <v/>
      </c>
      <c r="CS40" s="196" t="str">
        <f t="shared" si="12"/>
        <v/>
      </c>
      <c r="CT40" s="196" t="str">
        <f t="shared" si="12"/>
        <v/>
      </c>
      <c r="CU40" s="196" t="str">
        <f t="shared" si="12"/>
        <v/>
      </c>
      <c r="CV40" s="196" t="str">
        <f t="shared" si="12"/>
        <v/>
      </c>
      <c r="CW40" s="196" t="str">
        <f t="shared" si="12"/>
        <v/>
      </c>
      <c r="CX40" s="196" t="str">
        <f t="shared" si="12"/>
        <v/>
      </c>
      <c r="CY40" s="196" t="str">
        <f t="shared" si="13"/>
        <v/>
      </c>
      <c r="CZ40" s="196" t="str">
        <f t="shared" si="13"/>
        <v/>
      </c>
      <c r="DA40" s="196" t="str">
        <f t="shared" si="13"/>
        <v/>
      </c>
      <c r="DB40" s="196" t="str">
        <f t="shared" si="13"/>
        <v/>
      </c>
      <c r="DC40" s="196" t="str">
        <f t="shared" si="13"/>
        <v/>
      </c>
      <c r="DD40" s="196" t="str">
        <f t="shared" si="13"/>
        <v/>
      </c>
      <c r="DE40" s="196" t="str">
        <f t="shared" si="13"/>
        <v/>
      </c>
      <c r="DF40" s="196" t="str">
        <f t="shared" si="13"/>
        <v/>
      </c>
      <c r="DG40" s="196" t="str">
        <f t="shared" si="13"/>
        <v/>
      </c>
      <c r="DH40" s="196" t="str">
        <f t="shared" si="13"/>
        <v/>
      </c>
      <c r="DI40" s="196" t="str">
        <f t="shared" si="14"/>
        <v/>
      </c>
      <c r="DJ40" s="196" t="str">
        <f t="shared" si="14"/>
        <v/>
      </c>
      <c r="DK40" s="196" t="str">
        <f t="shared" si="14"/>
        <v/>
      </c>
      <c r="DL40" s="196" t="str">
        <f t="shared" si="14"/>
        <v/>
      </c>
      <c r="DM40" s="196" t="str">
        <f t="shared" si="14"/>
        <v/>
      </c>
      <c r="DN40" s="196" t="str">
        <f t="shared" si="14"/>
        <v/>
      </c>
      <c r="DO40" s="196" t="str">
        <f t="shared" si="14"/>
        <v/>
      </c>
      <c r="DP40" s="196" t="str">
        <f t="shared" si="14"/>
        <v/>
      </c>
      <c r="DQ40" s="196" t="str">
        <f t="shared" si="14"/>
        <v/>
      </c>
      <c r="DR40" s="196" t="str">
        <f t="shared" si="14"/>
        <v/>
      </c>
      <c r="DS40" s="196" t="str">
        <f t="shared" si="15"/>
        <v/>
      </c>
      <c r="DT40" s="196" t="str">
        <f t="shared" si="15"/>
        <v/>
      </c>
      <c r="DU40" s="196" t="str">
        <f t="shared" si="15"/>
        <v/>
      </c>
      <c r="DV40" s="196" t="str">
        <f t="shared" si="15"/>
        <v/>
      </c>
      <c r="DW40" s="196" t="str">
        <f t="shared" si="15"/>
        <v/>
      </c>
      <c r="DX40" s="196" t="str">
        <f t="shared" si="15"/>
        <v/>
      </c>
      <c r="DY40" s="196" t="str">
        <f t="shared" si="15"/>
        <v/>
      </c>
      <c r="DZ40" s="196" t="str">
        <f t="shared" si="15"/>
        <v/>
      </c>
      <c r="EA40" s="196" t="str">
        <f t="shared" si="15"/>
        <v/>
      </c>
      <c r="EB40" s="196" t="str">
        <f t="shared" si="15"/>
        <v/>
      </c>
      <c r="EC40" s="196" t="str">
        <f t="shared" si="16"/>
        <v/>
      </c>
      <c r="ED40" s="196" t="str">
        <f t="shared" si="16"/>
        <v/>
      </c>
      <c r="EE40" s="196" t="str">
        <f t="shared" si="16"/>
        <v/>
      </c>
      <c r="EF40" s="196" t="str">
        <f t="shared" si="16"/>
        <v/>
      </c>
      <c r="EG40" s="196" t="str">
        <f t="shared" si="16"/>
        <v/>
      </c>
      <c r="EH40" s="196" t="str">
        <f t="shared" si="16"/>
        <v/>
      </c>
      <c r="EI40" s="196" t="str">
        <f t="shared" si="16"/>
        <v/>
      </c>
      <c r="EJ40" s="196" t="str">
        <f t="shared" si="16"/>
        <v/>
      </c>
      <c r="EK40" s="196" t="str">
        <f t="shared" si="16"/>
        <v/>
      </c>
      <c r="EL40" s="196" t="str">
        <f t="shared" si="16"/>
        <v/>
      </c>
      <c r="EM40" s="196" t="str">
        <f t="shared" si="17"/>
        <v/>
      </c>
      <c r="EN40" s="196" t="str">
        <f t="shared" si="17"/>
        <v/>
      </c>
      <c r="EO40" s="196" t="str">
        <f t="shared" si="17"/>
        <v/>
      </c>
      <c r="EP40" s="196" t="str">
        <f t="shared" si="17"/>
        <v/>
      </c>
      <c r="EQ40" s="196" t="str">
        <f t="shared" si="17"/>
        <v/>
      </c>
      <c r="ER40" s="196" t="str">
        <f t="shared" si="17"/>
        <v/>
      </c>
      <c r="ES40" s="196" t="str">
        <f t="shared" si="17"/>
        <v/>
      </c>
      <c r="ET40" s="196" t="str">
        <f t="shared" si="17"/>
        <v/>
      </c>
      <c r="EU40" s="196" t="str">
        <f t="shared" si="17"/>
        <v/>
      </c>
      <c r="EV40" s="196" t="str">
        <f t="shared" si="17"/>
        <v/>
      </c>
    </row>
    <row r="41" spans="2:152" x14ac:dyDescent="0.25">
      <c r="B41" s="9" t="str">
        <f t="shared" si="18"/>
        <v/>
      </c>
      <c r="C41" s="6"/>
      <c r="D41" s="6"/>
      <c r="E41" s="6"/>
      <c r="F41" s="246" t="str">
        <f>IF('תנאי סף'!BE41&lt;&gt;1,"",'תנאי סף'!F41)</f>
        <v/>
      </c>
      <c r="G41" s="163"/>
      <c r="H41" s="186"/>
      <c r="I41" s="8"/>
      <c r="J41" s="7"/>
      <c r="K41" s="8"/>
      <c r="L41" s="7"/>
      <c r="M41" s="8"/>
      <c r="N41" s="8"/>
      <c r="O41" s="163"/>
      <c r="P41" s="186"/>
      <c r="Q41" s="10"/>
      <c r="R41" s="10"/>
      <c r="S41" s="10"/>
      <c r="T41" s="10"/>
      <c r="U41" s="164" t="str">
        <f t="shared" si="19"/>
        <v/>
      </c>
      <c r="V41" s="10">
        <v>1</v>
      </c>
      <c r="W41" s="10" t="str">
        <f t="shared" si="20"/>
        <v/>
      </c>
      <c r="X41" s="164">
        <v>1</v>
      </c>
      <c r="Y41" s="10" t="str">
        <f t="shared" si="21"/>
        <v/>
      </c>
      <c r="Z41" s="123" t="str">
        <f t="shared" si="6"/>
        <v/>
      </c>
      <c r="AA41" s="195">
        <f t="shared" si="22"/>
        <v>0</v>
      </c>
      <c r="AB41" s="195" t="str">
        <f t="shared" si="23"/>
        <v/>
      </c>
      <c r="AC41" s="195" t="str">
        <f t="shared" si="23"/>
        <v/>
      </c>
      <c r="AD41" s="195">
        <f t="shared" si="7"/>
        <v>0</v>
      </c>
      <c r="AE41" s="195">
        <f t="shared" si="7"/>
        <v>0</v>
      </c>
      <c r="BA41" s="195" t="str">
        <f t="shared" si="8"/>
        <v/>
      </c>
      <c r="BB41" s="195" t="str">
        <f t="shared" si="8"/>
        <v/>
      </c>
      <c r="BC41" s="195" t="str">
        <f t="shared" si="8"/>
        <v/>
      </c>
      <c r="BD41" s="195" t="str">
        <f t="shared" si="8"/>
        <v/>
      </c>
      <c r="BK41" s="196" t="str">
        <f t="shared" ref="BK41:BT50" si="24">IF($F41="","",BK$30)</f>
        <v/>
      </c>
      <c r="BL41" s="196" t="str">
        <f t="shared" si="24"/>
        <v/>
      </c>
      <c r="BM41" s="196" t="str">
        <f t="shared" si="24"/>
        <v/>
      </c>
      <c r="BN41" s="196" t="str">
        <f t="shared" si="24"/>
        <v/>
      </c>
      <c r="BO41" s="196" t="str">
        <f t="shared" si="24"/>
        <v/>
      </c>
      <c r="BP41" s="196" t="str">
        <f t="shared" si="24"/>
        <v/>
      </c>
      <c r="BQ41" s="196" t="str">
        <f t="shared" si="24"/>
        <v/>
      </c>
      <c r="BR41" s="196" t="str">
        <f t="shared" si="24"/>
        <v/>
      </c>
      <c r="BS41" s="196" t="str">
        <f t="shared" si="24"/>
        <v/>
      </c>
      <c r="BT41" s="196" t="str">
        <f t="shared" si="24"/>
        <v/>
      </c>
      <c r="BU41" s="196" t="str">
        <f t="shared" ref="BU41:CD50" si="25">IF($F41="","",BU$30)</f>
        <v/>
      </c>
      <c r="BV41" s="196" t="str">
        <f t="shared" si="25"/>
        <v/>
      </c>
      <c r="BW41" s="196" t="str">
        <f t="shared" si="25"/>
        <v/>
      </c>
      <c r="BX41" s="196" t="str">
        <f t="shared" si="25"/>
        <v/>
      </c>
      <c r="BY41" s="196" t="str">
        <f t="shared" si="25"/>
        <v/>
      </c>
      <c r="BZ41" s="196" t="str">
        <f t="shared" si="25"/>
        <v/>
      </c>
      <c r="CA41" s="196" t="str">
        <f t="shared" si="25"/>
        <v/>
      </c>
      <c r="CB41" s="196" t="str">
        <f t="shared" si="25"/>
        <v/>
      </c>
      <c r="CC41" s="196" t="str">
        <f t="shared" si="25"/>
        <v/>
      </c>
      <c r="CD41" s="196" t="str">
        <f t="shared" si="25"/>
        <v/>
      </c>
      <c r="CE41" s="196" t="str">
        <f t="shared" ref="CE41:CN50" si="26">IF($F41="","",CE$30)</f>
        <v/>
      </c>
      <c r="CF41" s="196" t="str">
        <f t="shared" si="26"/>
        <v/>
      </c>
      <c r="CG41" s="196" t="str">
        <f t="shared" si="26"/>
        <v/>
      </c>
      <c r="CH41" s="196" t="str">
        <f t="shared" si="26"/>
        <v/>
      </c>
      <c r="CI41" s="196" t="str">
        <f t="shared" si="26"/>
        <v/>
      </c>
      <c r="CJ41" s="196" t="str">
        <f t="shared" si="26"/>
        <v/>
      </c>
      <c r="CK41" s="196" t="str">
        <f t="shared" si="26"/>
        <v/>
      </c>
      <c r="CL41" s="196" t="str">
        <f t="shared" si="26"/>
        <v/>
      </c>
      <c r="CM41" s="196" t="str">
        <f t="shared" si="26"/>
        <v/>
      </c>
      <c r="CN41" s="196" t="str">
        <f t="shared" si="26"/>
        <v/>
      </c>
      <c r="CO41" s="196" t="str">
        <f t="shared" ref="CO41:CX50" si="27">IF($F41="","",CO$30)</f>
        <v/>
      </c>
      <c r="CP41" s="196" t="str">
        <f t="shared" si="27"/>
        <v/>
      </c>
      <c r="CQ41" s="196" t="str">
        <f t="shared" si="27"/>
        <v/>
      </c>
      <c r="CR41" s="196" t="str">
        <f t="shared" si="27"/>
        <v/>
      </c>
      <c r="CS41" s="196" t="str">
        <f t="shared" si="27"/>
        <v/>
      </c>
      <c r="CT41" s="196" t="str">
        <f t="shared" si="27"/>
        <v/>
      </c>
      <c r="CU41" s="196" t="str">
        <f t="shared" si="27"/>
        <v/>
      </c>
      <c r="CV41" s="196" t="str">
        <f t="shared" si="27"/>
        <v/>
      </c>
      <c r="CW41" s="196" t="str">
        <f t="shared" si="27"/>
        <v/>
      </c>
      <c r="CX41" s="196" t="str">
        <f t="shared" si="27"/>
        <v/>
      </c>
      <c r="CY41" s="196" t="str">
        <f t="shared" ref="CY41:DH50" si="28">IF($F41="","",CY$30)</f>
        <v/>
      </c>
      <c r="CZ41" s="196" t="str">
        <f t="shared" si="28"/>
        <v/>
      </c>
      <c r="DA41" s="196" t="str">
        <f t="shared" si="28"/>
        <v/>
      </c>
      <c r="DB41" s="196" t="str">
        <f t="shared" si="28"/>
        <v/>
      </c>
      <c r="DC41" s="196" t="str">
        <f t="shared" si="28"/>
        <v/>
      </c>
      <c r="DD41" s="196" t="str">
        <f t="shared" si="28"/>
        <v/>
      </c>
      <c r="DE41" s="196" t="str">
        <f t="shared" si="28"/>
        <v/>
      </c>
      <c r="DF41" s="196" t="str">
        <f t="shared" si="28"/>
        <v/>
      </c>
      <c r="DG41" s="196" t="str">
        <f t="shared" si="28"/>
        <v/>
      </c>
      <c r="DH41" s="196" t="str">
        <f t="shared" si="28"/>
        <v/>
      </c>
      <c r="DI41" s="196" t="str">
        <f t="shared" ref="DI41:DR50" si="29">IF($F41="","",DI$30)</f>
        <v/>
      </c>
      <c r="DJ41" s="196" t="str">
        <f t="shared" si="29"/>
        <v/>
      </c>
      <c r="DK41" s="196" t="str">
        <f t="shared" si="29"/>
        <v/>
      </c>
      <c r="DL41" s="196" t="str">
        <f t="shared" si="29"/>
        <v/>
      </c>
      <c r="DM41" s="196" t="str">
        <f t="shared" si="29"/>
        <v/>
      </c>
      <c r="DN41" s="196" t="str">
        <f t="shared" si="29"/>
        <v/>
      </c>
      <c r="DO41" s="196" t="str">
        <f t="shared" si="29"/>
        <v/>
      </c>
      <c r="DP41" s="196" t="str">
        <f t="shared" si="29"/>
        <v/>
      </c>
      <c r="DQ41" s="196" t="str">
        <f t="shared" si="29"/>
        <v/>
      </c>
      <c r="DR41" s="196" t="str">
        <f t="shared" si="29"/>
        <v/>
      </c>
      <c r="DS41" s="196" t="str">
        <f t="shared" ref="DS41:EB50" si="30">IF($F41="","",DS$30)</f>
        <v/>
      </c>
      <c r="DT41" s="196" t="str">
        <f t="shared" si="30"/>
        <v/>
      </c>
      <c r="DU41" s="196" t="str">
        <f t="shared" si="30"/>
        <v/>
      </c>
      <c r="DV41" s="196" t="str">
        <f t="shared" si="30"/>
        <v/>
      </c>
      <c r="DW41" s="196" t="str">
        <f t="shared" si="30"/>
        <v/>
      </c>
      <c r="DX41" s="196" t="str">
        <f t="shared" si="30"/>
        <v/>
      </c>
      <c r="DY41" s="196" t="str">
        <f t="shared" si="30"/>
        <v/>
      </c>
      <c r="DZ41" s="196" t="str">
        <f t="shared" si="30"/>
        <v/>
      </c>
      <c r="EA41" s="196" t="str">
        <f t="shared" si="30"/>
        <v/>
      </c>
      <c r="EB41" s="196" t="str">
        <f t="shared" si="30"/>
        <v/>
      </c>
      <c r="EC41" s="196" t="str">
        <f t="shared" ref="EC41:EL50" si="31">IF($F41="","",EC$30)</f>
        <v/>
      </c>
      <c r="ED41" s="196" t="str">
        <f t="shared" si="31"/>
        <v/>
      </c>
      <c r="EE41" s="196" t="str">
        <f t="shared" si="31"/>
        <v/>
      </c>
      <c r="EF41" s="196" t="str">
        <f t="shared" si="31"/>
        <v/>
      </c>
      <c r="EG41" s="196" t="str">
        <f t="shared" si="31"/>
        <v/>
      </c>
      <c r="EH41" s="196" t="str">
        <f t="shared" si="31"/>
        <v/>
      </c>
      <c r="EI41" s="196" t="str">
        <f t="shared" si="31"/>
        <v/>
      </c>
      <c r="EJ41" s="196" t="str">
        <f t="shared" si="31"/>
        <v/>
      </c>
      <c r="EK41" s="196" t="str">
        <f t="shared" si="31"/>
        <v/>
      </c>
      <c r="EL41" s="196" t="str">
        <f t="shared" si="31"/>
        <v/>
      </c>
      <c r="EM41" s="196" t="str">
        <f t="shared" ref="EM41:EV50" si="32">IF($F41="","",EM$30)</f>
        <v/>
      </c>
      <c r="EN41" s="196" t="str">
        <f t="shared" si="32"/>
        <v/>
      </c>
      <c r="EO41" s="196" t="str">
        <f t="shared" si="32"/>
        <v/>
      </c>
      <c r="EP41" s="196" t="str">
        <f t="shared" si="32"/>
        <v/>
      </c>
      <c r="EQ41" s="196" t="str">
        <f t="shared" si="32"/>
        <v/>
      </c>
      <c r="ER41" s="196" t="str">
        <f t="shared" si="32"/>
        <v/>
      </c>
      <c r="ES41" s="196" t="str">
        <f t="shared" si="32"/>
        <v/>
      </c>
      <c r="ET41" s="196" t="str">
        <f t="shared" si="32"/>
        <v/>
      </c>
      <c r="EU41" s="196" t="str">
        <f t="shared" si="32"/>
        <v/>
      </c>
      <c r="EV41" s="196" t="str">
        <f t="shared" si="32"/>
        <v/>
      </c>
    </row>
    <row r="42" spans="2:152" x14ac:dyDescent="0.25">
      <c r="B42" s="9">
        <f t="shared" si="18"/>
        <v>12</v>
      </c>
      <c r="C42" s="6"/>
      <c r="D42" s="6"/>
      <c r="E42" s="6"/>
      <c r="F42" s="246" t="str">
        <f>IF('תנאי סף'!BE42&lt;&gt;1,"",'תנאי סף'!F42)</f>
        <v>אתו"ס - כיתת אמן ניצוח</v>
      </c>
      <c r="G42" s="163" t="s">
        <v>227</v>
      </c>
      <c r="H42" s="186">
        <v>0</v>
      </c>
      <c r="I42" s="8"/>
      <c r="J42" s="7"/>
      <c r="K42" s="8"/>
      <c r="L42" s="7"/>
      <c r="M42" s="8"/>
      <c r="N42" s="8"/>
      <c r="O42" s="163"/>
      <c r="P42" s="186"/>
      <c r="Q42" s="10"/>
      <c r="R42" s="10"/>
      <c r="S42" s="10"/>
      <c r="T42" s="10"/>
      <c r="U42" s="164">
        <f t="shared" si="19"/>
        <v>1.5</v>
      </c>
      <c r="V42" s="10">
        <v>1</v>
      </c>
      <c r="W42" s="10">
        <f t="shared" si="20"/>
        <v>1.5</v>
      </c>
      <c r="X42" s="164">
        <v>1</v>
      </c>
      <c r="Y42" s="10">
        <f t="shared" si="21"/>
        <v>1.5</v>
      </c>
      <c r="Z42" s="123">
        <f t="shared" si="6"/>
        <v>2.7522935779816515E-2</v>
      </c>
      <c r="AA42" s="195">
        <f t="shared" si="22"/>
        <v>1</v>
      </c>
      <c r="AB42" s="195">
        <f t="shared" si="23"/>
        <v>0</v>
      </c>
      <c r="AC42" s="195">
        <f t="shared" si="23"/>
        <v>1</v>
      </c>
      <c r="AD42" s="195">
        <f t="shared" si="7"/>
        <v>1</v>
      </c>
      <c r="AE42" s="195">
        <f t="shared" si="7"/>
        <v>1</v>
      </c>
      <c r="BA42" s="195" t="str">
        <f t="shared" si="8"/>
        <v>תל אביב והסביבה (עד 30 קילומטר מתל-אביב)</v>
      </c>
      <c r="BB42" s="195" t="str">
        <f t="shared" si="8"/>
        <v>מעל 30 ועד 60 קילומטר מתל-אביב (נתניה חדרה, יבנה, גדרה)</v>
      </c>
      <c r="BC42" s="195" t="str">
        <f t="shared" si="8"/>
        <v>מעל 60 ועד 100 קילומטר מתל-אביב (ירושלים, חיפה)</v>
      </c>
      <c r="BD42" s="195" t="str">
        <f t="shared" si="8"/>
        <v>מעל 100 קילומטר מתל-אביב (עכו, באר שבע, טבריה)</v>
      </c>
      <c r="BK42" s="196">
        <f t="shared" si="24"/>
        <v>0</v>
      </c>
      <c r="BL42" s="196">
        <f t="shared" si="24"/>
        <v>0</v>
      </c>
      <c r="BM42" s="196">
        <f t="shared" si="24"/>
        <v>0</v>
      </c>
      <c r="BN42" s="196">
        <f t="shared" si="24"/>
        <v>0</v>
      </c>
      <c r="BO42" s="196">
        <f t="shared" si="24"/>
        <v>0</v>
      </c>
      <c r="BP42" s="196">
        <f t="shared" si="24"/>
        <v>0</v>
      </c>
      <c r="BQ42" s="196">
        <f t="shared" si="24"/>
        <v>0</v>
      </c>
      <c r="BR42" s="196">
        <f t="shared" si="24"/>
        <v>0</v>
      </c>
      <c r="BS42" s="196">
        <f t="shared" si="24"/>
        <v>0</v>
      </c>
      <c r="BT42" s="196">
        <f t="shared" si="24"/>
        <v>0</v>
      </c>
      <c r="BU42" s="196">
        <f t="shared" si="25"/>
        <v>0</v>
      </c>
      <c r="BV42" s="196">
        <f t="shared" si="25"/>
        <v>0</v>
      </c>
      <c r="BW42" s="196">
        <f t="shared" si="25"/>
        <v>0</v>
      </c>
      <c r="BX42" s="196">
        <f t="shared" si="25"/>
        <v>0</v>
      </c>
      <c r="BY42" s="196">
        <f t="shared" si="25"/>
        <v>0</v>
      </c>
      <c r="BZ42" s="196">
        <f t="shared" si="25"/>
        <v>0</v>
      </c>
      <c r="CA42" s="196">
        <f t="shared" si="25"/>
        <v>0</v>
      </c>
      <c r="CB42" s="196">
        <f t="shared" si="25"/>
        <v>0</v>
      </c>
      <c r="CC42" s="196">
        <f t="shared" si="25"/>
        <v>0</v>
      </c>
      <c r="CD42" s="196">
        <f t="shared" si="25"/>
        <v>0</v>
      </c>
      <c r="CE42" s="196">
        <f t="shared" si="26"/>
        <v>0</v>
      </c>
      <c r="CF42" s="196">
        <f t="shared" si="26"/>
        <v>0</v>
      </c>
      <c r="CG42" s="196">
        <f t="shared" si="26"/>
        <v>0</v>
      </c>
      <c r="CH42" s="196">
        <f t="shared" si="26"/>
        <v>0</v>
      </c>
      <c r="CI42" s="196">
        <f t="shared" si="26"/>
        <v>0</v>
      </c>
      <c r="CJ42" s="196">
        <f t="shared" si="26"/>
        <v>0</v>
      </c>
      <c r="CK42" s="196">
        <f t="shared" si="26"/>
        <v>0</v>
      </c>
      <c r="CL42" s="196">
        <f t="shared" si="26"/>
        <v>0</v>
      </c>
      <c r="CM42" s="196">
        <f t="shared" si="26"/>
        <v>0</v>
      </c>
      <c r="CN42" s="196">
        <f t="shared" si="26"/>
        <v>0</v>
      </c>
      <c r="CO42" s="196">
        <f t="shared" si="27"/>
        <v>0</v>
      </c>
      <c r="CP42" s="196">
        <f t="shared" si="27"/>
        <v>0</v>
      </c>
      <c r="CQ42" s="196">
        <f t="shared" si="27"/>
        <v>0</v>
      </c>
      <c r="CR42" s="196">
        <f t="shared" si="27"/>
        <v>0</v>
      </c>
      <c r="CS42" s="196">
        <f t="shared" si="27"/>
        <v>0</v>
      </c>
      <c r="CT42" s="196">
        <f t="shared" si="27"/>
        <v>0</v>
      </c>
      <c r="CU42" s="196">
        <f t="shared" si="27"/>
        <v>0</v>
      </c>
      <c r="CV42" s="196">
        <f t="shared" si="27"/>
        <v>0</v>
      </c>
      <c r="CW42" s="196">
        <f t="shared" si="27"/>
        <v>0</v>
      </c>
      <c r="CX42" s="196">
        <f t="shared" si="27"/>
        <v>0</v>
      </c>
      <c r="CY42" s="196">
        <f t="shared" si="28"/>
        <v>0</v>
      </c>
      <c r="CZ42" s="196">
        <f t="shared" si="28"/>
        <v>0</v>
      </c>
      <c r="DA42" s="196">
        <f t="shared" si="28"/>
        <v>0</v>
      </c>
      <c r="DB42" s="196">
        <f t="shared" si="28"/>
        <v>0</v>
      </c>
      <c r="DC42" s="196">
        <f t="shared" si="28"/>
        <v>0</v>
      </c>
      <c r="DD42" s="196">
        <f t="shared" si="28"/>
        <v>0</v>
      </c>
      <c r="DE42" s="196">
        <f t="shared" si="28"/>
        <v>0</v>
      </c>
      <c r="DF42" s="196">
        <f t="shared" si="28"/>
        <v>0</v>
      </c>
      <c r="DG42" s="196">
        <f t="shared" si="28"/>
        <v>0</v>
      </c>
      <c r="DH42" s="196">
        <f t="shared" si="28"/>
        <v>0</v>
      </c>
      <c r="DI42" s="196">
        <f t="shared" si="29"/>
        <v>0</v>
      </c>
      <c r="DJ42" s="196">
        <f t="shared" si="29"/>
        <v>0</v>
      </c>
      <c r="DK42" s="196">
        <f t="shared" si="29"/>
        <v>0</v>
      </c>
      <c r="DL42" s="196">
        <f t="shared" si="29"/>
        <v>0</v>
      </c>
      <c r="DM42" s="196">
        <f t="shared" si="29"/>
        <v>0</v>
      </c>
      <c r="DN42" s="196">
        <f t="shared" si="29"/>
        <v>0</v>
      </c>
      <c r="DO42" s="196">
        <f t="shared" si="29"/>
        <v>0</v>
      </c>
      <c r="DP42" s="196">
        <f t="shared" si="29"/>
        <v>0</v>
      </c>
      <c r="DQ42" s="196">
        <f t="shared" si="29"/>
        <v>0</v>
      </c>
      <c r="DR42" s="196">
        <f t="shared" si="29"/>
        <v>0</v>
      </c>
      <c r="DS42" s="196">
        <f t="shared" si="30"/>
        <v>0</v>
      </c>
      <c r="DT42" s="196">
        <f t="shared" si="30"/>
        <v>0</v>
      </c>
      <c r="DU42" s="196">
        <f t="shared" si="30"/>
        <v>0</v>
      </c>
      <c r="DV42" s="196">
        <f t="shared" si="30"/>
        <v>0</v>
      </c>
      <c r="DW42" s="196">
        <f t="shared" si="30"/>
        <v>0</v>
      </c>
      <c r="DX42" s="196">
        <f t="shared" si="30"/>
        <v>0</v>
      </c>
      <c r="DY42" s="196">
        <f t="shared" si="30"/>
        <v>0</v>
      </c>
      <c r="DZ42" s="196">
        <f t="shared" si="30"/>
        <v>0</v>
      </c>
      <c r="EA42" s="196">
        <f t="shared" si="30"/>
        <v>0</v>
      </c>
      <c r="EB42" s="196">
        <f t="shared" si="30"/>
        <v>0</v>
      </c>
      <c r="EC42" s="196">
        <f t="shared" si="31"/>
        <v>0</v>
      </c>
      <c r="ED42" s="196">
        <f t="shared" si="31"/>
        <v>0</v>
      </c>
      <c r="EE42" s="196">
        <f t="shared" si="31"/>
        <v>0</v>
      </c>
      <c r="EF42" s="196">
        <f t="shared" si="31"/>
        <v>0</v>
      </c>
      <c r="EG42" s="196">
        <f t="shared" si="31"/>
        <v>0</v>
      </c>
      <c r="EH42" s="196">
        <f t="shared" si="31"/>
        <v>0</v>
      </c>
      <c r="EI42" s="196">
        <f t="shared" si="31"/>
        <v>0</v>
      </c>
      <c r="EJ42" s="196">
        <f t="shared" si="31"/>
        <v>0</v>
      </c>
      <c r="EK42" s="196">
        <f t="shared" si="31"/>
        <v>0</v>
      </c>
      <c r="EL42" s="196">
        <f t="shared" si="31"/>
        <v>0</v>
      </c>
      <c r="EM42" s="196">
        <f t="shared" si="32"/>
        <v>0</v>
      </c>
      <c r="EN42" s="196">
        <f t="shared" si="32"/>
        <v>0</v>
      </c>
      <c r="EO42" s="196">
        <f t="shared" si="32"/>
        <v>0</v>
      </c>
      <c r="EP42" s="196">
        <f t="shared" si="32"/>
        <v>0</v>
      </c>
      <c r="EQ42" s="196">
        <f t="shared" si="32"/>
        <v>0</v>
      </c>
      <c r="ER42" s="196">
        <f t="shared" si="32"/>
        <v>0</v>
      </c>
      <c r="ES42" s="196">
        <f t="shared" si="32"/>
        <v>0</v>
      </c>
      <c r="ET42" s="196">
        <f t="shared" si="32"/>
        <v>0</v>
      </c>
      <c r="EU42" s="196">
        <f t="shared" si="32"/>
        <v>0</v>
      </c>
      <c r="EV42" s="196">
        <f t="shared" si="32"/>
        <v>0</v>
      </c>
    </row>
    <row r="43" spans="2:152" x14ac:dyDescent="0.25">
      <c r="B43" s="9" t="str">
        <f t="shared" si="18"/>
        <v/>
      </c>
      <c r="C43" s="6"/>
      <c r="D43" s="6"/>
      <c r="E43" s="6"/>
      <c r="F43" s="246" t="str">
        <f>IF('תנאי סף'!BE43&lt;&gt;1,"",'תנאי סף'!F43)</f>
        <v/>
      </c>
      <c r="G43" s="163" t="s">
        <v>143</v>
      </c>
      <c r="H43" s="186" t="s">
        <v>143</v>
      </c>
      <c r="I43" s="8"/>
      <c r="J43" s="7"/>
      <c r="K43" s="8"/>
      <c r="L43" s="7"/>
      <c r="M43" s="8"/>
      <c r="N43" s="8"/>
      <c r="O43" s="163"/>
      <c r="P43" s="186"/>
      <c r="Q43" s="10"/>
      <c r="R43" s="10"/>
      <c r="S43" s="10"/>
      <c r="T43" s="10"/>
      <c r="U43" s="164" t="str">
        <f t="shared" si="19"/>
        <v/>
      </c>
      <c r="V43" s="10">
        <v>1</v>
      </c>
      <c r="W43" s="10" t="str">
        <f t="shared" si="20"/>
        <v/>
      </c>
      <c r="X43" s="164">
        <v>1</v>
      </c>
      <c r="Y43" s="10" t="str">
        <f t="shared" si="21"/>
        <v/>
      </c>
      <c r="Z43" s="123" t="str">
        <f t="shared" si="6"/>
        <v/>
      </c>
      <c r="AA43" s="195">
        <f t="shared" si="22"/>
        <v>0</v>
      </c>
      <c r="AB43" s="195" t="str">
        <f t="shared" si="23"/>
        <v/>
      </c>
      <c r="AC43" s="195" t="str">
        <f t="shared" si="23"/>
        <v/>
      </c>
      <c r="AD43" s="195">
        <f t="shared" si="7"/>
        <v>0</v>
      </c>
      <c r="AE43" s="195">
        <f t="shared" si="7"/>
        <v>0</v>
      </c>
      <c r="BA43" s="195" t="str">
        <f t="shared" si="8"/>
        <v/>
      </c>
      <c r="BB43" s="195" t="str">
        <f t="shared" si="8"/>
        <v/>
      </c>
      <c r="BC43" s="195" t="str">
        <f t="shared" si="8"/>
        <v/>
      </c>
      <c r="BD43" s="195" t="str">
        <f t="shared" si="8"/>
        <v/>
      </c>
      <c r="BK43" s="196" t="str">
        <f t="shared" si="24"/>
        <v/>
      </c>
      <c r="BL43" s="196" t="str">
        <f t="shared" si="24"/>
        <v/>
      </c>
      <c r="BM43" s="196" t="str">
        <f t="shared" si="24"/>
        <v/>
      </c>
      <c r="BN43" s="196" t="str">
        <f t="shared" si="24"/>
        <v/>
      </c>
      <c r="BO43" s="196" t="str">
        <f t="shared" si="24"/>
        <v/>
      </c>
      <c r="BP43" s="196" t="str">
        <f t="shared" si="24"/>
        <v/>
      </c>
      <c r="BQ43" s="196" t="str">
        <f t="shared" si="24"/>
        <v/>
      </c>
      <c r="BR43" s="196" t="str">
        <f t="shared" si="24"/>
        <v/>
      </c>
      <c r="BS43" s="196" t="str">
        <f t="shared" si="24"/>
        <v/>
      </c>
      <c r="BT43" s="196" t="str">
        <f t="shared" si="24"/>
        <v/>
      </c>
      <c r="BU43" s="196" t="str">
        <f t="shared" si="25"/>
        <v/>
      </c>
      <c r="BV43" s="196" t="str">
        <f t="shared" si="25"/>
        <v/>
      </c>
      <c r="BW43" s="196" t="str">
        <f t="shared" si="25"/>
        <v/>
      </c>
      <c r="BX43" s="196" t="str">
        <f t="shared" si="25"/>
        <v/>
      </c>
      <c r="BY43" s="196" t="str">
        <f t="shared" si="25"/>
        <v/>
      </c>
      <c r="BZ43" s="196" t="str">
        <f t="shared" si="25"/>
        <v/>
      </c>
      <c r="CA43" s="196" t="str">
        <f t="shared" si="25"/>
        <v/>
      </c>
      <c r="CB43" s="196" t="str">
        <f t="shared" si="25"/>
        <v/>
      </c>
      <c r="CC43" s="196" t="str">
        <f t="shared" si="25"/>
        <v/>
      </c>
      <c r="CD43" s="196" t="str">
        <f t="shared" si="25"/>
        <v/>
      </c>
      <c r="CE43" s="196" t="str">
        <f t="shared" si="26"/>
        <v/>
      </c>
      <c r="CF43" s="196" t="str">
        <f t="shared" si="26"/>
        <v/>
      </c>
      <c r="CG43" s="196" t="str">
        <f t="shared" si="26"/>
        <v/>
      </c>
      <c r="CH43" s="196" t="str">
        <f t="shared" si="26"/>
        <v/>
      </c>
      <c r="CI43" s="196" t="str">
        <f t="shared" si="26"/>
        <v/>
      </c>
      <c r="CJ43" s="196" t="str">
        <f t="shared" si="26"/>
        <v/>
      </c>
      <c r="CK43" s="196" t="str">
        <f t="shared" si="26"/>
        <v/>
      </c>
      <c r="CL43" s="196" t="str">
        <f t="shared" si="26"/>
        <v/>
      </c>
      <c r="CM43" s="196" t="str">
        <f t="shared" si="26"/>
        <v/>
      </c>
      <c r="CN43" s="196" t="str">
        <f t="shared" si="26"/>
        <v/>
      </c>
      <c r="CO43" s="196" t="str">
        <f t="shared" si="27"/>
        <v/>
      </c>
      <c r="CP43" s="196" t="str">
        <f t="shared" si="27"/>
        <v/>
      </c>
      <c r="CQ43" s="196" t="str">
        <f t="shared" si="27"/>
        <v/>
      </c>
      <c r="CR43" s="196" t="str">
        <f t="shared" si="27"/>
        <v/>
      </c>
      <c r="CS43" s="196" t="str">
        <f t="shared" si="27"/>
        <v/>
      </c>
      <c r="CT43" s="196" t="str">
        <f t="shared" si="27"/>
        <v/>
      </c>
      <c r="CU43" s="196" t="str">
        <f t="shared" si="27"/>
        <v/>
      </c>
      <c r="CV43" s="196" t="str">
        <f t="shared" si="27"/>
        <v/>
      </c>
      <c r="CW43" s="196" t="str">
        <f t="shared" si="27"/>
        <v/>
      </c>
      <c r="CX43" s="196" t="str">
        <f t="shared" si="27"/>
        <v/>
      </c>
      <c r="CY43" s="196" t="str">
        <f t="shared" si="28"/>
        <v/>
      </c>
      <c r="CZ43" s="196" t="str">
        <f t="shared" si="28"/>
        <v/>
      </c>
      <c r="DA43" s="196" t="str">
        <f t="shared" si="28"/>
        <v/>
      </c>
      <c r="DB43" s="196" t="str">
        <f t="shared" si="28"/>
        <v/>
      </c>
      <c r="DC43" s="196" t="str">
        <f t="shared" si="28"/>
        <v/>
      </c>
      <c r="DD43" s="196" t="str">
        <f t="shared" si="28"/>
        <v/>
      </c>
      <c r="DE43" s="196" t="str">
        <f t="shared" si="28"/>
        <v/>
      </c>
      <c r="DF43" s="196" t="str">
        <f t="shared" si="28"/>
        <v/>
      </c>
      <c r="DG43" s="196" t="str">
        <f t="shared" si="28"/>
        <v/>
      </c>
      <c r="DH43" s="196" t="str">
        <f t="shared" si="28"/>
        <v/>
      </c>
      <c r="DI43" s="196" t="str">
        <f t="shared" si="29"/>
        <v/>
      </c>
      <c r="DJ43" s="196" t="str">
        <f t="shared" si="29"/>
        <v/>
      </c>
      <c r="DK43" s="196" t="str">
        <f t="shared" si="29"/>
        <v/>
      </c>
      <c r="DL43" s="196" t="str">
        <f t="shared" si="29"/>
        <v/>
      </c>
      <c r="DM43" s="196" t="str">
        <f t="shared" si="29"/>
        <v/>
      </c>
      <c r="DN43" s="196" t="str">
        <f t="shared" si="29"/>
        <v/>
      </c>
      <c r="DO43" s="196" t="str">
        <f t="shared" si="29"/>
        <v/>
      </c>
      <c r="DP43" s="196" t="str">
        <f t="shared" si="29"/>
        <v/>
      </c>
      <c r="DQ43" s="196" t="str">
        <f t="shared" si="29"/>
        <v/>
      </c>
      <c r="DR43" s="196" t="str">
        <f t="shared" si="29"/>
        <v/>
      </c>
      <c r="DS43" s="196" t="str">
        <f t="shared" si="30"/>
        <v/>
      </c>
      <c r="DT43" s="196" t="str">
        <f t="shared" si="30"/>
        <v/>
      </c>
      <c r="DU43" s="196" t="str">
        <f t="shared" si="30"/>
        <v/>
      </c>
      <c r="DV43" s="196" t="str">
        <f t="shared" si="30"/>
        <v/>
      </c>
      <c r="DW43" s="196" t="str">
        <f t="shared" si="30"/>
        <v/>
      </c>
      <c r="DX43" s="196" t="str">
        <f t="shared" si="30"/>
        <v/>
      </c>
      <c r="DY43" s="196" t="str">
        <f t="shared" si="30"/>
        <v/>
      </c>
      <c r="DZ43" s="196" t="str">
        <f t="shared" si="30"/>
        <v/>
      </c>
      <c r="EA43" s="196" t="str">
        <f t="shared" si="30"/>
        <v/>
      </c>
      <c r="EB43" s="196" t="str">
        <f t="shared" si="30"/>
        <v/>
      </c>
      <c r="EC43" s="196" t="str">
        <f t="shared" si="31"/>
        <v/>
      </c>
      <c r="ED43" s="196" t="str">
        <f t="shared" si="31"/>
        <v/>
      </c>
      <c r="EE43" s="196" t="str">
        <f t="shared" si="31"/>
        <v/>
      </c>
      <c r="EF43" s="196" t="str">
        <f t="shared" si="31"/>
        <v/>
      </c>
      <c r="EG43" s="196" t="str">
        <f t="shared" si="31"/>
        <v/>
      </c>
      <c r="EH43" s="196" t="str">
        <f t="shared" si="31"/>
        <v/>
      </c>
      <c r="EI43" s="196" t="str">
        <f t="shared" si="31"/>
        <v/>
      </c>
      <c r="EJ43" s="196" t="str">
        <f t="shared" si="31"/>
        <v/>
      </c>
      <c r="EK43" s="196" t="str">
        <f t="shared" si="31"/>
        <v/>
      </c>
      <c r="EL43" s="196" t="str">
        <f t="shared" si="31"/>
        <v/>
      </c>
      <c r="EM43" s="196" t="str">
        <f t="shared" si="32"/>
        <v/>
      </c>
      <c r="EN43" s="196" t="str">
        <f t="shared" si="32"/>
        <v/>
      </c>
      <c r="EO43" s="196" t="str">
        <f t="shared" si="32"/>
        <v/>
      </c>
      <c r="EP43" s="196" t="str">
        <f t="shared" si="32"/>
        <v/>
      </c>
      <c r="EQ43" s="196" t="str">
        <f t="shared" si="32"/>
        <v/>
      </c>
      <c r="ER43" s="196" t="str">
        <f t="shared" si="32"/>
        <v/>
      </c>
      <c r="ES43" s="196" t="str">
        <f t="shared" si="32"/>
        <v/>
      </c>
      <c r="ET43" s="196" t="str">
        <f t="shared" si="32"/>
        <v/>
      </c>
      <c r="EU43" s="196" t="str">
        <f t="shared" si="32"/>
        <v/>
      </c>
      <c r="EV43" s="196" t="str">
        <f t="shared" si="32"/>
        <v/>
      </c>
    </row>
    <row r="44" spans="2:152" x14ac:dyDescent="0.25">
      <c r="B44" s="9" t="str">
        <f t="shared" si="18"/>
        <v/>
      </c>
      <c r="C44" s="6"/>
      <c r="D44" s="6"/>
      <c r="E44" s="6"/>
      <c r="F44" s="246" t="str">
        <f>IF('תנאי סף'!BE44&lt;&gt;1,"",'תנאי סף'!F44)</f>
        <v/>
      </c>
      <c r="G44" s="163"/>
      <c r="H44" s="186"/>
      <c r="I44" s="8"/>
      <c r="J44" s="7"/>
      <c r="K44" s="8"/>
      <c r="L44" s="7"/>
      <c r="M44" s="8"/>
      <c r="N44" s="8"/>
      <c r="O44" s="163"/>
      <c r="P44" s="186"/>
      <c r="Q44" s="10"/>
      <c r="R44" s="10"/>
      <c r="S44" s="10"/>
      <c r="T44" s="10"/>
      <c r="U44" s="164" t="str">
        <f t="shared" si="19"/>
        <v/>
      </c>
      <c r="V44" s="10">
        <v>1</v>
      </c>
      <c r="W44" s="10" t="str">
        <f t="shared" si="20"/>
        <v/>
      </c>
      <c r="X44" s="164">
        <v>1</v>
      </c>
      <c r="Y44" s="10" t="str">
        <f t="shared" si="21"/>
        <v/>
      </c>
      <c r="Z44" s="123" t="str">
        <f t="shared" si="6"/>
        <v/>
      </c>
      <c r="AA44" s="195">
        <f t="shared" si="22"/>
        <v>0</v>
      </c>
      <c r="AB44" s="195" t="str">
        <f t="shared" si="23"/>
        <v/>
      </c>
      <c r="AC44" s="195" t="str">
        <f t="shared" si="23"/>
        <v/>
      </c>
      <c r="AD44" s="195">
        <f t="shared" si="7"/>
        <v>0</v>
      </c>
      <c r="AE44" s="195">
        <f t="shared" si="7"/>
        <v>0</v>
      </c>
      <c r="BA44" s="195" t="str">
        <f t="shared" si="8"/>
        <v/>
      </c>
      <c r="BB44" s="195" t="str">
        <f t="shared" si="8"/>
        <v/>
      </c>
      <c r="BC44" s="195" t="str">
        <f t="shared" si="8"/>
        <v/>
      </c>
      <c r="BD44" s="195" t="str">
        <f t="shared" si="8"/>
        <v/>
      </c>
      <c r="BK44" s="196" t="str">
        <f t="shared" si="24"/>
        <v/>
      </c>
      <c r="BL44" s="196" t="str">
        <f t="shared" si="24"/>
        <v/>
      </c>
      <c r="BM44" s="196" t="str">
        <f t="shared" si="24"/>
        <v/>
      </c>
      <c r="BN44" s="196" t="str">
        <f t="shared" si="24"/>
        <v/>
      </c>
      <c r="BO44" s="196" t="str">
        <f t="shared" si="24"/>
        <v/>
      </c>
      <c r="BP44" s="196" t="str">
        <f t="shared" si="24"/>
        <v/>
      </c>
      <c r="BQ44" s="196" t="str">
        <f t="shared" si="24"/>
        <v/>
      </c>
      <c r="BR44" s="196" t="str">
        <f t="shared" si="24"/>
        <v/>
      </c>
      <c r="BS44" s="196" t="str">
        <f t="shared" si="24"/>
        <v/>
      </c>
      <c r="BT44" s="196" t="str">
        <f t="shared" si="24"/>
        <v/>
      </c>
      <c r="BU44" s="196" t="str">
        <f t="shared" si="25"/>
        <v/>
      </c>
      <c r="BV44" s="196" t="str">
        <f t="shared" si="25"/>
        <v/>
      </c>
      <c r="BW44" s="196" t="str">
        <f t="shared" si="25"/>
        <v/>
      </c>
      <c r="BX44" s="196" t="str">
        <f t="shared" si="25"/>
        <v/>
      </c>
      <c r="BY44" s="196" t="str">
        <f t="shared" si="25"/>
        <v/>
      </c>
      <c r="BZ44" s="196" t="str">
        <f t="shared" si="25"/>
        <v/>
      </c>
      <c r="CA44" s="196" t="str">
        <f t="shared" si="25"/>
        <v/>
      </c>
      <c r="CB44" s="196" t="str">
        <f t="shared" si="25"/>
        <v/>
      </c>
      <c r="CC44" s="196" t="str">
        <f t="shared" si="25"/>
        <v/>
      </c>
      <c r="CD44" s="196" t="str">
        <f t="shared" si="25"/>
        <v/>
      </c>
      <c r="CE44" s="196" t="str">
        <f t="shared" si="26"/>
        <v/>
      </c>
      <c r="CF44" s="196" t="str">
        <f t="shared" si="26"/>
        <v/>
      </c>
      <c r="CG44" s="196" t="str">
        <f t="shared" si="26"/>
        <v/>
      </c>
      <c r="CH44" s="196" t="str">
        <f t="shared" si="26"/>
        <v/>
      </c>
      <c r="CI44" s="196" t="str">
        <f t="shared" si="26"/>
        <v/>
      </c>
      <c r="CJ44" s="196" t="str">
        <f t="shared" si="26"/>
        <v/>
      </c>
      <c r="CK44" s="196" t="str">
        <f t="shared" si="26"/>
        <v/>
      </c>
      <c r="CL44" s="196" t="str">
        <f t="shared" si="26"/>
        <v/>
      </c>
      <c r="CM44" s="196" t="str">
        <f t="shared" si="26"/>
        <v/>
      </c>
      <c r="CN44" s="196" t="str">
        <f t="shared" si="26"/>
        <v/>
      </c>
      <c r="CO44" s="196" t="str">
        <f t="shared" si="27"/>
        <v/>
      </c>
      <c r="CP44" s="196" t="str">
        <f t="shared" si="27"/>
        <v/>
      </c>
      <c r="CQ44" s="196" t="str">
        <f t="shared" si="27"/>
        <v/>
      </c>
      <c r="CR44" s="196" t="str">
        <f t="shared" si="27"/>
        <v/>
      </c>
      <c r="CS44" s="196" t="str">
        <f t="shared" si="27"/>
        <v/>
      </c>
      <c r="CT44" s="196" t="str">
        <f t="shared" si="27"/>
        <v/>
      </c>
      <c r="CU44" s="196" t="str">
        <f t="shared" si="27"/>
        <v/>
      </c>
      <c r="CV44" s="196" t="str">
        <f t="shared" si="27"/>
        <v/>
      </c>
      <c r="CW44" s="196" t="str">
        <f t="shared" si="27"/>
        <v/>
      </c>
      <c r="CX44" s="196" t="str">
        <f t="shared" si="27"/>
        <v/>
      </c>
      <c r="CY44" s="196" t="str">
        <f t="shared" si="28"/>
        <v/>
      </c>
      <c r="CZ44" s="196" t="str">
        <f t="shared" si="28"/>
        <v/>
      </c>
      <c r="DA44" s="196" t="str">
        <f t="shared" si="28"/>
        <v/>
      </c>
      <c r="DB44" s="196" t="str">
        <f t="shared" si="28"/>
        <v/>
      </c>
      <c r="DC44" s="196" t="str">
        <f t="shared" si="28"/>
        <v/>
      </c>
      <c r="DD44" s="196" t="str">
        <f t="shared" si="28"/>
        <v/>
      </c>
      <c r="DE44" s="196" t="str">
        <f t="shared" si="28"/>
        <v/>
      </c>
      <c r="DF44" s="196" t="str">
        <f t="shared" si="28"/>
        <v/>
      </c>
      <c r="DG44" s="196" t="str">
        <f t="shared" si="28"/>
        <v/>
      </c>
      <c r="DH44" s="196" t="str">
        <f t="shared" si="28"/>
        <v/>
      </c>
      <c r="DI44" s="196" t="str">
        <f t="shared" si="29"/>
        <v/>
      </c>
      <c r="DJ44" s="196" t="str">
        <f t="shared" si="29"/>
        <v/>
      </c>
      <c r="DK44" s="196" t="str">
        <f t="shared" si="29"/>
        <v/>
      </c>
      <c r="DL44" s="196" t="str">
        <f t="shared" si="29"/>
        <v/>
      </c>
      <c r="DM44" s="196" t="str">
        <f t="shared" si="29"/>
        <v/>
      </c>
      <c r="DN44" s="196" t="str">
        <f t="shared" si="29"/>
        <v/>
      </c>
      <c r="DO44" s="196" t="str">
        <f t="shared" si="29"/>
        <v/>
      </c>
      <c r="DP44" s="196" t="str">
        <f t="shared" si="29"/>
        <v/>
      </c>
      <c r="DQ44" s="196" t="str">
        <f t="shared" si="29"/>
        <v/>
      </c>
      <c r="DR44" s="196" t="str">
        <f t="shared" si="29"/>
        <v/>
      </c>
      <c r="DS44" s="196" t="str">
        <f t="shared" si="30"/>
        <v/>
      </c>
      <c r="DT44" s="196" t="str">
        <f t="shared" si="30"/>
        <v/>
      </c>
      <c r="DU44" s="196" t="str">
        <f t="shared" si="30"/>
        <v/>
      </c>
      <c r="DV44" s="196" t="str">
        <f t="shared" si="30"/>
        <v/>
      </c>
      <c r="DW44" s="196" t="str">
        <f t="shared" si="30"/>
        <v/>
      </c>
      <c r="DX44" s="196" t="str">
        <f t="shared" si="30"/>
        <v/>
      </c>
      <c r="DY44" s="196" t="str">
        <f t="shared" si="30"/>
        <v/>
      </c>
      <c r="DZ44" s="196" t="str">
        <f t="shared" si="30"/>
        <v/>
      </c>
      <c r="EA44" s="196" t="str">
        <f t="shared" si="30"/>
        <v/>
      </c>
      <c r="EB44" s="196" t="str">
        <f t="shared" si="30"/>
        <v/>
      </c>
      <c r="EC44" s="196" t="str">
        <f t="shared" si="31"/>
        <v/>
      </c>
      <c r="ED44" s="196" t="str">
        <f t="shared" si="31"/>
        <v/>
      </c>
      <c r="EE44" s="196" t="str">
        <f t="shared" si="31"/>
        <v/>
      </c>
      <c r="EF44" s="196" t="str">
        <f t="shared" si="31"/>
        <v/>
      </c>
      <c r="EG44" s="196" t="str">
        <f t="shared" si="31"/>
        <v/>
      </c>
      <c r="EH44" s="196" t="str">
        <f t="shared" si="31"/>
        <v/>
      </c>
      <c r="EI44" s="196" t="str">
        <f t="shared" si="31"/>
        <v/>
      </c>
      <c r="EJ44" s="196" t="str">
        <f t="shared" si="31"/>
        <v/>
      </c>
      <c r="EK44" s="196" t="str">
        <f t="shared" si="31"/>
        <v/>
      </c>
      <c r="EL44" s="196" t="str">
        <f t="shared" si="31"/>
        <v/>
      </c>
      <c r="EM44" s="196" t="str">
        <f t="shared" si="32"/>
        <v/>
      </c>
      <c r="EN44" s="196" t="str">
        <f t="shared" si="32"/>
        <v/>
      </c>
      <c r="EO44" s="196" t="str">
        <f t="shared" si="32"/>
        <v/>
      </c>
      <c r="EP44" s="196" t="str">
        <f t="shared" si="32"/>
        <v/>
      </c>
      <c r="EQ44" s="196" t="str">
        <f t="shared" si="32"/>
        <v/>
      </c>
      <c r="ER44" s="196" t="str">
        <f t="shared" si="32"/>
        <v/>
      </c>
      <c r="ES44" s="196" t="str">
        <f t="shared" si="32"/>
        <v/>
      </c>
      <c r="ET44" s="196" t="str">
        <f t="shared" si="32"/>
        <v/>
      </c>
      <c r="EU44" s="196" t="str">
        <f t="shared" si="32"/>
        <v/>
      </c>
      <c r="EV44" s="196" t="str">
        <f t="shared" si="32"/>
        <v/>
      </c>
    </row>
    <row r="45" spans="2:152" s="371" customFormat="1" x14ac:dyDescent="0.25">
      <c r="B45" s="9" t="str">
        <f t="shared" si="18"/>
        <v/>
      </c>
      <c r="C45" s="6"/>
      <c r="D45" s="6"/>
      <c r="E45" s="6"/>
      <c r="F45" s="246" t="str">
        <f>IF('תנאי סף'!BE45&lt;&gt;1,"",'תנאי סף'!F45)</f>
        <v/>
      </c>
      <c r="G45" s="163"/>
      <c r="H45" s="186"/>
      <c r="I45" s="8"/>
      <c r="J45" s="7"/>
      <c r="K45" s="8"/>
      <c r="L45" s="7"/>
      <c r="M45" s="8"/>
      <c r="N45" s="8"/>
      <c r="O45" s="163"/>
      <c r="P45" s="186"/>
      <c r="Q45" s="10"/>
      <c r="R45" s="10"/>
      <c r="S45" s="10"/>
      <c r="T45" s="10"/>
      <c r="U45" s="164" t="str">
        <f t="shared" si="19"/>
        <v/>
      </c>
      <c r="V45" s="10">
        <v>1</v>
      </c>
      <c r="W45" s="10" t="str">
        <f t="shared" si="20"/>
        <v/>
      </c>
      <c r="X45" s="164">
        <v>1</v>
      </c>
      <c r="Y45" s="10" t="str">
        <f t="shared" si="21"/>
        <v/>
      </c>
      <c r="Z45" s="123" t="str">
        <f t="shared" si="6"/>
        <v/>
      </c>
      <c r="AA45" s="370">
        <f t="shared" si="22"/>
        <v>0</v>
      </c>
      <c r="AB45" s="370" t="str">
        <f t="shared" si="23"/>
        <v/>
      </c>
      <c r="AC45" s="370" t="str">
        <f t="shared" si="23"/>
        <v/>
      </c>
      <c r="AD45" s="370">
        <f t="shared" si="7"/>
        <v>0</v>
      </c>
      <c r="AE45" s="370">
        <f t="shared" si="7"/>
        <v>0</v>
      </c>
      <c r="AF45" s="370"/>
      <c r="AG45" s="370"/>
      <c r="AH45" s="370"/>
      <c r="AI45" s="370"/>
      <c r="AJ45" s="370"/>
      <c r="AK45" s="370"/>
      <c r="AL45" s="370"/>
      <c r="AM45" s="370"/>
      <c r="AN45" s="370"/>
      <c r="AO45" s="370"/>
      <c r="AP45" s="370"/>
      <c r="AQ45" s="370"/>
      <c r="AR45" s="370"/>
      <c r="AS45" s="370"/>
      <c r="AT45" s="370"/>
      <c r="AU45" s="370"/>
      <c r="AV45" s="370"/>
      <c r="AW45" s="370"/>
      <c r="AX45" s="370"/>
      <c r="AY45" s="370"/>
      <c r="AZ45" s="370"/>
      <c r="BA45" s="370" t="str">
        <f t="shared" si="8"/>
        <v/>
      </c>
      <c r="BB45" s="370" t="str">
        <f t="shared" si="8"/>
        <v/>
      </c>
      <c r="BC45" s="370" t="str">
        <f t="shared" si="8"/>
        <v/>
      </c>
      <c r="BD45" s="370" t="str">
        <f t="shared" si="8"/>
        <v/>
      </c>
      <c r="BE45" s="370"/>
      <c r="BF45" s="370"/>
      <c r="BG45" s="370"/>
      <c r="BH45" s="370"/>
      <c r="BI45" s="370"/>
      <c r="BJ45" s="370"/>
      <c r="BK45" s="371" t="str">
        <f t="shared" si="24"/>
        <v/>
      </c>
      <c r="BL45" s="371" t="str">
        <f t="shared" si="24"/>
        <v/>
      </c>
      <c r="BM45" s="371" t="str">
        <f t="shared" si="24"/>
        <v/>
      </c>
      <c r="BN45" s="371" t="str">
        <f t="shared" si="24"/>
        <v/>
      </c>
      <c r="BO45" s="371" t="str">
        <f t="shared" si="24"/>
        <v/>
      </c>
      <c r="BP45" s="371" t="str">
        <f t="shared" si="24"/>
        <v/>
      </c>
      <c r="BQ45" s="371" t="str">
        <f t="shared" si="24"/>
        <v/>
      </c>
      <c r="BR45" s="371" t="str">
        <f t="shared" si="24"/>
        <v/>
      </c>
      <c r="BS45" s="371" t="str">
        <f t="shared" si="24"/>
        <v/>
      </c>
      <c r="BT45" s="371" t="str">
        <f t="shared" si="24"/>
        <v/>
      </c>
      <c r="BU45" s="371" t="str">
        <f t="shared" si="25"/>
        <v/>
      </c>
      <c r="BV45" s="371" t="str">
        <f t="shared" si="25"/>
        <v/>
      </c>
      <c r="BW45" s="371" t="str">
        <f t="shared" si="25"/>
        <v/>
      </c>
      <c r="BX45" s="371" t="str">
        <f t="shared" si="25"/>
        <v/>
      </c>
      <c r="BY45" s="371" t="str">
        <f t="shared" si="25"/>
        <v/>
      </c>
      <c r="BZ45" s="371" t="str">
        <f t="shared" si="25"/>
        <v/>
      </c>
      <c r="CA45" s="371" t="str">
        <f t="shared" si="25"/>
        <v/>
      </c>
      <c r="CB45" s="371" t="str">
        <f t="shared" si="25"/>
        <v/>
      </c>
      <c r="CC45" s="371" t="str">
        <f t="shared" si="25"/>
        <v/>
      </c>
      <c r="CD45" s="371" t="str">
        <f t="shared" si="25"/>
        <v/>
      </c>
      <c r="CE45" s="371" t="str">
        <f t="shared" si="26"/>
        <v/>
      </c>
      <c r="CF45" s="371" t="str">
        <f t="shared" si="26"/>
        <v/>
      </c>
      <c r="CG45" s="371" t="str">
        <f t="shared" si="26"/>
        <v/>
      </c>
      <c r="CH45" s="371" t="str">
        <f t="shared" si="26"/>
        <v/>
      </c>
      <c r="CI45" s="371" t="str">
        <f t="shared" si="26"/>
        <v/>
      </c>
      <c r="CJ45" s="371" t="str">
        <f t="shared" si="26"/>
        <v/>
      </c>
      <c r="CK45" s="371" t="str">
        <f t="shared" si="26"/>
        <v/>
      </c>
      <c r="CL45" s="371" t="str">
        <f t="shared" si="26"/>
        <v/>
      </c>
      <c r="CM45" s="371" t="str">
        <f t="shared" si="26"/>
        <v/>
      </c>
      <c r="CN45" s="371" t="str">
        <f t="shared" si="26"/>
        <v/>
      </c>
      <c r="CO45" s="371" t="str">
        <f t="shared" si="27"/>
        <v/>
      </c>
      <c r="CP45" s="371" t="str">
        <f t="shared" si="27"/>
        <v/>
      </c>
      <c r="CQ45" s="371" t="str">
        <f t="shared" si="27"/>
        <v/>
      </c>
      <c r="CR45" s="371" t="str">
        <f t="shared" si="27"/>
        <v/>
      </c>
      <c r="CS45" s="371" t="str">
        <f t="shared" si="27"/>
        <v/>
      </c>
      <c r="CT45" s="371" t="str">
        <f t="shared" si="27"/>
        <v/>
      </c>
      <c r="CU45" s="371" t="str">
        <f t="shared" si="27"/>
        <v/>
      </c>
      <c r="CV45" s="371" t="str">
        <f t="shared" si="27"/>
        <v/>
      </c>
      <c r="CW45" s="371" t="str">
        <f t="shared" si="27"/>
        <v/>
      </c>
      <c r="CX45" s="371" t="str">
        <f t="shared" si="27"/>
        <v/>
      </c>
      <c r="CY45" s="371" t="str">
        <f t="shared" si="28"/>
        <v/>
      </c>
      <c r="CZ45" s="371" t="str">
        <f t="shared" si="28"/>
        <v/>
      </c>
      <c r="DA45" s="371" t="str">
        <f t="shared" si="28"/>
        <v/>
      </c>
      <c r="DB45" s="371" t="str">
        <f t="shared" si="28"/>
        <v/>
      </c>
      <c r="DC45" s="371" t="str">
        <f t="shared" si="28"/>
        <v/>
      </c>
      <c r="DD45" s="371" t="str">
        <f t="shared" si="28"/>
        <v/>
      </c>
      <c r="DE45" s="371" t="str">
        <f t="shared" si="28"/>
        <v/>
      </c>
      <c r="DF45" s="371" t="str">
        <f t="shared" si="28"/>
        <v/>
      </c>
      <c r="DG45" s="371" t="str">
        <f t="shared" si="28"/>
        <v/>
      </c>
      <c r="DH45" s="371" t="str">
        <f t="shared" si="28"/>
        <v/>
      </c>
      <c r="DI45" s="371" t="str">
        <f t="shared" si="29"/>
        <v/>
      </c>
      <c r="DJ45" s="371" t="str">
        <f t="shared" si="29"/>
        <v/>
      </c>
      <c r="DK45" s="371" t="str">
        <f t="shared" si="29"/>
        <v/>
      </c>
      <c r="DL45" s="371" t="str">
        <f t="shared" si="29"/>
        <v/>
      </c>
      <c r="DM45" s="371" t="str">
        <f t="shared" si="29"/>
        <v/>
      </c>
      <c r="DN45" s="371" t="str">
        <f t="shared" si="29"/>
        <v/>
      </c>
      <c r="DO45" s="371" t="str">
        <f t="shared" si="29"/>
        <v/>
      </c>
      <c r="DP45" s="371" t="str">
        <f t="shared" si="29"/>
        <v/>
      </c>
      <c r="DQ45" s="371" t="str">
        <f t="shared" si="29"/>
        <v/>
      </c>
      <c r="DR45" s="371" t="str">
        <f t="shared" si="29"/>
        <v/>
      </c>
      <c r="DS45" s="371" t="str">
        <f t="shared" si="30"/>
        <v/>
      </c>
      <c r="DT45" s="371" t="str">
        <f t="shared" si="30"/>
        <v/>
      </c>
      <c r="DU45" s="371" t="str">
        <f t="shared" si="30"/>
        <v/>
      </c>
      <c r="DV45" s="371" t="str">
        <f t="shared" si="30"/>
        <v/>
      </c>
      <c r="DW45" s="371" t="str">
        <f t="shared" si="30"/>
        <v/>
      </c>
      <c r="DX45" s="371" t="str">
        <f t="shared" si="30"/>
        <v/>
      </c>
      <c r="DY45" s="371" t="str">
        <f t="shared" si="30"/>
        <v/>
      </c>
      <c r="DZ45" s="371" t="str">
        <f t="shared" si="30"/>
        <v/>
      </c>
      <c r="EA45" s="371" t="str">
        <f t="shared" si="30"/>
        <v/>
      </c>
      <c r="EB45" s="371" t="str">
        <f t="shared" si="30"/>
        <v/>
      </c>
      <c r="EC45" s="371" t="str">
        <f t="shared" si="31"/>
        <v/>
      </c>
      <c r="ED45" s="371" t="str">
        <f t="shared" si="31"/>
        <v/>
      </c>
      <c r="EE45" s="371" t="str">
        <f t="shared" si="31"/>
        <v/>
      </c>
      <c r="EF45" s="371" t="str">
        <f t="shared" si="31"/>
        <v/>
      </c>
      <c r="EG45" s="371" t="str">
        <f t="shared" si="31"/>
        <v/>
      </c>
      <c r="EH45" s="371" t="str">
        <f t="shared" si="31"/>
        <v/>
      </c>
      <c r="EI45" s="371" t="str">
        <f t="shared" si="31"/>
        <v/>
      </c>
      <c r="EJ45" s="371" t="str">
        <f t="shared" si="31"/>
        <v/>
      </c>
      <c r="EK45" s="371" t="str">
        <f t="shared" si="31"/>
        <v/>
      </c>
      <c r="EL45" s="371" t="str">
        <f t="shared" si="31"/>
        <v/>
      </c>
      <c r="EM45" s="371" t="str">
        <f t="shared" si="32"/>
        <v/>
      </c>
      <c r="EN45" s="371" t="str">
        <f t="shared" si="32"/>
        <v/>
      </c>
      <c r="EO45" s="371" t="str">
        <f t="shared" si="32"/>
        <v/>
      </c>
      <c r="EP45" s="371" t="str">
        <f t="shared" si="32"/>
        <v/>
      </c>
      <c r="EQ45" s="371" t="str">
        <f t="shared" si="32"/>
        <v/>
      </c>
      <c r="ER45" s="371" t="str">
        <f t="shared" si="32"/>
        <v/>
      </c>
      <c r="ES45" s="371" t="str">
        <f t="shared" si="32"/>
        <v/>
      </c>
      <c r="ET45" s="371" t="str">
        <f t="shared" si="32"/>
        <v/>
      </c>
      <c r="EU45" s="371" t="str">
        <f t="shared" si="32"/>
        <v/>
      </c>
      <c r="EV45" s="371" t="str">
        <f t="shared" si="32"/>
        <v/>
      </c>
    </row>
    <row r="46" spans="2:152" s="371" customFormat="1" x14ac:dyDescent="0.25">
      <c r="B46" s="9">
        <f t="shared" si="18"/>
        <v>16</v>
      </c>
      <c r="C46" s="6"/>
      <c r="D46" s="6"/>
      <c r="E46" s="6"/>
      <c r="F46" s="246" t="str">
        <f>IF('תנאי סף'!BE46&lt;&gt;1,"",'תנאי סף'!F46)</f>
        <v>תמוז - 98  - אופרה זעירה</v>
      </c>
      <c r="G46" s="163" t="s">
        <v>226</v>
      </c>
      <c r="H46" s="186">
        <v>0</v>
      </c>
      <c r="I46" s="8"/>
      <c r="J46" s="7"/>
      <c r="K46" s="8"/>
      <c r="L46" s="7"/>
      <c r="M46" s="8"/>
      <c r="N46" s="8"/>
      <c r="O46" s="163"/>
      <c r="P46" s="186"/>
      <c r="Q46" s="10"/>
      <c r="R46" s="10"/>
      <c r="S46" s="10"/>
      <c r="T46" s="10"/>
      <c r="U46" s="164">
        <f t="shared" si="19"/>
        <v>0</v>
      </c>
      <c r="V46" s="10">
        <v>1</v>
      </c>
      <c r="W46" s="10">
        <f t="shared" si="20"/>
        <v>0</v>
      </c>
      <c r="X46" s="164">
        <v>1</v>
      </c>
      <c r="Y46" s="10">
        <f t="shared" si="21"/>
        <v>0</v>
      </c>
      <c r="Z46" s="123">
        <f t="shared" si="6"/>
        <v>0</v>
      </c>
      <c r="AA46" s="370">
        <f t="shared" si="22"/>
        <v>1</v>
      </c>
      <c r="AB46" s="370">
        <f t="shared" si="23"/>
        <v>0</v>
      </c>
      <c r="AC46" s="370">
        <f t="shared" si="23"/>
        <v>1</v>
      </c>
      <c r="AD46" s="370">
        <f t="shared" si="7"/>
        <v>1</v>
      </c>
      <c r="AE46" s="370">
        <f t="shared" si="7"/>
        <v>1</v>
      </c>
      <c r="AF46" s="370"/>
      <c r="AG46" s="370"/>
      <c r="AH46" s="370"/>
      <c r="AI46" s="370"/>
      <c r="AJ46" s="370"/>
      <c r="AK46" s="370"/>
      <c r="AL46" s="370"/>
      <c r="AM46" s="370"/>
      <c r="AN46" s="370"/>
      <c r="AO46" s="370"/>
      <c r="AP46" s="370"/>
      <c r="AQ46" s="370"/>
      <c r="AR46" s="370"/>
      <c r="AS46" s="370"/>
      <c r="AT46" s="370"/>
      <c r="AU46" s="370"/>
      <c r="AV46" s="370"/>
      <c r="AW46" s="370"/>
      <c r="AX46" s="370"/>
      <c r="AY46" s="370"/>
      <c r="AZ46" s="370"/>
      <c r="BA46" s="370" t="str">
        <f t="shared" si="8"/>
        <v>תל אביב והסביבה (עד 30 קילומטר מתל-אביב)</v>
      </c>
      <c r="BB46" s="370" t="str">
        <f t="shared" si="8"/>
        <v>מעל 30 ועד 60 קילומטר מתל-אביב (נתניה חדרה, יבנה, גדרה)</v>
      </c>
      <c r="BC46" s="370" t="str">
        <f t="shared" si="8"/>
        <v>מעל 60 ועד 100 קילומטר מתל-אביב (ירושלים, חיפה)</v>
      </c>
      <c r="BD46" s="370" t="str">
        <f t="shared" si="8"/>
        <v>מעל 100 קילומטר מתל-אביב (עכו, באר שבע, טבריה)</v>
      </c>
      <c r="BE46" s="370"/>
      <c r="BF46" s="370"/>
      <c r="BG46" s="370"/>
      <c r="BH46" s="370"/>
      <c r="BI46" s="370"/>
      <c r="BJ46" s="370"/>
      <c r="BK46" s="371">
        <f t="shared" si="24"/>
        <v>0</v>
      </c>
      <c r="BL46" s="371">
        <f t="shared" si="24"/>
        <v>0</v>
      </c>
      <c r="BM46" s="371">
        <f t="shared" si="24"/>
        <v>0</v>
      </c>
      <c r="BN46" s="371">
        <f t="shared" si="24"/>
        <v>0</v>
      </c>
      <c r="BO46" s="371">
        <f t="shared" si="24"/>
        <v>0</v>
      </c>
      <c r="BP46" s="371">
        <f t="shared" si="24"/>
        <v>0</v>
      </c>
      <c r="BQ46" s="371">
        <f t="shared" si="24"/>
        <v>0</v>
      </c>
      <c r="BR46" s="371">
        <f t="shared" si="24"/>
        <v>0</v>
      </c>
      <c r="BS46" s="371">
        <f t="shared" si="24"/>
        <v>0</v>
      </c>
      <c r="BT46" s="371">
        <f t="shared" si="24"/>
        <v>0</v>
      </c>
      <c r="BU46" s="371">
        <f t="shared" si="25"/>
        <v>0</v>
      </c>
      <c r="BV46" s="371">
        <f t="shared" si="25"/>
        <v>0</v>
      </c>
      <c r="BW46" s="371">
        <f t="shared" si="25"/>
        <v>0</v>
      </c>
      <c r="BX46" s="371">
        <f t="shared" si="25"/>
        <v>0</v>
      </c>
      <c r="BY46" s="371">
        <f t="shared" si="25"/>
        <v>0</v>
      </c>
      <c r="BZ46" s="371">
        <f t="shared" si="25"/>
        <v>0</v>
      </c>
      <c r="CA46" s="371">
        <f t="shared" si="25"/>
        <v>0</v>
      </c>
      <c r="CB46" s="371">
        <f t="shared" si="25"/>
        <v>0</v>
      </c>
      <c r="CC46" s="371">
        <f t="shared" si="25"/>
        <v>0</v>
      </c>
      <c r="CD46" s="371">
        <f t="shared" si="25"/>
        <v>0</v>
      </c>
      <c r="CE46" s="371">
        <f t="shared" si="26"/>
        <v>0</v>
      </c>
      <c r="CF46" s="371">
        <f t="shared" si="26"/>
        <v>0</v>
      </c>
      <c r="CG46" s="371">
        <f t="shared" si="26"/>
        <v>0</v>
      </c>
      <c r="CH46" s="371">
        <f t="shared" si="26"/>
        <v>0</v>
      </c>
      <c r="CI46" s="371">
        <f t="shared" si="26"/>
        <v>0</v>
      </c>
      <c r="CJ46" s="371">
        <f t="shared" si="26"/>
        <v>0</v>
      </c>
      <c r="CK46" s="371">
        <f t="shared" si="26"/>
        <v>0</v>
      </c>
      <c r="CL46" s="371">
        <f t="shared" si="26"/>
        <v>0</v>
      </c>
      <c r="CM46" s="371">
        <f t="shared" si="26"/>
        <v>0</v>
      </c>
      <c r="CN46" s="371">
        <f t="shared" si="26"/>
        <v>0</v>
      </c>
      <c r="CO46" s="371">
        <f t="shared" si="27"/>
        <v>0</v>
      </c>
      <c r="CP46" s="371">
        <f t="shared" si="27"/>
        <v>0</v>
      </c>
      <c r="CQ46" s="371">
        <f t="shared" si="27"/>
        <v>0</v>
      </c>
      <c r="CR46" s="371">
        <f t="shared" si="27"/>
        <v>0</v>
      </c>
      <c r="CS46" s="371">
        <f t="shared" si="27"/>
        <v>0</v>
      </c>
      <c r="CT46" s="371">
        <f t="shared" si="27"/>
        <v>0</v>
      </c>
      <c r="CU46" s="371">
        <f t="shared" si="27"/>
        <v>0</v>
      </c>
      <c r="CV46" s="371">
        <f t="shared" si="27"/>
        <v>0</v>
      </c>
      <c r="CW46" s="371">
        <f t="shared" si="27"/>
        <v>0</v>
      </c>
      <c r="CX46" s="371">
        <f t="shared" si="27"/>
        <v>0</v>
      </c>
      <c r="CY46" s="371">
        <f t="shared" si="28"/>
        <v>0</v>
      </c>
      <c r="CZ46" s="371">
        <f t="shared" si="28"/>
        <v>0</v>
      </c>
      <c r="DA46" s="371">
        <f t="shared" si="28"/>
        <v>0</v>
      </c>
      <c r="DB46" s="371">
        <f t="shared" si="28"/>
        <v>0</v>
      </c>
      <c r="DC46" s="371">
        <f t="shared" si="28"/>
        <v>0</v>
      </c>
      <c r="DD46" s="371">
        <f t="shared" si="28"/>
        <v>0</v>
      </c>
      <c r="DE46" s="371">
        <f t="shared" si="28"/>
        <v>0</v>
      </c>
      <c r="DF46" s="371">
        <f t="shared" si="28"/>
        <v>0</v>
      </c>
      <c r="DG46" s="371">
        <f t="shared" si="28"/>
        <v>0</v>
      </c>
      <c r="DH46" s="371">
        <f t="shared" si="28"/>
        <v>0</v>
      </c>
      <c r="DI46" s="371">
        <f t="shared" si="29"/>
        <v>0</v>
      </c>
      <c r="DJ46" s="371">
        <f t="shared" si="29"/>
        <v>0</v>
      </c>
      <c r="DK46" s="371">
        <f t="shared" si="29"/>
        <v>0</v>
      </c>
      <c r="DL46" s="371">
        <f t="shared" si="29"/>
        <v>0</v>
      </c>
      <c r="DM46" s="371">
        <f t="shared" si="29"/>
        <v>0</v>
      </c>
      <c r="DN46" s="371">
        <f t="shared" si="29"/>
        <v>0</v>
      </c>
      <c r="DO46" s="371">
        <f t="shared" si="29"/>
        <v>0</v>
      </c>
      <c r="DP46" s="371">
        <f t="shared" si="29"/>
        <v>0</v>
      </c>
      <c r="DQ46" s="371">
        <f t="shared" si="29"/>
        <v>0</v>
      </c>
      <c r="DR46" s="371">
        <f t="shared" si="29"/>
        <v>0</v>
      </c>
      <c r="DS46" s="371">
        <f t="shared" si="30"/>
        <v>0</v>
      </c>
      <c r="DT46" s="371">
        <f t="shared" si="30"/>
        <v>0</v>
      </c>
      <c r="DU46" s="371">
        <f t="shared" si="30"/>
        <v>0</v>
      </c>
      <c r="DV46" s="371">
        <f t="shared" si="30"/>
        <v>0</v>
      </c>
      <c r="DW46" s="371">
        <f t="shared" si="30"/>
        <v>0</v>
      </c>
      <c r="DX46" s="371">
        <f t="shared" si="30"/>
        <v>0</v>
      </c>
      <c r="DY46" s="371">
        <f t="shared" si="30"/>
        <v>0</v>
      </c>
      <c r="DZ46" s="371">
        <f t="shared" si="30"/>
        <v>0</v>
      </c>
      <c r="EA46" s="371">
        <f t="shared" si="30"/>
        <v>0</v>
      </c>
      <c r="EB46" s="371">
        <f t="shared" si="30"/>
        <v>0</v>
      </c>
      <c r="EC46" s="371">
        <f t="shared" si="31"/>
        <v>0</v>
      </c>
      <c r="ED46" s="371">
        <f t="shared" si="31"/>
        <v>0</v>
      </c>
      <c r="EE46" s="371">
        <f t="shared" si="31"/>
        <v>0</v>
      </c>
      <c r="EF46" s="371">
        <f t="shared" si="31"/>
        <v>0</v>
      </c>
      <c r="EG46" s="371">
        <f t="shared" si="31"/>
        <v>0</v>
      </c>
      <c r="EH46" s="371">
        <f t="shared" si="31"/>
        <v>0</v>
      </c>
      <c r="EI46" s="371">
        <f t="shared" si="31"/>
        <v>0</v>
      </c>
      <c r="EJ46" s="371">
        <f t="shared" si="31"/>
        <v>0</v>
      </c>
      <c r="EK46" s="371">
        <f t="shared" si="31"/>
        <v>0</v>
      </c>
      <c r="EL46" s="371">
        <f t="shared" si="31"/>
        <v>0</v>
      </c>
      <c r="EM46" s="371">
        <f t="shared" si="32"/>
        <v>0</v>
      </c>
      <c r="EN46" s="371">
        <f t="shared" si="32"/>
        <v>0</v>
      </c>
      <c r="EO46" s="371">
        <f t="shared" si="32"/>
        <v>0</v>
      </c>
      <c r="EP46" s="371">
        <f t="shared" si="32"/>
        <v>0</v>
      </c>
      <c r="EQ46" s="371">
        <f t="shared" si="32"/>
        <v>0</v>
      </c>
      <c r="ER46" s="371">
        <f t="shared" si="32"/>
        <v>0</v>
      </c>
      <c r="ES46" s="371">
        <f t="shared" si="32"/>
        <v>0</v>
      </c>
      <c r="ET46" s="371">
        <f t="shared" si="32"/>
        <v>0</v>
      </c>
      <c r="EU46" s="371">
        <f t="shared" si="32"/>
        <v>0</v>
      </c>
      <c r="EV46" s="371">
        <f t="shared" si="32"/>
        <v>0</v>
      </c>
    </row>
    <row r="47" spans="2:152" x14ac:dyDescent="0.25">
      <c r="B47" s="9" t="str">
        <f t="shared" si="18"/>
        <v/>
      </c>
      <c r="C47" s="6"/>
      <c r="D47" s="6"/>
      <c r="E47" s="6"/>
      <c r="F47" s="246" t="str">
        <f>IF('תנאי סף'!BE47&lt;&gt;1,"",'תנאי סף'!F47)</f>
        <v/>
      </c>
      <c r="G47" s="163"/>
      <c r="H47" s="186"/>
      <c r="I47" s="8"/>
      <c r="J47" s="7"/>
      <c r="K47" s="8"/>
      <c r="L47" s="7"/>
      <c r="M47" s="8"/>
      <c r="N47" s="8"/>
      <c r="O47" s="163"/>
      <c r="P47" s="186"/>
      <c r="Q47" s="10"/>
      <c r="R47" s="10"/>
      <c r="S47" s="10"/>
      <c r="T47" s="10"/>
      <c r="U47" s="164" t="str">
        <f t="shared" si="19"/>
        <v/>
      </c>
      <c r="V47" s="10">
        <v>1</v>
      </c>
      <c r="W47" s="10" t="str">
        <f t="shared" si="20"/>
        <v/>
      </c>
      <c r="X47" s="164">
        <v>1</v>
      </c>
      <c r="Y47" s="10" t="str">
        <f t="shared" si="21"/>
        <v/>
      </c>
      <c r="Z47" s="123" t="str">
        <f t="shared" si="6"/>
        <v/>
      </c>
      <c r="AA47" s="195">
        <f t="shared" si="22"/>
        <v>0</v>
      </c>
      <c r="AB47" s="195" t="str">
        <f t="shared" si="23"/>
        <v/>
      </c>
      <c r="AC47" s="195" t="str">
        <f t="shared" si="23"/>
        <v/>
      </c>
      <c r="AD47" s="195">
        <f t="shared" si="7"/>
        <v>0</v>
      </c>
      <c r="AE47" s="195">
        <f t="shared" si="7"/>
        <v>0</v>
      </c>
      <c r="BA47" s="195" t="str">
        <f t="shared" si="8"/>
        <v/>
      </c>
      <c r="BB47" s="195" t="str">
        <f t="shared" si="8"/>
        <v/>
      </c>
      <c r="BC47" s="195" t="str">
        <f t="shared" si="8"/>
        <v/>
      </c>
      <c r="BD47" s="195" t="str">
        <f t="shared" si="8"/>
        <v/>
      </c>
      <c r="BK47" s="196" t="str">
        <f t="shared" si="24"/>
        <v/>
      </c>
      <c r="BL47" s="196" t="str">
        <f t="shared" si="24"/>
        <v/>
      </c>
      <c r="BM47" s="196" t="str">
        <f t="shared" si="24"/>
        <v/>
      </c>
      <c r="BN47" s="196" t="str">
        <f t="shared" si="24"/>
        <v/>
      </c>
      <c r="BO47" s="196" t="str">
        <f t="shared" si="24"/>
        <v/>
      </c>
      <c r="BP47" s="196" t="str">
        <f t="shared" si="24"/>
        <v/>
      </c>
      <c r="BQ47" s="196" t="str">
        <f t="shared" si="24"/>
        <v/>
      </c>
      <c r="BR47" s="196" t="str">
        <f t="shared" si="24"/>
        <v/>
      </c>
      <c r="BS47" s="196" t="str">
        <f t="shared" si="24"/>
        <v/>
      </c>
      <c r="BT47" s="196" t="str">
        <f t="shared" si="24"/>
        <v/>
      </c>
      <c r="BU47" s="196" t="str">
        <f t="shared" si="25"/>
        <v/>
      </c>
      <c r="BV47" s="196" t="str">
        <f t="shared" si="25"/>
        <v/>
      </c>
      <c r="BW47" s="196" t="str">
        <f t="shared" si="25"/>
        <v/>
      </c>
      <c r="BX47" s="196" t="str">
        <f t="shared" si="25"/>
        <v/>
      </c>
      <c r="BY47" s="196" t="str">
        <f t="shared" si="25"/>
        <v/>
      </c>
      <c r="BZ47" s="196" t="str">
        <f t="shared" si="25"/>
        <v/>
      </c>
      <c r="CA47" s="196" t="str">
        <f t="shared" si="25"/>
        <v/>
      </c>
      <c r="CB47" s="196" t="str">
        <f t="shared" si="25"/>
        <v/>
      </c>
      <c r="CC47" s="196" t="str">
        <f t="shared" si="25"/>
        <v/>
      </c>
      <c r="CD47" s="196" t="str">
        <f t="shared" si="25"/>
        <v/>
      </c>
      <c r="CE47" s="196" t="str">
        <f t="shared" si="26"/>
        <v/>
      </c>
      <c r="CF47" s="196" t="str">
        <f t="shared" si="26"/>
        <v/>
      </c>
      <c r="CG47" s="196" t="str">
        <f t="shared" si="26"/>
        <v/>
      </c>
      <c r="CH47" s="196" t="str">
        <f t="shared" si="26"/>
        <v/>
      </c>
      <c r="CI47" s="196" t="str">
        <f t="shared" si="26"/>
        <v/>
      </c>
      <c r="CJ47" s="196" t="str">
        <f t="shared" si="26"/>
        <v/>
      </c>
      <c r="CK47" s="196" t="str">
        <f t="shared" si="26"/>
        <v/>
      </c>
      <c r="CL47" s="196" t="str">
        <f t="shared" si="26"/>
        <v/>
      </c>
      <c r="CM47" s="196" t="str">
        <f t="shared" si="26"/>
        <v/>
      </c>
      <c r="CN47" s="196" t="str">
        <f t="shared" si="26"/>
        <v/>
      </c>
      <c r="CO47" s="196" t="str">
        <f t="shared" si="27"/>
        <v/>
      </c>
      <c r="CP47" s="196" t="str">
        <f t="shared" si="27"/>
        <v/>
      </c>
      <c r="CQ47" s="196" t="str">
        <f t="shared" si="27"/>
        <v/>
      </c>
      <c r="CR47" s="196" t="str">
        <f t="shared" si="27"/>
        <v/>
      </c>
      <c r="CS47" s="196" t="str">
        <f t="shared" si="27"/>
        <v/>
      </c>
      <c r="CT47" s="196" t="str">
        <f t="shared" si="27"/>
        <v/>
      </c>
      <c r="CU47" s="196" t="str">
        <f t="shared" si="27"/>
        <v/>
      </c>
      <c r="CV47" s="196" t="str">
        <f t="shared" si="27"/>
        <v/>
      </c>
      <c r="CW47" s="196" t="str">
        <f t="shared" si="27"/>
        <v/>
      </c>
      <c r="CX47" s="196" t="str">
        <f t="shared" si="27"/>
        <v/>
      </c>
      <c r="CY47" s="196" t="str">
        <f t="shared" si="28"/>
        <v/>
      </c>
      <c r="CZ47" s="196" t="str">
        <f t="shared" si="28"/>
        <v/>
      </c>
      <c r="DA47" s="196" t="str">
        <f t="shared" si="28"/>
        <v/>
      </c>
      <c r="DB47" s="196" t="str">
        <f t="shared" si="28"/>
        <v/>
      </c>
      <c r="DC47" s="196" t="str">
        <f t="shared" si="28"/>
        <v/>
      </c>
      <c r="DD47" s="196" t="str">
        <f t="shared" si="28"/>
        <v/>
      </c>
      <c r="DE47" s="196" t="str">
        <f t="shared" si="28"/>
        <v/>
      </c>
      <c r="DF47" s="196" t="str">
        <f t="shared" si="28"/>
        <v/>
      </c>
      <c r="DG47" s="196" t="str">
        <f t="shared" si="28"/>
        <v/>
      </c>
      <c r="DH47" s="196" t="str">
        <f t="shared" si="28"/>
        <v/>
      </c>
      <c r="DI47" s="196" t="str">
        <f t="shared" si="29"/>
        <v/>
      </c>
      <c r="DJ47" s="196" t="str">
        <f t="shared" si="29"/>
        <v/>
      </c>
      <c r="DK47" s="196" t="str">
        <f t="shared" si="29"/>
        <v/>
      </c>
      <c r="DL47" s="196" t="str">
        <f t="shared" si="29"/>
        <v/>
      </c>
      <c r="DM47" s="196" t="str">
        <f t="shared" si="29"/>
        <v/>
      </c>
      <c r="DN47" s="196" t="str">
        <f t="shared" si="29"/>
        <v/>
      </c>
      <c r="DO47" s="196" t="str">
        <f t="shared" si="29"/>
        <v/>
      </c>
      <c r="DP47" s="196" t="str">
        <f t="shared" si="29"/>
        <v/>
      </c>
      <c r="DQ47" s="196" t="str">
        <f t="shared" si="29"/>
        <v/>
      </c>
      <c r="DR47" s="196" t="str">
        <f t="shared" si="29"/>
        <v/>
      </c>
      <c r="DS47" s="196" t="str">
        <f t="shared" si="30"/>
        <v/>
      </c>
      <c r="DT47" s="196" t="str">
        <f t="shared" si="30"/>
        <v/>
      </c>
      <c r="DU47" s="196" t="str">
        <f t="shared" si="30"/>
        <v/>
      </c>
      <c r="DV47" s="196" t="str">
        <f t="shared" si="30"/>
        <v/>
      </c>
      <c r="DW47" s="196" t="str">
        <f t="shared" si="30"/>
        <v/>
      </c>
      <c r="DX47" s="196" t="str">
        <f t="shared" si="30"/>
        <v/>
      </c>
      <c r="DY47" s="196" t="str">
        <f t="shared" si="30"/>
        <v/>
      </c>
      <c r="DZ47" s="196" t="str">
        <f t="shared" si="30"/>
        <v/>
      </c>
      <c r="EA47" s="196" t="str">
        <f t="shared" si="30"/>
        <v/>
      </c>
      <c r="EB47" s="196" t="str">
        <f t="shared" si="30"/>
        <v/>
      </c>
      <c r="EC47" s="196" t="str">
        <f t="shared" si="31"/>
        <v/>
      </c>
      <c r="ED47" s="196" t="str">
        <f t="shared" si="31"/>
        <v/>
      </c>
      <c r="EE47" s="196" t="str">
        <f t="shared" si="31"/>
        <v/>
      </c>
      <c r="EF47" s="196" t="str">
        <f t="shared" si="31"/>
        <v/>
      </c>
      <c r="EG47" s="196" t="str">
        <f t="shared" si="31"/>
        <v/>
      </c>
      <c r="EH47" s="196" t="str">
        <f t="shared" si="31"/>
        <v/>
      </c>
      <c r="EI47" s="196" t="str">
        <f t="shared" si="31"/>
        <v/>
      </c>
      <c r="EJ47" s="196" t="str">
        <f t="shared" si="31"/>
        <v/>
      </c>
      <c r="EK47" s="196" t="str">
        <f t="shared" si="31"/>
        <v/>
      </c>
      <c r="EL47" s="196" t="str">
        <f t="shared" si="31"/>
        <v/>
      </c>
      <c r="EM47" s="196" t="str">
        <f t="shared" si="32"/>
        <v/>
      </c>
      <c r="EN47" s="196" t="str">
        <f t="shared" si="32"/>
        <v/>
      </c>
      <c r="EO47" s="196" t="str">
        <f t="shared" si="32"/>
        <v/>
      </c>
      <c r="EP47" s="196" t="str">
        <f t="shared" si="32"/>
        <v/>
      </c>
      <c r="EQ47" s="196" t="str">
        <f t="shared" si="32"/>
        <v/>
      </c>
      <c r="ER47" s="196" t="str">
        <f t="shared" si="32"/>
        <v/>
      </c>
      <c r="ES47" s="196" t="str">
        <f t="shared" si="32"/>
        <v/>
      </c>
      <c r="ET47" s="196" t="str">
        <f t="shared" si="32"/>
        <v/>
      </c>
      <c r="EU47" s="196" t="str">
        <f t="shared" si="32"/>
        <v/>
      </c>
      <c r="EV47" s="196" t="str">
        <f t="shared" si="32"/>
        <v/>
      </c>
    </row>
    <row r="48" spans="2:152" x14ac:dyDescent="0.25">
      <c r="B48" s="9">
        <f t="shared" si="18"/>
        <v>18</v>
      </c>
      <c r="C48" s="6"/>
      <c r="D48" s="6"/>
      <c r="E48" s="6"/>
      <c r="F48" s="246" t="str">
        <f>IF('תנאי סף'!BE48&lt;&gt;1,"",'תנאי סף'!F48)</f>
        <v>הקם - שיר לשירה</v>
      </c>
      <c r="G48" s="163" t="s">
        <v>227</v>
      </c>
      <c r="H48" s="186">
        <v>1</v>
      </c>
      <c r="I48" s="8"/>
      <c r="J48" s="7"/>
      <c r="K48" s="8"/>
      <c r="L48" s="7"/>
      <c r="M48" s="8"/>
      <c r="N48" s="8"/>
      <c r="O48" s="163"/>
      <c r="P48" s="186"/>
      <c r="Q48" s="10"/>
      <c r="R48" s="10"/>
      <c r="S48" s="10"/>
      <c r="T48" s="10"/>
      <c r="U48" s="164">
        <f t="shared" si="19"/>
        <v>2</v>
      </c>
      <c r="V48" s="10">
        <v>1</v>
      </c>
      <c r="W48" s="10">
        <f t="shared" si="20"/>
        <v>2</v>
      </c>
      <c r="X48" s="164">
        <v>1</v>
      </c>
      <c r="Y48" s="10">
        <f t="shared" si="21"/>
        <v>2</v>
      </c>
      <c r="Z48" s="123">
        <f t="shared" si="6"/>
        <v>3.669724770642202E-2</v>
      </c>
      <c r="AA48" s="195">
        <f t="shared" si="22"/>
        <v>1</v>
      </c>
      <c r="AB48" s="195">
        <f t="shared" si="23"/>
        <v>0</v>
      </c>
      <c r="AC48" s="195">
        <f t="shared" si="23"/>
        <v>1</v>
      </c>
      <c r="AD48" s="195">
        <f t="shared" si="7"/>
        <v>1</v>
      </c>
      <c r="AE48" s="195">
        <f t="shared" si="7"/>
        <v>1</v>
      </c>
      <c r="BA48" s="195" t="str">
        <f t="shared" si="8"/>
        <v>תל אביב והסביבה (עד 30 קילומטר מתל-אביב)</v>
      </c>
      <c r="BB48" s="195" t="str">
        <f t="shared" si="8"/>
        <v>מעל 30 ועד 60 קילומטר מתל-אביב (נתניה חדרה, יבנה, גדרה)</v>
      </c>
      <c r="BC48" s="195" t="str">
        <f t="shared" si="8"/>
        <v>מעל 60 ועד 100 קילומטר מתל-אביב (ירושלים, חיפה)</v>
      </c>
      <c r="BD48" s="195" t="str">
        <f t="shared" si="8"/>
        <v>מעל 100 קילומטר מתל-אביב (עכו, באר שבע, טבריה)</v>
      </c>
      <c r="BK48" s="196">
        <f t="shared" si="24"/>
        <v>0</v>
      </c>
      <c r="BL48" s="196">
        <f t="shared" si="24"/>
        <v>0</v>
      </c>
      <c r="BM48" s="196">
        <f t="shared" si="24"/>
        <v>0</v>
      </c>
      <c r="BN48" s="196">
        <f t="shared" si="24"/>
        <v>0</v>
      </c>
      <c r="BO48" s="196">
        <f t="shared" si="24"/>
        <v>0</v>
      </c>
      <c r="BP48" s="196">
        <f t="shared" si="24"/>
        <v>0</v>
      </c>
      <c r="BQ48" s="196">
        <f t="shared" si="24"/>
        <v>0</v>
      </c>
      <c r="BR48" s="196">
        <f t="shared" si="24"/>
        <v>0</v>
      </c>
      <c r="BS48" s="196">
        <f t="shared" si="24"/>
        <v>0</v>
      </c>
      <c r="BT48" s="196">
        <f t="shared" si="24"/>
        <v>0</v>
      </c>
      <c r="BU48" s="196">
        <f t="shared" si="25"/>
        <v>0</v>
      </c>
      <c r="BV48" s="196">
        <f t="shared" si="25"/>
        <v>0</v>
      </c>
      <c r="BW48" s="196">
        <f t="shared" si="25"/>
        <v>0</v>
      </c>
      <c r="BX48" s="196">
        <f t="shared" si="25"/>
        <v>0</v>
      </c>
      <c r="BY48" s="196">
        <f t="shared" si="25"/>
        <v>0</v>
      </c>
      <c r="BZ48" s="196">
        <f t="shared" si="25"/>
        <v>0</v>
      </c>
      <c r="CA48" s="196">
        <f t="shared" si="25"/>
        <v>0</v>
      </c>
      <c r="CB48" s="196">
        <f t="shared" si="25"/>
        <v>0</v>
      </c>
      <c r="CC48" s="196">
        <f t="shared" si="25"/>
        <v>0</v>
      </c>
      <c r="CD48" s="196">
        <f t="shared" si="25"/>
        <v>0</v>
      </c>
      <c r="CE48" s="196">
        <f t="shared" si="26"/>
        <v>0</v>
      </c>
      <c r="CF48" s="196">
        <f t="shared" si="26"/>
        <v>0</v>
      </c>
      <c r="CG48" s="196">
        <f t="shared" si="26"/>
        <v>0</v>
      </c>
      <c r="CH48" s="196">
        <f t="shared" si="26"/>
        <v>0</v>
      </c>
      <c r="CI48" s="196">
        <f t="shared" si="26"/>
        <v>0</v>
      </c>
      <c r="CJ48" s="196">
        <f t="shared" si="26"/>
        <v>0</v>
      </c>
      <c r="CK48" s="196">
        <f t="shared" si="26"/>
        <v>0</v>
      </c>
      <c r="CL48" s="196">
        <f t="shared" si="26"/>
        <v>0</v>
      </c>
      <c r="CM48" s="196">
        <f t="shared" si="26"/>
        <v>0</v>
      </c>
      <c r="CN48" s="196">
        <f t="shared" si="26"/>
        <v>0</v>
      </c>
      <c r="CO48" s="196">
        <f t="shared" si="27"/>
        <v>0</v>
      </c>
      <c r="CP48" s="196">
        <f t="shared" si="27"/>
        <v>0</v>
      </c>
      <c r="CQ48" s="196">
        <f t="shared" si="27"/>
        <v>0</v>
      </c>
      <c r="CR48" s="196">
        <f t="shared" si="27"/>
        <v>0</v>
      </c>
      <c r="CS48" s="196">
        <f t="shared" si="27"/>
        <v>0</v>
      </c>
      <c r="CT48" s="196">
        <f t="shared" si="27"/>
        <v>0</v>
      </c>
      <c r="CU48" s="196">
        <f t="shared" si="27"/>
        <v>0</v>
      </c>
      <c r="CV48" s="196">
        <f t="shared" si="27"/>
        <v>0</v>
      </c>
      <c r="CW48" s="196">
        <f t="shared" si="27"/>
        <v>0</v>
      </c>
      <c r="CX48" s="196">
        <f t="shared" si="27"/>
        <v>0</v>
      </c>
      <c r="CY48" s="196">
        <f t="shared" si="28"/>
        <v>0</v>
      </c>
      <c r="CZ48" s="196">
        <f t="shared" si="28"/>
        <v>0</v>
      </c>
      <c r="DA48" s="196">
        <f t="shared" si="28"/>
        <v>0</v>
      </c>
      <c r="DB48" s="196">
        <f t="shared" si="28"/>
        <v>0</v>
      </c>
      <c r="DC48" s="196">
        <f t="shared" si="28"/>
        <v>0</v>
      </c>
      <c r="DD48" s="196">
        <f t="shared" si="28"/>
        <v>0</v>
      </c>
      <c r="DE48" s="196">
        <f t="shared" si="28"/>
        <v>0</v>
      </c>
      <c r="DF48" s="196">
        <f t="shared" si="28"/>
        <v>0</v>
      </c>
      <c r="DG48" s="196">
        <f t="shared" si="28"/>
        <v>0</v>
      </c>
      <c r="DH48" s="196">
        <f t="shared" si="28"/>
        <v>0</v>
      </c>
      <c r="DI48" s="196">
        <f t="shared" si="29"/>
        <v>0</v>
      </c>
      <c r="DJ48" s="196">
        <f t="shared" si="29"/>
        <v>0</v>
      </c>
      <c r="DK48" s="196">
        <f t="shared" si="29"/>
        <v>0</v>
      </c>
      <c r="DL48" s="196">
        <f t="shared" si="29"/>
        <v>0</v>
      </c>
      <c r="DM48" s="196">
        <f t="shared" si="29"/>
        <v>0</v>
      </c>
      <c r="DN48" s="196">
        <f t="shared" si="29"/>
        <v>0</v>
      </c>
      <c r="DO48" s="196">
        <f t="shared" si="29"/>
        <v>0</v>
      </c>
      <c r="DP48" s="196">
        <f t="shared" si="29"/>
        <v>0</v>
      </c>
      <c r="DQ48" s="196">
        <f t="shared" si="29"/>
        <v>0</v>
      </c>
      <c r="DR48" s="196">
        <f t="shared" si="29"/>
        <v>0</v>
      </c>
      <c r="DS48" s="196">
        <f t="shared" si="30"/>
        <v>0</v>
      </c>
      <c r="DT48" s="196">
        <f t="shared" si="30"/>
        <v>0</v>
      </c>
      <c r="DU48" s="196">
        <f t="shared" si="30"/>
        <v>0</v>
      </c>
      <c r="DV48" s="196">
        <f t="shared" si="30"/>
        <v>0</v>
      </c>
      <c r="DW48" s="196">
        <f t="shared" si="30"/>
        <v>0</v>
      </c>
      <c r="DX48" s="196">
        <f t="shared" si="30"/>
        <v>0</v>
      </c>
      <c r="DY48" s="196">
        <f t="shared" si="30"/>
        <v>0</v>
      </c>
      <c r="DZ48" s="196">
        <f t="shared" si="30"/>
        <v>0</v>
      </c>
      <c r="EA48" s="196">
        <f t="shared" si="30"/>
        <v>0</v>
      </c>
      <c r="EB48" s="196">
        <f t="shared" si="30"/>
        <v>0</v>
      </c>
      <c r="EC48" s="196">
        <f t="shared" si="31"/>
        <v>0</v>
      </c>
      <c r="ED48" s="196">
        <f t="shared" si="31"/>
        <v>0</v>
      </c>
      <c r="EE48" s="196">
        <f t="shared" si="31"/>
        <v>0</v>
      </c>
      <c r="EF48" s="196">
        <f t="shared" si="31"/>
        <v>0</v>
      </c>
      <c r="EG48" s="196">
        <f t="shared" si="31"/>
        <v>0</v>
      </c>
      <c r="EH48" s="196">
        <f t="shared" si="31"/>
        <v>0</v>
      </c>
      <c r="EI48" s="196">
        <f t="shared" si="31"/>
        <v>0</v>
      </c>
      <c r="EJ48" s="196">
        <f t="shared" si="31"/>
        <v>0</v>
      </c>
      <c r="EK48" s="196">
        <f t="shared" si="31"/>
        <v>0</v>
      </c>
      <c r="EL48" s="196">
        <f t="shared" si="31"/>
        <v>0</v>
      </c>
      <c r="EM48" s="196">
        <f t="shared" si="32"/>
        <v>0</v>
      </c>
      <c r="EN48" s="196">
        <f t="shared" si="32"/>
        <v>0</v>
      </c>
      <c r="EO48" s="196">
        <f t="shared" si="32"/>
        <v>0</v>
      </c>
      <c r="EP48" s="196">
        <f t="shared" si="32"/>
        <v>0</v>
      </c>
      <c r="EQ48" s="196">
        <f t="shared" si="32"/>
        <v>0</v>
      </c>
      <c r="ER48" s="196">
        <f t="shared" si="32"/>
        <v>0</v>
      </c>
      <c r="ES48" s="196">
        <f t="shared" si="32"/>
        <v>0</v>
      </c>
      <c r="ET48" s="196">
        <f t="shared" si="32"/>
        <v>0</v>
      </c>
      <c r="EU48" s="196">
        <f t="shared" si="32"/>
        <v>0</v>
      </c>
      <c r="EV48" s="196">
        <f t="shared" si="32"/>
        <v>0</v>
      </c>
    </row>
    <row r="49" spans="2:152" s="212" customFormat="1" ht="24" customHeight="1" x14ac:dyDescent="0.25">
      <c r="B49" s="9">
        <f t="shared" si="18"/>
        <v>19</v>
      </c>
      <c r="C49" s="372"/>
      <c r="D49" s="372"/>
      <c r="E49" s="372"/>
      <c r="F49" s="246" t="str">
        <f>IF('תנאי סף'!BE49&lt;&gt;1,"",'תנאי סף'!F49)</f>
        <v>המרכז למוסיקה ע"ש פיליציה בלומנטל  - שוברטיאדה</v>
      </c>
      <c r="G49" s="373" t="s">
        <v>248</v>
      </c>
      <c r="H49" s="374">
        <v>0</v>
      </c>
      <c r="I49" s="355"/>
      <c r="J49" s="375"/>
      <c r="K49" s="355"/>
      <c r="L49" s="375"/>
      <c r="M49" s="355"/>
      <c r="N49" s="355"/>
      <c r="O49" s="373"/>
      <c r="P49" s="374"/>
      <c r="Q49" s="376"/>
      <c r="R49" s="376"/>
      <c r="S49" s="376"/>
      <c r="T49" s="376"/>
      <c r="U49" s="164">
        <f t="shared" si="19"/>
        <v>1</v>
      </c>
      <c r="V49" s="376">
        <v>1</v>
      </c>
      <c r="W49" s="376">
        <f t="shared" si="20"/>
        <v>1</v>
      </c>
      <c r="X49" s="377">
        <v>1</v>
      </c>
      <c r="Y49" s="376">
        <f t="shared" si="21"/>
        <v>1</v>
      </c>
      <c r="Z49" s="123">
        <f t="shared" si="6"/>
        <v>1.834862385321101E-2</v>
      </c>
      <c r="AA49" s="356">
        <f t="shared" si="22"/>
        <v>1</v>
      </c>
      <c r="AB49" s="356">
        <f t="shared" si="23"/>
        <v>0</v>
      </c>
      <c r="AC49" s="356">
        <f t="shared" si="23"/>
        <v>1</v>
      </c>
      <c r="AD49" s="356">
        <f t="shared" si="7"/>
        <v>1</v>
      </c>
      <c r="AE49" s="356">
        <f t="shared" si="7"/>
        <v>1</v>
      </c>
      <c r="AF49" s="356"/>
      <c r="AG49" s="356"/>
      <c r="AH49" s="356"/>
      <c r="AI49" s="356"/>
      <c r="AJ49" s="356"/>
      <c r="AK49" s="356"/>
      <c r="AL49" s="356"/>
      <c r="AM49" s="356"/>
      <c r="AN49" s="356"/>
      <c r="AO49" s="356"/>
      <c r="AP49" s="356"/>
      <c r="AQ49" s="356"/>
      <c r="AR49" s="356"/>
      <c r="AS49" s="356"/>
      <c r="AT49" s="356"/>
      <c r="AU49" s="356"/>
      <c r="AV49" s="356"/>
      <c r="AW49" s="356"/>
      <c r="AX49" s="356"/>
      <c r="AY49" s="356"/>
      <c r="AZ49" s="356"/>
      <c r="BA49" s="356" t="str">
        <f t="shared" si="8"/>
        <v>תל אביב והסביבה (עד 30 קילומטר מתל-אביב)</v>
      </c>
      <c r="BB49" s="356" t="str">
        <f t="shared" si="8"/>
        <v>מעל 30 ועד 60 קילומטר מתל-אביב (נתניה חדרה, יבנה, גדרה)</v>
      </c>
      <c r="BC49" s="356" t="str">
        <f t="shared" si="8"/>
        <v>מעל 60 ועד 100 קילומטר מתל-אביב (ירושלים, חיפה)</v>
      </c>
      <c r="BD49" s="356" t="str">
        <f t="shared" si="8"/>
        <v>מעל 100 קילומטר מתל-אביב (עכו, באר שבע, טבריה)</v>
      </c>
      <c r="BE49" s="356"/>
      <c r="BF49" s="356"/>
      <c r="BG49" s="356"/>
      <c r="BH49" s="356"/>
      <c r="BI49" s="356"/>
      <c r="BJ49" s="356"/>
      <c r="BK49" s="212">
        <f t="shared" si="24"/>
        <v>0</v>
      </c>
      <c r="BL49" s="212">
        <f t="shared" si="24"/>
        <v>0</v>
      </c>
      <c r="BM49" s="212">
        <f t="shared" si="24"/>
        <v>0</v>
      </c>
      <c r="BN49" s="212">
        <f t="shared" si="24"/>
        <v>0</v>
      </c>
      <c r="BO49" s="212">
        <f t="shared" si="24"/>
        <v>0</v>
      </c>
      <c r="BP49" s="212">
        <f t="shared" si="24"/>
        <v>0</v>
      </c>
      <c r="BQ49" s="212">
        <f t="shared" si="24"/>
        <v>0</v>
      </c>
      <c r="BR49" s="212">
        <f t="shared" si="24"/>
        <v>0</v>
      </c>
      <c r="BS49" s="212">
        <f t="shared" si="24"/>
        <v>0</v>
      </c>
      <c r="BT49" s="212">
        <f t="shared" si="24"/>
        <v>0</v>
      </c>
      <c r="BU49" s="212">
        <f t="shared" si="25"/>
        <v>0</v>
      </c>
      <c r="BV49" s="212">
        <f t="shared" si="25"/>
        <v>0</v>
      </c>
      <c r="BW49" s="212">
        <f t="shared" si="25"/>
        <v>0</v>
      </c>
      <c r="BX49" s="212">
        <f t="shared" si="25"/>
        <v>0</v>
      </c>
      <c r="BY49" s="212">
        <f t="shared" si="25"/>
        <v>0</v>
      </c>
      <c r="BZ49" s="212">
        <f t="shared" si="25"/>
        <v>0</v>
      </c>
      <c r="CA49" s="212">
        <f t="shared" si="25"/>
        <v>0</v>
      </c>
      <c r="CB49" s="212">
        <f t="shared" si="25"/>
        <v>0</v>
      </c>
      <c r="CC49" s="212">
        <f t="shared" si="25"/>
        <v>0</v>
      </c>
      <c r="CD49" s="212">
        <f t="shared" si="25"/>
        <v>0</v>
      </c>
      <c r="CE49" s="212">
        <f t="shared" si="26"/>
        <v>0</v>
      </c>
      <c r="CF49" s="212">
        <f t="shared" si="26"/>
        <v>0</v>
      </c>
      <c r="CG49" s="212">
        <f t="shared" si="26"/>
        <v>0</v>
      </c>
      <c r="CH49" s="212">
        <f t="shared" si="26"/>
        <v>0</v>
      </c>
      <c r="CI49" s="212">
        <f t="shared" si="26"/>
        <v>0</v>
      </c>
      <c r="CJ49" s="212">
        <f t="shared" si="26"/>
        <v>0</v>
      </c>
      <c r="CK49" s="212">
        <f t="shared" si="26"/>
        <v>0</v>
      </c>
      <c r="CL49" s="212">
        <f t="shared" si="26"/>
        <v>0</v>
      </c>
      <c r="CM49" s="212">
        <f t="shared" si="26"/>
        <v>0</v>
      </c>
      <c r="CN49" s="212">
        <f t="shared" si="26"/>
        <v>0</v>
      </c>
      <c r="CO49" s="212">
        <f t="shared" si="27"/>
        <v>0</v>
      </c>
      <c r="CP49" s="212">
        <f t="shared" si="27"/>
        <v>0</v>
      </c>
      <c r="CQ49" s="212">
        <f t="shared" si="27"/>
        <v>0</v>
      </c>
      <c r="CR49" s="212">
        <f t="shared" si="27"/>
        <v>0</v>
      </c>
      <c r="CS49" s="212">
        <f t="shared" si="27"/>
        <v>0</v>
      </c>
      <c r="CT49" s="212">
        <f t="shared" si="27"/>
        <v>0</v>
      </c>
      <c r="CU49" s="212">
        <f t="shared" si="27"/>
        <v>0</v>
      </c>
      <c r="CV49" s="212">
        <f t="shared" si="27"/>
        <v>0</v>
      </c>
      <c r="CW49" s="212">
        <f t="shared" si="27"/>
        <v>0</v>
      </c>
      <c r="CX49" s="212">
        <f t="shared" si="27"/>
        <v>0</v>
      </c>
      <c r="CY49" s="212">
        <f t="shared" si="28"/>
        <v>0</v>
      </c>
      <c r="CZ49" s="212">
        <f t="shared" si="28"/>
        <v>0</v>
      </c>
      <c r="DA49" s="212">
        <f t="shared" si="28"/>
        <v>0</v>
      </c>
      <c r="DB49" s="212">
        <f t="shared" si="28"/>
        <v>0</v>
      </c>
      <c r="DC49" s="212">
        <f t="shared" si="28"/>
        <v>0</v>
      </c>
      <c r="DD49" s="212">
        <f t="shared" si="28"/>
        <v>0</v>
      </c>
      <c r="DE49" s="212">
        <f t="shared" si="28"/>
        <v>0</v>
      </c>
      <c r="DF49" s="212">
        <f t="shared" si="28"/>
        <v>0</v>
      </c>
      <c r="DG49" s="212">
        <f t="shared" si="28"/>
        <v>0</v>
      </c>
      <c r="DH49" s="212">
        <f t="shared" si="28"/>
        <v>0</v>
      </c>
      <c r="DI49" s="212">
        <f t="shared" si="29"/>
        <v>0</v>
      </c>
      <c r="DJ49" s="212">
        <f t="shared" si="29"/>
        <v>0</v>
      </c>
      <c r="DK49" s="212">
        <f t="shared" si="29"/>
        <v>0</v>
      </c>
      <c r="DL49" s="212">
        <f t="shared" si="29"/>
        <v>0</v>
      </c>
      <c r="DM49" s="212">
        <f t="shared" si="29"/>
        <v>0</v>
      </c>
      <c r="DN49" s="212">
        <f t="shared" si="29"/>
        <v>0</v>
      </c>
      <c r="DO49" s="212">
        <f t="shared" si="29"/>
        <v>0</v>
      </c>
      <c r="DP49" s="212">
        <f t="shared" si="29"/>
        <v>0</v>
      </c>
      <c r="DQ49" s="212">
        <f t="shared" si="29"/>
        <v>0</v>
      </c>
      <c r="DR49" s="212">
        <f t="shared" si="29"/>
        <v>0</v>
      </c>
      <c r="DS49" s="212">
        <f t="shared" si="30"/>
        <v>0</v>
      </c>
      <c r="DT49" s="212">
        <f t="shared" si="30"/>
        <v>0</v>
      </c>
      <c r="DU49" s="212">
        <f t="shared" si="30"/>
        <v>0</v>
      </c>
      <c r="DV49" s="212">
        <f t="shared" si="30"/>
        <v>0</v>
      </c>
      <c r="DW49" s="212">
        <f t="shared" si="30"/>
        <v>0</v>
      </c>
      <c r="DX49" s="212">
        <f t="shared" si="30"/>
        <v>0</v>
      </c>
      <c r="DY49" s="212">
        <f t="shared" si="30"/>
        <v>0</v>
      </c>
      <c r="DZ49" s="212">
        <f t="shared" si="30"/>
        <v>0</v>
      </c>
      <c r="EA49" s="212">
        <f t="shared" si="30"/>
        <v>0</v>
      </c>
      <c r="EB49" s="212">
        <f t="shared" si="30"/>
        <v>0</v>
      </c>
      <c r="EC49" s="212">
        <f t="shared" si="31"/>
        <v>0</v>
      </c>
      <c r="ED49" s="212">
        <f t="shared" si="31"/>
        <v>0</v>
      </c>
      <c r="EE49" s="212">
        <f t="shared" si="31"/>
        <v>0</v>
      </c>
      <c r="EF49" s="212">
        <f t="shared" si="31"/>
        <v>0</v>
      </c>
      <c r="EG49" s="212">
        <f t="shared" si="31"/>
        <v>0</v>
      </c>
      <c r="EH49" s="212">
        <f t="shared" si="31"/>
        <v>0</v>
      </c>
      <c r="EI49" s="212">
        <f t="shared" si="31"/>
        <v>0</v>
      </c>
      <c r="EJ49" s="212">
        <f t="shared" si="31"/>
        <v>0</v>
      </c>
      <c r="EK49" s="212">
        <f t="shared" si="31"/>
        <v>0</v>
      </c>
      <c r="EL49" s="212">
        <f t="shared" si="31"/>
        <v>0</v>
      </c>
      <c r="EM49" s="212">
        <f t="shared" si="32"/>
        <v>0</v>
      </c>
      <c r="EN49" s="212">
        <f t="shared" si="32"/>
        <v>0</v>
      </c>
      <c r="EO49" s="212">
        <f t="shared" si="32"/>
        <v>0</v>
      </c>
      <c r="EP49" s="212">
        <f t="shared" si="32"/>
        <v>0</v>
      </c>
      <c r="EQ49" s="212">
        <f t="shared" si="32"/>
        <v>0</v>
      </c>
      <c r="ER49" s="212">
        <f t="shared" si="32"/>
        <v>0</v>
      </c>
      <c r="ES49" s="212">
        <f t="shared" si="32"/>
        <v>0</v>
      </c>
      <c r="ET49" s="212">
        <f t="shared" si="32"/>
        <v>0</v>
      </c>
      <c r="EU49" s="212">
        <f t="shared" si="32"/>
        <v>0</v>
      </c>
      <c r="EV49" s="212">
        <f t="shared" si="32"/>
        <v>0</v>
      </c>
    </row>
    <row r="50" spans="2:152" x14ac:dyDescent="0.25">
      <c r="B50" s="9">
        <f t="shared" si="18"/>
        <v>20</v>
      </c>
      <c r="C50" s="6"/>
      <c r="D50" s="6"/>
      <c r="E50" s="6"/>
      <c r="F50" s="246" t="str">
        <f>IF('תנאי סף'!BE50&lt;&gt;1,"",'תנאי סף'!F50)</f>
        <v>המרכז למוסיקה ע"ש פיליציה בלומנטל  - פועם בלב</v>
      </c>
      <c r="G50" s="163" t="s">
        <v>226</v>
      </c>
      <c r="H50" s="186">
        <v>0</v>
      </c>
      <c r="I50" s="8"/>
      <c r="J50" s="7"/>
      <c r="K50" s="8"/>
      <c r="L50" s="7"/>
      <c r="M50" s="8"/>
      <c r="N50" s="8"/>
      <c r="O50" s="163"/>
      <c r="P50" s="186"/>
      <c r="Q50" s="10"/>
      <c r="R50" s="10"/>
      <c r="S50" s="10"/>
      <c r="T50" s="10"/>
      <c r="U50" s="164">
        <f t="shared" si="19"/>
        <v>0</v>
      </c>
      <c r="V50" s="10">
        <v>1</v>
      </c>
      <c r="W50" s="10">
        <f t="shared" si="20"/>
        <v>0</v>
      </c>
      <c r="X50" s="164">
        <v>1</v>
      </c>
      <c r="Y50" s="10">
        <f t="shared" si="21"/>
        <v>0</v>
      </c>
      <c r="Z50" s="123">
        <f t="shared" si="6"/>
        <v>0</v>
      </c>
      <c r="AA50" s="195">
        <f t="shared" si="22"/>
        <v>1</v>
      </c>
      <c r="AB50" s="195">
        <f t="shared" si="23"/>
        <v>0</v>
      </c>
      <c r="AC50" s="195">
        <f t="shared" si="23"/>
        <v>1</v>
      </c>
      <c r="AD50" s="195">
        <f t="shared" si="7"/>
        <v>1</v>
      </c>
      <c r="AE50" s="195">
        <f t="shared" si="7"/>
        <v>1</v>
      </c>
      <c r="BA50" s="195" t="str">
        <f t="shared" si="8"/>
        <v>תל אביב והסביבה (עד 30 קילומטר מתל-אביב)</v>
      </c>
      <c r="BB50" s="195" t="str">
        <f t="shared" si="8"/>
        <v>מעל 30 ועד 60 קילומטר מתל-אביב (נתניה חדרה, יבנה, גדרה)</v>
      </c>
      <c r="BC50" s="195" t="str">
        <f t="shared" si="8"/>
        <v>מעל 60 ועד 100 קילומטר מתל-אביב (ירושלים, חיפה)</v>
      </c>
      <c r="BD50" s="195" t="str">
        <f t="shared" si="8"/>
        <v>מעל 100 קילומטר מתל-אביב (עכו, באר שבע, טבריה)</v>
      </c>
      <c r="BK50" s="196">
        <f t="shared" si="24"/>
        <v>0</v>
      </c>
      <c r="BL50" s="196">
        <f t="shared" si="24"/>
        <v>0</v>
      </c>
      <c r="BM50" s="196">
        <f t="shared" si="24"/>
        <v>0</v>
      </c>
      <c r="BN50" s="196">
        <f t="shared" si="24"/>
        <v>0</v>
      </c>
      <c r="BO50" s="196">
        <f t="shared" si="24"/>
        <v>0</v>
      </c>
      <c r="BP50" s="196">
        <f t="shared" si="24"/>
        <v>0</v>
      </c>
      <c r="BQ50" s="196">
        <f t="shared" si="24"/>
        <v>0</v>
      </c>
      <c r="BR50" s="196">
        <f t="shared" si="24"/>
        <v>0</v>
      </c>
      <c r="BS50" s="196">
        <f t="shared" si="24"/>
        <v>0</v>
      </c>
      <c r="BT50" s="196">
        <f t="shared" si="24"/>
        <v>0</v>
      </c>
      <c r="BU50" s="196">
        <f t="shared" si="25"/>
        <v>0</v>
      </c>
      <c r="BV50" s="196">
        <f t="shared" si="25"/>
        <v>0</v>
      </c>
      <c r="BW50" s="196">
        <f t="shared" si="25"/>
        <v>0</v>
      </c>
      <c r="BX50" s="196">
        <f t="shared" si="25"/>
        <v>0</v>
      </c>
      <c r="BY50" s="196">
        <f t="shared" si="25"/>
        <v>0</v>
      </c>
      <c r="BZ50" s="196">
        <f t="shared" si="25"/>
        <v>0</v>
      </c>
      <c r="CA50" s="196">
        <f t="shared" si="25"/>
        <v>0</v>
      </c>
      <c r="CB50" s="196">
        <f t="shared" si="25"/>
        <v>0</v>
      </c>
      <c r="CC50" s="196">
        <f t="shared" si="25"/>
        <v>0</v>
      </c>
      <c r="CD50" s="196">
        <f t="shared" si="25"/>
        <v>0</v>
      </c>
      <c r="CE50" s="196">
        <f t="shared" si="26"/>
        <v>0</v>
      </c>
      <c r="CF50" s="196">
        <f t="shared" si="26"/>
        <v>0</v>
      </c>
      <c r="CG50" s="196">
        <f t="shared" si="26"/>
        <v>0</v>
      </c>
      <c r="CH50" s="196">
        <f t="shared" si="26"/>
        <v>0</v>
      </c>
      <c r="CI50" s="196">
        <f t="shared" si="26"/>
        <v>0</v>
      </c>
      <c r="CJ50" s="196">
        <f t="shared" si="26"/>
        <v>0</v>
      </c>
      <c r="CK50" s="196">
        <f t="shared" si="26"/>
        <v>0</v>
      </c>
      <c r="CL50" s="196">
        <f t="shared" si="26"/>
        <v>0</v>
      </c>
      <c r="CM50" s="196">
        <f t="shared" si="26"/>
        <v>0</v>
      </c>
      <c r="CN50" s="196">
        <f t="shared" si="26"/>
        <v>0</v>
      </c>
      <c r="CO50" s="196">
        <f t="shared" si="27"/>
        <v>0</v>
      </c>
      <c r="CP50" s="196">
        <f t="shared" si="27"/>
        <v>0</v>
      </c>
      <c r="CQ50" s="196">
        <f t="shared" si="27"/>
        <v>0</v>
      </c>
      <c r="CR50" s="196">
        <f t="shared" si="27"/>
        <v>0</v>
      </c>
      <c r="CS50" s="196">
        <f t="shared" si="27"/>
        <v>0</v>
      </c>
      <c r="CT50" s="196">
        <f t="shared" si="27"/>
        <v>0</v>
      </c>
      <c r="CU50" s="196">
        <f t="shared" si="27"/>
        <v>0</v>
      </c>
      <c r="CV50" s="196">
        <f t="shared" si="27"/>
        <v>0</v>
      </c>
      <c r="CW50" s="196">
        <f t="shared" si="27"/>
        <v>0</v>
      </c>
      <c r="CX50" s="196">
        <f t="shared" si="27"/>
        <v>0</v>
      </c>
      <c r="CY50" s="196">
        <f t="shared" si="28"/>
        <v>0</v>
      </c>
      <c r="CZ50" s="196">
        <f t="shared" si="28"/>
        <v>0</v>
      </c>
      <c r="DA50" s="196">
        <f t="shared" si="28"/>
        <v>0</v>
      </c>
      <c r="DB50" s="196">
        <f t="shared" si="28"/>
        <v>0</v>
      </c>
      <c r="DC50" s="196">
        <f t="shared" si="28"/>
        <v>0</v>
      </c>
      <c r="DD50" s="196">
        <f t="shared" si="28"/>
        <v>0</v>
      </c>
      <c r="DE50" s="196">
        <f t="shared" si="28"/>
        <v>0</v>
      </c>
      <c r="DF50" s="196">
        <f t="shared" si="28"/>
        <v>0</v>
      </c>
      <c r="DG50" s="196">
        <f t="shared" si="28"/>
        <v>0</v>
      </c>
      <c r="DH50" s="196">
        <f t="shared" si="28"/>
        <v>0</v>
      </c>
      <c r="DI50" s="196">
        <f t="shared" si="29"/>
        <v>0</v>
      </c>
      <c r="DJ50" s="196">
        <f t="shared" si="29"/>
        <v>0</v>
      </c>
      <c r="DK50" s="196">
        <f t="shared" si="29"/>
        <v>0</v>
      </c>
      <c r="DL50" s="196">
        <f t="shared" si="29"/>
        <v>0</v>
      </c>
      <c r="DM50" s="196">
        <f t="shared" si="29"/>
        <v>0</v>
      </c>
      <c r="DN50" s="196">
        <f t="shared" si="29"/>
        <v>0</v>
      </c>
      <c r="DO50" s="196">
        <f t="shared" si="29"/>
        <v>0</v>
      </c>
      <c r="DP50" s="196">
        <f t="shared" si="29"/>
        <v>0</v>
      </c>
      <c r="DQ50" s="196">
        <f t="shared" si="29"/>
        <v>0</v>
      </c>
      <c r="DR50" s="196">
        <f t="shared" si="29"/>
        <v>0</v>
      </c>
      <c r="DS50" s="196">
        <f t="shared" si="30"/>
        <v>0</v>
      </c>
      <c r="DT50" s="196">
        <f t="shared" si="30"/>
        <v>0</v>
      </c>
      <c r="DU50" s="196">
        <f t="shared" si="30"/>
        <v>0</v>
      </c>
      <c r="DV50" s="196">
        <f t="shared" si="30"/>
        <v>0</v>
      </c>
      <c r="DW50" s="196">
        <f t="shared" si="30"/>
        <v>0</v>
      </c>
      <c r="DX50" s="196">
        <f t="shared" si="30"/>
        <v>0</v>
      </c>
      <c r="DY50" s="196">
        <f t="shared" si="30"/>
        <v>0</v>
      </c>
      <c r="DZ50" s="196">
        <f t="shared" si="30"/>
        <v>0</v>
      </c>
      <c r="EA50" s="196">
        <f t="shared" si="30"/>
        <v>0</v>
      </c>
      <c r="EB50" s="196">
        <f t="shared" si="30"/>
        <v>0</v>
      </c>
      <c r="EC50" s="196">
        <f t="shared" si="31"/>
        <v>0</v>
      </c>
      <c r="ED50" s="196">
        <f t="shared" si="31"/>
        <v>0</v>
      </c>
      <c r="EE50" s="196">
        <f t="shared" si="31"/>
        <v>0</v>
      </c>
      <c r="EF50" s="196">
        <f t="shared" si="31"/>
        <v>0</v>
      </c>
      <c r="EG50" s="196">
        <f t="shared" si="31"/>
        <v>0</v>
      </c>
      <c r="EH50" s="196">
        <f t="shared" si="31"/>
        <v>0</v>
      </c>
      <c r="EI50" s="196">
        <f t="shared" si="31"/>
        <v>0</v>
      </c>
      <c r="EJ50" s="196">
        <f t="shared" si="31"/>
        <v>0</v>
      </c>
      <c r="EK50" s="196">
        <f t="shared" si="31"/>
        <v>0</v>
      </c>
      <c r="EL50" s="196">
        <f t="shared" si="31"/>
        <v>0</v>
      </c>
      <c r="EM50" s="196">
        <f t="shared" si="32"/>
        <v>0</v>
      </c>
      <c r="EN50" s="196">
        <f t="shared" si="32"/>
        <v>0</v>
      </c>
      <c r="EO50" s="196">
        <f t="shared" si="32"/>
        <v>0</v>
      </c>
      <c r="EP50" s="196">
        <f t="shared" si="32"/>
        <v>0</v>
      </c>
      <c r="EQ50" s="196">
        <f t="shared" si="32"/>
        <v>0</v>
      </c>
      <c r="ER50" s="196">
        <f t="shared" si="32"/>
        <v>0</v>
      </c>
      <c r="ES50" s="196">
        <f t="shared" si="32"/>
        <v>0</v>
      </c>
      <c r="ET50" s="196">
        <f t="shared" si="32"/>
        <v>0</v>
      </c>
      <c r="EU50" s="196">
        <f t="shared" si="32"/>
        <v>0</v>
      </c>
      <c r="EV50" s="196">
        <f t="shared" si="32"/>
        <v>0</v>
      </c>
    </row>
    <row r="51" spans="2:152" x14ac:dyDescent="0.25">
      <c r="B51" s="9" t="str">
        <f t="shared" si="18"/>
        <v/>
      </c>
      <c r="C51" s="6"/>
      <c r="D51" s="6"/>
      <c r="E51" s="6"/>
      <c r="F51" s="246" t="str">
        <f>IF('תנאי סף'!BE51&lt;&gt;1,"",'תנאי סף'!F51)</f>
        <v/>
      </c>
      <c r="G51" s="163"/>
      <c r="H51" s="186"/>
      <c r="I51" s="8"/>
      <c r="J51" s="7"/>
      <c r="K51" s="8"/>
      <c r="L51" s="7"/>
      <c r="M51" s="8"/>
      <c r="N51" s="8"/>
      <c r="O51" s="163"/>
      <c r="P51" s="186"/>
      <c r="Q51" s="10"/>
      <c r="R51" s="10"/>
      <c r="S51" s="10"/>
      <c r="T51" s="10"/>
      <c r="U51" s="164" t="str">
        <f t="shared" si="19"/>
        <v/>
      </c>
      <c r="V51" s="10">
        <v>1</v>
      </c>
      <c r="W51" s="10" t="str">
        <f t="shared" si="20"/>
        <v/>
      </c>
      <c r="X51" s="164">
        <v>1</v>
      </c>
      <c r="Y51" s="10" t="str">
        <f t="shared" si="21"/>
        <v/>
      </c>
      <c r="Z51" s="123" t="str">
        <f t="shared" si="6"/>
        <v/>
      </c>
      <c r="AA51" s="195">
        <f t="shared" si="22"/>
        <v>0</v>
      </c>
      <c r="AB51" s="195" t="str">
        <f t="shared" si="23"/>
        <v/>
      </c>
      <c r="AC51" s="195" t="str">
        <f t="shared" si="23"/>
        <v/>
      </c>
      <c r="AD51" s="195">
        <f t="shared" si="7"/>
        <v>0</v>
      </c>
      <c r="AE51" s="195">
        <f t="shared" si="7"/>
        <v>0</v>
      </c>
      <c r="BA51" s="195" t="str">
        <f t="shared" ref="BA51:BD70" si="33">IF($F51="","",BA$30)</f>
        <v/>
      </c>
      <c r="BB51" s="195" t="str">
        <f t="shared" si="33"/>
        <v/>
      </c>
      <c r="BC51" s="195" t="str">
        <f t="shared" si="33"/>
        <v/>
      </c>
      <c r="BD51" s="195" t="str">
        <f t="shared" si="33"/>
        <v/>
      </c>
      <c r="BK51" s="196" t="str">
        <f t="shared" ref="BK51:BT60" si="34">IF($F51="","",BK$30)</f>
        <v/>
      </c>
      <c r="BL51" s="196" t="str">
        <f t="shared" si="34"/>
        <v/>
      </c>
      <c r="BM51" s="196" t="str">
        <f t="shared" si="34"/>
        <v/>
      </c>
      <c r="BN51" s="196" t="str">
        <f t="shared" si="34"/>
        <v/>
      </c>
      <c r="BO51" s="196" t="str">
        <f t="shared" si="34"/>
        <v/>
      </c>
      <c r="BP51" s="196" t="str">
        <f t="shared" si="34"/>
        <v/>
      </c>
      <c r="BQ51" s="196" t="str">
        <f t="shared" si="34"/>
        <v/>
      </c>
      <c r="BR51" s="196" t="str">
        <f t="shared" si="34"/>
        <v/>
      </c>
      <c r="BS51" s="196" t="str">
        <f t="shared" si="34"/>
        <v/>
      </c>
      <c r="BT51" s="196" t="str">
        <f t="shared" si="34"/>
        <v/>
      </c>
      <c r="BU51" s="196" t="str">
        <f t="shared" ref="BU51:CD60" si="35">IF($F51="","",BU$30)</f>
        <v/>
      </c>
      <c r="BV51" s="196" t="str">
        <f t="shared" si="35"/>
        <v/>
      </c>
      <c r="BW51" s="196" t="str">
        <f t="shared" si="35"/>
        <v/>
      </c>
      <c r="BX51" s="196" t="str">
        <f t="shared" si="35"/>
        <v/>
      </c>
      <c r="BY51" s="196" t="str">
        <f t="shared" si="35"/>
        <v/>
      </c>
      <c r="BZ51" s="196" t="str">
        <f t="shared" si="35"/>
        <v/>
      </c>
      <c r="CA51" s="196" t="str">
        <f t="shared" si="35"/>
        <v/>
      </c>
      <c r="CB51" s="196" t="str">
        <f t="shared" si="35"/>
        <v/>
      </c>
      <c r="CC51" s="196" t="str">
        <f t="shared" si="35"/>
        <v/>
      </c>
      <c r="CD51" s="196" t="str">
        <f t="shared" si="35"/>
        <v/>
      </c>
      <c r="CE51" s="196" t="str">
        <f t="shared" ref="CE51:CN60" si="36">IF($F51="","",CE$30)</f>
        <v/>
      </c>
      <c r="CF51" s="196" t="str">
        <f t="shared" si="36"/>
        <v/>
      </c>
      <c r="CG51" s="196" t="str">
        <f t="shared" si="36"/>
        <v/>
      </c>
      <c r="CH51" s="196" t="str">
        <f t="shared" si="36"/>
        <v/>
      </c>
      <c r="CI51" s="196" t="str">
        <f t="shared" si="36"/>
        <v/>
      </c>
      <c r="CJ51" s="196" t="str">
        <f t="shared" si="36"/>
        <v/>
      </c>
      <c r="CK51" s="196" t="str">
        <f t="shared" si="36"/>
        <v/>
      </c>
      <c r="CL51" s="196" t="str">
        <f t="shared" si="36"/>
        <v/>
      </c>
      <c r="CM51" s="196" t="str">
        <f t="shared" si="36"/>
        <v/>
      </c>
      <c r="CN51" s="196" t="str">
        <f t="shared" si="36"/>
        <v/>
      </c>
      <c r="CO51" s="196" t="str">
        <f t="shared" ref="CO51:CX60" si="37">IF($F51="","",CO$30)</f>
        <v/>
      </c>
      <c r="CP51" s="196" t="str">
        <f t="shared" si="37"/>
        <v/>
      </c>
      <c r="CQ51" s="196" t="str">
        <f t="shared" si="37"/>
        <v/>
      </c>
      <c r="CR51" s="196" t="str">
        <f t="shared" si="37"/>
        <v/>
      </c>
      <c r="CS51" s="196" t="str">
        <f t="shared" si="37"/>
        <v/>
      </c>
      <c r="CT51" s="196" t="str">
        <f t="shared" si="37"/>
        <v/>
      </c>
      <c r="CU51" s="196" t="str">
        <f t="shared" si="37"/>
        <v/>
      </c>
      <c r="CV51" s="196" t="str">
        <f t="shared" si="37"/>
        <v/>
      </c>
      <c r="CW51" s="196" t="str">
        <f t="shared" si="37"/>
        <v/>
      </c>
      <c r="CX51" s="196" t="str">
        <f t="shared" si="37"/>
        <v/>
      </c>
      <c r="CY51" s="196" t="str">
        <f t="shared" ref="CY51:DH60" si="38">IF($F51="","",CY$30)</f>
        <v/>
      </c>
      <c r="CZ51" s="196" t="str">
        <f t="shared" si="38"/>
        <v/>
      </c>
      <c r="DA51" s="196" t="str">
        <f t="shared" si="38"/>
        <v/>
      </c>
      <c r="DB51" s="196" t="str">
        <f t="shared" si="38"/>
        <v/>
      </c>
      <c r="DC51" s="196" t="str">
        <f t="shared" si="38"/>
        <v/>
      </c>
      <c r="DD51" s="196" t="str">
        <f t="shared" si="38"/>
        <v/>
      </c>
      <c r="DE51" s="196" t="str">
        <f t="shared" si="38"/>
        <v/>
      </c>
      <c r="DF51" s="196" t="str">
        <f t="shared" si="38"/>
        <v/>
      </c>
      <c r="DG51" s="196" t="str">
        <f t="shared" si="38"/>
        <v/>
      </c>
      <c r="DH51" s="196" t="str">
        <f t="shared" si="38"/>
        <v/>
      </c>
      <c r="DI51" s="196" t="str">
        <f t="shared" ref="DI51:DR60" si="39">IF($F51="","",DI$30)</f>
        <v/>
      </c>
      <c r="DJ51" s="196" t="str">
        <f t="shared" si="39"/>
        <v/>
      </c>
      <c r="DK51" s="196" t="str">
        <f t="shared" si="39"/>
        <v/>
      </c>
      <c r="DL51" s="196" t="str">
        <f t="shared" si="39"/>
        <v/>
      </c>
      <c r="DM51" s="196" t="str">
        <f t="shared" si="39"/>
        <v/>
      </c>
      <c r="DN51" s="196" t="str">
        <f t="shared" si="39"/>
        <v/>
      </c>
      <c r="DO51" s="196" t="str">
        <f t="shared" si="39"/>
        <v/>
      </c>
      <c r="DP51" s="196" t="str">
        <f t="shared" si="39"/>
        <v/>
      </c>
      <c r="DQ51" s="196" t="str">
        <f t="shared" si="39"/>
        <v/>
      </c>
      <c r="DR51" s="196" t="str">
        <f t="shared" si="39"/>
        <v/>
      </c>
      <c r="DS51" s="196" t="str">
        <f t="shared" ref="DS51:EB60" si="40">IF($F51="","",DS$30)</f>
        <v/>
      </c>
      <c r="DT51" s="196" t="str">
        <f t="shared" si="40"/>
        <v/>
      </c>
      <c r="DU51" s="196" t="str">
        <f t="shared" si="40"/>
        <v/>
      </c>
      <c r="DV51" s="196" t="str">
        <f t="shared" si="40"/>
        <v/>
      </c>
      <c r="DW51" s="196" t="str">
        <f t="shared" si="40"/>
        <v/>
      </c>
      <c r="DX51" s="196" t="str">
        <f t="shared" si="40"/>
        <v/>
      </c>
      <c r="DY51" s="196" t="str">
        <f t="shared" si="40"/>
        <v/>
      </c>
      <c r="DZ51" s="196" t="str">
        <f t="shared" si="40"/>
        <v/>
      </c>
      <c r="EA51" s="196" t="str">
        <f t="shared" si="40"/>
        <v/>
      </c>
      <c r="EB51" s="196" t="str">
        <f t="shared" si="40"/>
        <v/>
      </c>
      <c r="EC51" s="196" t="str">
        <f t="shared" ref="EC51:EL60" si="41">IF($F51="","",EC$30)</f>
        <v/>
      </c>
      <c r="ED51" s="196" t="str">
        <f t="shared" si="41"/>
        <v/>
      </c>
      <c r="EE51" s="196" t="str">
        <f t="shared" si="41"/>
        <v/>
      </c>
      <c r="EF51" s="196" t="str">
        <f t="shared" si="41"/>
        <v/>
      </c>
      <c r="EG51" s="196" t="str">
        <f t="shared" si="41"/>
        <v/>
      </c>
      <c r="EH51" s="196" t="str">
        <f t="shared" si="41"/>
        <v/>
      </c>
      <c r="EI51" s="196" t="str">
        <f t="shared" si="41"/>
        <v/>
      </c>
      <c r="EJ51" s="196" t="str">
        <f t="shared" si="41"/>
        <v/>
      </c>
      <c r="EK51" s="196" t="str">
        <f t="shared" si="41"/>
        <v/>
      </c>
      <c r="EL51" s="196" t="str">
        <f t="shared" si="41"/>
        <v/>
      </c>
      <c r="EM51" s="196" t="str">
        <f t="shared" ref="EM51:EV60" si="42">IF($F51="","",EM$30)</f>
        <v/>
      </c>
      <c r="EN51" s="196" t="str">
        <f t="shared" si="42"/>
        <v/>
      </c>
      <c r="EO51" s="196" t="str">
        <f t="shared" si="42"/>
        <v/>
      </c>
      <c r="EP51" s="196" t="str">
        <f t="shared" si="42"/>
        <v/>
      </c>
      <c r="EQ51" s="196" t="str">
        <f t="shared" si="42"/>
        <v/>
      </c>
      <c r="ER51" s="196" t="str">
        <f t="shared" si="42"/>
        <v/>
      </c>
      <c r="ES51" s="196" t="str">
        <f t="shared" si="42"/>
        <v/>
      </c>
      <c r="ET51" s="196" t="str">
        <f t="shared" si="42"/>
        <v/>
      </c>
      <c r="EU51" s="196" t="str">
        <f t="shared" si="42"/>
        <v/>
      </c>
      <c r="EV51" s="196" t="str">
        <f t="shared" si="42"/>
        <v/>
      </c>
    </row>
    <row r="52" spans="2:152" s="371" customFormat="1" x14ac:dyDescent="0.25">
      <c r="B52" s="9">
        <f t="shared" si="18"/>
        <v>22</v>
      </c>
      <c r="C52" s="6"/>
      <c r="D52" s="6"/>
      <c r="E52" s="6"/>
      <c r="F52" s="246" t="str">
        <f>IF('תנאי סף'!BE52&lt;&gt;1,"",'תנאי סף'!F52)</f>
        <v>הזירה הבין-תחומית - פרויקט מוזיקלי</v>
      </c>
      <c r="G52" s="163" t="s">
        <v>227</v>
      </c>
      <c r="H52" s="186">
        <v>1</v>
      </c>
      <c r="I52" s="8"/>
      <c r="J52" s="7"/>
      <c r="K52" s="8"/>
      <c r="L52" s="7"/>
      <c r="M52" s="8"/>
      <c r="N52" s="8"/>
      <c r="O52" s="163"/>
      <c r="P52" s="186"/>
      <c r="Q52" s="10"/>
      <c r="R52" s="10"/>
      <c r="S52" s="10"/>
      <c r="T52" s="10"/>
      <c r="U52" s="164">
        <f t="shared" si="19"/>
        <v>2</v>
      </c>
      <c r="V52" s="10">
        <v>1</v>
      </c>
      <c r="W52" s="10">
        <f t="shared" si="20"/>
        <v>2</v>
      </c>
      <c r="X52" s="164">
        <v>1</v>
      </c>
      <c r="Y52" s="10">
        <f t="shared" si="21"/>
        <v>2</v>
      </c>
      <c r="Z52" s="123">
        <f t="shared" si="6"/>
        <v>3.669724770642202E-2</v>
      </c>
      <c r="AA52" s="370">
        <f t="shared" si="22"/>
        <v>1</v>
      </c>
      <c r="AB52" s="370">
        <f t="shared" si="23"/>
        <v>0</v>
      </c>
      <c r="AC52" s="370">
        <f t="shared" si="23"/>
        <v>1</v>
      </c>
      <c r="AD52" s="370">
        <f t="shared" si="7"/>
        <v>1</v>
      </c>
      <c r="AE52" s="370">
        <f t="shared" si="7"/>
        <v>1</v>
      </c>
      <c r="AF52" s="370"/>
      <c r="AG52" s="370"/>
      <c r="AH52" s="370"/>
      <c r="AI52" s="370"/>
      <c r="AJ52" s="370"/>
      <c r="AK52" s="370"/>
      <c r="AL52" s="370"/>
      <c r="AM52" s="370"/>
      <c r="AN52" s="370"/>
      <c r="AO52" s="370"/>
      <c r="AP52" s="370"/>
      <c r="AQ52" s="370"/>
      <c r="AR52" s="370"/>
      <c r="AS52" s="370"/>
      <c r="AT52" s="370"/>
      <c r="AU52" s="370"/>
      <c r="AV52" s="370"/>
      <c r="AW52" s="370"/>
      <c r="AX52" s="370"/>
      <c r="AY52" s="370"/>
      <c r="AZ52" s="370"/>
      <c r="BA52" s="370" t="str">
        <f t="shared" si="33"/>
        <v>תל אביב והסביבה (עד 30 קילומטר מתל-אביב)</v>
      </c>
      <c r="BB52" s="370" t="str">
        <f t="shared" si="33"/>
        <v>מעל 30 ועד 60 קילומטר מתל-אביב (נתניה חדרה, יבנה, גדרה)</v>
      </c>
      <c r="BC52" s="370" t="str">
        <f t="shared" si="33"/>
        <v>מעל 60 ועד 100 קילומטר מתל-אביב (ירושלים, חיפה)</v>
      </c>
      <c r="BD52" s="370" t="str">
        <f t="shared" si="33"/>
        <v>מעל 100 קילומטר מתל-אביב (עכו, באר שבע, טבריה)</v>
      </c>
      <c r="BE52" s="370"/>
      <c r="BF52" s="370"/>
      <c r="BG52" s="370"/>
      <c r="BH52" s="370"/>
      <c r="BI52" s="370"/>
      <c r="BJ52" s="370"/>
      <c r="BK52" s="371">
        <f t="shared" si="34"/>
        <v>0</v>
      </c>
      <c r="BL52" s="371">
        <f t="shared" si="34"/>
        <v>0</v>
      </c>
      <c r="BM52" s="371">
        <f t="shared" si="34"/>
        <v>0</v>
      </c>
      <c r="BN52" s="371">
        <f t="shared" si="34"/>
        <v>0</v>
      </c>
      <c r="BO52" s="371">
        <f t="shared" si="34"/>
        <v>0</v>
      </c>
      <c r="BP52" s="371">
        <f t="shared" si="34"/>
        <v>0</v>
      </c>
      <c r="BQ52" s="371">
        <f t="shared" si="34"/>
        <v>0</v>
      </c>
      <c r="BR52" s="371">
        <f t="shared" si="34"/>
        <v>0</v>
      </c>
      <c r="BS52" s="371">
        <f t="shared" si="34"/>
        <v>0</v>
      </c>
      <c r="BT52" s="371">
        <f t="shared" si="34"/>
        <v>0</v>
      </c>
      <c r="BU52" s="371">
        <f t="shared" si="35"/>
        <v>0</v>
      </c>
      <c r="BV52" s="371">
        <f t="shared" si="35"/>
        <v>0</v>
      </c>
      <c r="BW52" s="371">
        <f t="shared" si="35"/>
        <v>0</v>
      </c>
      <c r="BX52" s="371">
        <f t="shared" si="35"/>
        <v>0</v>
      </c>
      <c r="BY52" s="371">
        <f t="shared" si="35"/>
        <v>0</v>
      </c>
      <c r="BZ52" s="371">
        <f t="shared" si="35"/>
        <v>0</v>
      </c>
      <c r="CA52" s="371">
        <f t="shared" si="35"/>
        <v>0</v>
      </c>
      <c r="CB52" s="371">
        <f t="shared" si="35"/>
        <v>0</v>
      </c>
      <c r="CC52" s="371">
        <f t="shared" si="35"/>
        <v>0</v>
      </c>
      <c r="CD52" s="371">
        <f t="shared" si="35"/>
        <v>0</v>
      </c>
      <c r="CE52" s="371">
        <f t="shared" si="36"/>
        <v>0</v>
      </c>
      <c r="CF52" s="371">
        <f t="shared" si="36"/>
        <v>0</v>
      </c>
      <c r="CG52" s="371">
        <f t="shared" si="36"/>
        <v>0</v>
      </c>
      <c r="CH52" s="371">
        <f t="shared" si="36"/>
        <v>0</v>
      </c>
      <c r="CI52" s="371">
        <f t="shared" si="36"/>
        <v>0</v>
      </c>
      <c r="CJ52" s="371">
        <f t="shared" si="36"/>
        <v>0</v>
      </c>
      <c r="CK52" s="371">
        <f t="shared" si="36"/>
        <v>0</v>
      </c>
      <c r="CL52" s="371">
        <f t="shared" si="36"/>
        <v>0</v>
      </c>
      <c r="CM52" s="371">
        <f t="shared" si="36"/>
        <v>0</v>
      </c>
      <c r="CN52" s="371">
        <f t="shared" si="36"/>
        <v>0</v>
      </c>
      <c r="CO52" s="371">
        <f t="shared" si="37"/>
        <v>0</v>
      </c>
      <c r="CP52" s="371">
        <f t="shared" si="37"/>
        <v>0</v>
      </c>
      <c r="CQ52" s="371">
        <f t="shared" si="37"/>
        <v>0</v>
      </c>
      <c r="CR52" s="371">
        <f t="shared" si="37"/>
        <v>0</v>
      </c>
      <c r="CS52" s="371">
        <f t="shared" si="37"/>
        <v>0</v>
      </c>
      <c r="CT52" s="371">
        <f t="shared" si="37"/>
        <v>0</v>
      </c>
      <c r="CU52" s="371">
        <f t="shared" si="37"/>
        <v>0</v>
      </c>
      <c r="CV52" s="371">
        <f t="shared" si="37"/>
        <v>0</v>
      </c>
      <c r="CW52" s="371">
        <f t="shared" si="37"/>
        <v>0</v>
      </c>
      <c r="CX52" s="371">
        <f t="shared" si="37"/>
        <v>0</v>
      </c>
      <c r="CY52" s="371">
        <f t="shared" si="38"/>
        <v>0</v>
      </c>
      <c r="CZ52" s="371">
        <f t="shared" si="38"/>
        <v>0</v>
      </c>
      <c r="DA52" s="371">
        <f t="shared" si="38"/>
        <v>0</v>
      </c>
      <c r="DB52" s="371">
        <f t="shared" si="38"/>
        <v>0</v>
      </c>
      <c r="DC52" s="371">
        <f t="shared" si="38"/>
        <v>0</v>
      </c>
      <c r="DD52" s="371">
        <f t="shared" si="38"/>
        <v>0</v>
      </c>
      <c r="DE52" s="371">
        <f t="shared" si="38"/>
        <v>0</v>
      </c>
      <c r="DF52" s="371">
        <f t="shared" si="38"/>
        <v>0</v>
      </c>
      <c r="DG52" s="371">
        <f t="shared" si="38"/>
        <v>0</v>
      </c>
      <c r="DH52" s="371">
        <f t="shared" si="38"/>
        <v>0</v>
      </c>
      <c r="DI52" s="371">
        <f t="shared" si="39"/>
        <v>0</v>
      </c>
      <c r="DJ52" s="371">
        <f t="shared" si="39"/>
        <v>0</v>
      </c>
      <c r="DK52" s="371">
        <f t="shared" si="39"/>
        <v>0</v>
      </c>
      <c r="DL52" s="371">
        <f t="shared" si="39"/>
        <v>0</v>
      </c>
      <c r="DM52" s="371">
        <f t="shared" si="39"/>
        <v>0</v>
      </c>
      <c r="DN52" s="371">
        <f t="shared" si="39"/>
        <v>0</v>
      </c>
      <c r="DO52" s="371">
        <f t="shared" si="39"/>
        <v>0</v>
      </c>
      <c r="DP52" s="371">
        <f t="shared" si="39"/>
        <v>0</v>
      </c>
      <c r="DQ52" s="371">
        <f t="shared" si="39"/>
        <v>0</v>
      </c>
      <c r="DR52" s="371">
        <f t="shared" si="39"/>
        <v>0</v>
      </c>
      <c r="DS52" s="371">
        <f t="shared" si="40"/>
        <v>0</v>
      </c>
      <c r="DT52" s="371">
        <f t="shared" si="40"/>
        <v>0</v>
      </c>
      <c r="DU52" s="371">
        <f t="shared" si="40"/>
        <v>0</v>
      </c>
      <c r="DV52" s="371">
        <f t="shared" si="40"/>
        <v>0</v>
      </c>
      <c r="DW52" s="371">
        <f t="shared" si="40"/>
        <v>0</v>
      </c>
      <c r="DX52" s="371">
        <f t="shared" si="40"/>
        <v>0</v>
      </c>
      <c r="DY52" s="371">
        <f t="shared" si="40"/>
        <v>0</v>
      </c>
      <c r="DZ52" s="371">
        <f t="shared" si="40"/>
        <v>0</v>
      </c>
      <c r="EA52" s="371">
        <f t="shared" si="40"/>
        <v>0</v>
      </c>
      <c r="EB52" s="371">
        <f t="shared" si="40"/>
        <v>0</v>
      </c>
      <c r="EC52" s="371">
        <f t="shared" si="41"/>
        <v>0</v>
      </c>
      <c r="ED52" s="371">
        <f t="shared" si="41"/>
        <v>0</v>
      </c>
      <c r="EE52" s="371">
        <f t="shared" si="41"/>
        <v>0</v>
      </c>
      <c r="EF52" s="371">
        <f t="shared" si="41"/>
        <v>0</v>
      </c>
      <c r="EG52" s="371">
        <f t="shared" si="41"/>
        <v>0</v>
      </c>
      <c r="EH52" s="371">
        <f t="shared" si="41"/>
        <v>0</v>
      </c>
      <c r="EI52" s="371">
        <f t="shared" si="41"/>
        <v>0</v>
      </c>
      <c r="EJ52" s="371">
        <f t="shared" si="41"/>
        <v>0</v>
      </c>
      <c r="EK52" s="371">
        <f t="shared" si="41"/>
        <v>0</v>
      </c>
      <c r="EL52" s="371">
        <f t="shared" si="41"/>
        <v>0</v>
      </c>
      <c r="EM52" s="371">
        <f t="shared" si="42"/>
        <v>0</v>
      </c>
      <c r="EN52" s="371">
        <f t="shared" si="42"/>
        <v>0</v>
      </c>
      <c r="EO52" s="371">
        <f t="shared" si="42"/>
        <v>0</v>
      </c>
      <c r="EP52" s="371">
        <f t="shared" si="42"/>
        <v>0</v>
      </c>
      <c r="EQ52" s="371">
        <f t="shared" si="42"/>
        <v>0</v>
      </c>
      <c r="ER52" s="371">
        <f t="shared" si="42"/>
        <v>0</v>
      </c>
      <c r="ES52" s="371">
        <f t="shared" si="42"/>
        <v>0</v>
      </c>
      <c r="ET52" s="371">
        <f t="shared" si="42"/>
        <v>0</v>
      </c>
      <c r="EU52" s="371">
        <f t="shared" si="42"/>
        <v>0</v>
      </c>
      <c r="EV52" s="371">
        <f t="shared" si="42"/>
        <v>0</v>
      </c>
    </row>
    <row r="53" spans="2:152" s="371" customFormat="1" x14ac:dyDescent="0.25">
      <c r="B53" s="9">
        <f t="shared" si="18"/>
        <v>23</v>
      </c>
      <c r="C53" s="6"/>
      <c r="D53" s="6"/>
      <c r="E53" s="6"/>
      <c r="F53" s="246" t="str">
        <f>IF('תנאי סף'!BE53&lt;&gt;1,"",'תנאי סף'!F53)</f>
        <v>מוזתיקה - קונצרטים לאוכלוסיות מיוחדות</v>
      </c>
      <c r="G53" s="163" t="s">
        <v>228</v>
      </c>
      <c r="H53" s="186">
        <v>1</v>
      </c>
      <c r="I53" s="8"/>
      <c r="J53" s="7"/>
      <c r="K53" s="8"/>
      <c r="L53" s="7"/>
      <c r="M53" s="8"/>
      <c r="N53" s="8"/>
      <c r="O53" s="163"/>
      <c r="P53" s="186"/>
      <c r="Q53" s="10"/>
      <c r="R53" s="10"/>
      <c r="S53" s="10"/>
      <c r="T53" s="10"/>
      <c r="U53" s="164">
        <f t="shared" si="19"/>
        <v>3</v>
      </c>
      <c r="V53" s="10">
        <v>1</v>
      </c>
      <c r="W53" s="10">
        <f t="shared" si="20"/>
        <v>3</v>
      </c>
      <c r="X53" s="164">
        <v>1</v>
      </c>
      <c r="Y53" s="10">
        <f t="shared" si="21"/>
        <v>3</v>
      </c>
      <c r="Z53" s="123">
        <f t="shared" si="6"/>
        <v>5.5045871559633031E-2</v>
      </c>
      <c r="AA53" s="370">
        <f t="shared" si="22"/>
        <v>1</v>
      </c>
      <c r="AB53" s="370">
        <f t="shared" si="23"/>
        <v>0</v>
      </c>
      <c r="AC53" s="370">
        <f t="shared" si="23"/>
        <v>1</v>
      </c>
      <c r="AD53" s="370">
        <f t="shared" si="7"/>
        <v>1</v>
      </c>
      <c r="AE53" s="370">
        <f t="shared" si="7"/>
        <v>1</v>
      </c>
      <c r="AF53" s="370"/>
      <c r="AG53" s="370"/>
      <c r="AH53" s="370"/>
      <c r="AI53" s="370"/>
      <c r="AJ53" s="370"/>
      <c r="AK53" s="370"/>
      <c r="AL53" s="370"/>
      <c r="AM53" s="370"/>
      <c r="AN53" s="370"/>
      <c r="AO53" s="370"/>
      <c r="AP53" s="370"/>
      <c r="AQ53" s="370"/>
      <c r="AR53" s="370"/>
      <c r="AS53" s="370"/>
      <c r="AT53" s="370"/>
      <c r="AU53" s="370"/>
      <c r="AV53" s="370"/>
      <c r="AW53" s="370"/>
      <c r="AX53" s="370"/>
      <c r="AY53" s="370"/>
      <c r="AZ53" s="370"/>
      <c r="BA53" s="370" t="str">
        <f t="shared" si="33"/>
        <v>תל אביב והסביבה (עד 30 קילומטר מתל-אביב)</v>
      </c>
      <c r="BB53" s="370" t="str">
        <f t="shared" si="33"/>
        <v>מעל 30 ועד 60 קילומטר מתל-אביב (נתניה חדרה, יבנה, גדרה)</v>
      </c>
      <c r="BC53" s="370" t="str">
        <f t="shared" si="33"/>
        <v>מעל 60 ועד 100 קילומטר מתל-אביב (ירושלים, חיפה)</v>
      </c>
      <c r="BD53" s="370" t="str">
        <f t="shared" si="33"/>
        <v>מעל 100 קילומטר מתל-אביב (עכו, באר שבע, טבריה)</v>
      </c>
      <c r="BE53" s="370"/>
      <c r="BF53" s="370"/>
      <c r="BG53" s="370"/>
      <c r="BH53" s="370"/>
      <c r="BI53" s="370"/>
      <c r="BJ53" s="370"/>
      <c r="BK53" s="371">
        <f t="shared" si="34"/>
        <v>0</v>
      </c>
      <c r="BL53" s="371">
        <f t="shared" si="34"/>
        <v>0</v>
      </c>
      <c r="BM53" s="371">
        <f t="shared" si="34"/>
        <v>0</v>
      </c>
      <c r="BN53" s="371">
        <f t="shared" si="34"/>
        <v>0</v>
      </c>
      <c r="BO53" s="371">
        <f t="shared" si="34"/>
        <v>0</v>
      </c>
      <c r="BP53" s="371">
        <f t="shared" si="34"/>
        <v>0</v>
      </c>
      <c r="BQ53" s="371">
        <f t="shared" si="34"/>
        <v>0</v>
      </c>
      <c r="BR53" s="371">
        <f t="shared" si="34"/>
        <v>0</v>
      </c>
      <c r="BS53" s="371">
        <f t="shared" si="34"/>
        <v>0</v>
      </c>
      <c r="BT53" s="371">
        <f t="shared" si="34"/>
        <v>0</v>
      </c>
      <c r="BU53" s="371">
        <f t="shared" si="35"/>
        <v>0</v>
      </c>
      <c r="BV53" s="371">
        <f t="shared" si="35"/>
        <v>0</v>
      </c>
      <c r="BW53" s="371">
        <f t="shared" si="35"/>
        <v>0</v>
      </c>
      <c r="BX53" s="371">
        <f t="shared" si="35"/>
        <v>0</v>
      </c>
      <c r="BY53" s="371">
        <f t="shared" si="35"/>
        <v>0</v>
      </c>
      <c r="BZ53" s="371">
        <f t="shared" si="35"/>
        <v>0</v>
      </c>
      <c r="CA53" s="371">
        <f t="shared" si="35"/>
        <v>0</v>
      </c>
      <c r="CB53" s="371">
        <f t="shared" si="35"/>
        <v>0</v>
      </c>
      <c r="CC53" s="371">
        <f t="shared" si="35"/>
        <v>0</v>
      </c>
      <c r="CD53" s="371">
        <f t="shared" si="35"/>
        <v>0</v>
      </c>
      <c r="CE53" s="371">
        <f t="shared" si="36"/>
        <v>0</v>
      </c>
      <c r="CF53" s="371">
        <f t="shared" si="36"/>
        <v>0</v>
      </c>
      <c r="CG53" s="371">
        <f t="shared" si="36"/>
        <v>0</v>
      </c>
      <c r="CH53" s="371">
        <f t="shared" si="36"/>
        <v>0</v>
      </c>
      <c r="CI53" s="371">
        <f t="shared" si="36"/>
        <v>0</v>
      </c>
      <c r="CJ53" s="371">
        <f t="shared" si="36"/>
        <v>0</v>
      </c>
      <c r="CK53" s="371">
        <f t="shared" si="36"/>
        <v>0</v>
      </c>
      <c r="CL53" s="371">
        <f t="shared" si="36"/>
        <v>0</v>
      </c>
      <c r="CM53" s="371">
        <f t="shared" si="36"/>
        <v>0</v>
      </c>
      <c r="CN53" s="371">
        <f t="shared" si="36"/>
        <v>0</v>
      </c>
      <c r="CO53" s="371">
        <f t="shared" si="37"/>
        <v>0</v>
      </c>
      <c r="CP53" s="371">
        <f t="shared" si="37"/>
        <v>0</v>
      </c>
      <c r="CQ53" s="371">
        <f t="shared" si="37"/>
        <v>0</v>
      </c>
      <c r="CR53" s="371">
        <f t="shared" si="37"/>
        <v>0</v>
      </c>
      <c r="CS53" s="371">
        <f t="shared" si="37"/>
        <v>0</v>
      </c>
      <c r="CT53" s="371">
        <f t="shared" si="37"/>
        <v>0</v>
      </c>
      <c r="CU53" s="371">
        <f t="shared" si="37"/>
        <v>0</v>
      </c>
      <c r="CV53" s="371">
        <f t="shared" si="37"/>
        <v>0</v>
      </c>
      <c r="CW53" s="371">
        <f t="shared" si="37"/>
        <v>0</v>
      </c>
      <c r="CX53" s="371">
        <f t="shared" si="37"/>
        <v>0</v>
      </c>
      <c r="CY53" s="371">
        <f t="shared" si="38"/>
        <v>0</v>
      </c>
      <c r="CZ53" s="371">
        <f t="shared" si="38"/>
        <v>0</v>
      </c>
      <c r="DA53" s="371">
        <f t="shared" si="38"/>
        <v>0</v>
      </c>
      <c r="DB53" s="371">
        <f t="shared" si="38"/>
        <v>0</v>
      </c>
      <c r="DC53" s="371">
        <f t="shared" si="38"/>
        <v>0</v>
      </c>
      <c r="DD53" s="371">
        <f t="shared" si="38"/>
        <v>0</v>
      </c>
      <c r="DE53" s="371">
        <f t="shared" si="38"/>
        <v>0</v>
      </c>
      <c r="DF53" s="371">
        <f t="shared" si="38"/>
        <v>0</v>
      </c>
      <c r="DG53" s="371">
        <f t="shared" si="38"/>
        <v>0</v>
      </c>
      <c r="DH53" s="371">
        <f t="shared" si="38"/>
        <v>0</v>
      </c>
      <c r="DI53" s="371">
        <f t="shared" si="39"/>
        <v>0</v>
      </c>
      <c r="DJ53" s="371">
        <f t="shared" si="39"/>
        <v>0</v>
      </c>
      <c r="DK53" s="371">
        <f t="shared" si="39"/>
        <v>0</v>
      </c>
      <c r="DL53" s="371">
        <f t="shared" si="39"/>
        <v>0</v>
      </c>
      <c r="DM53" s="371">
        <f t="shared" si="39"/>
        <v>0</v>
      </c>
      <c r="DN53" s="371">
        <f t="shared" si="39"/>
        <v>0</v>
      </c>
      <c r="DO53" s="371">
        <f t="shared" si="39"/>
        <v>0</v>
      </c>
      <c r="DP53" s="371">
        <f t="shared" si="39"/>
        <v>0</v>
      </c>
      <c r="DQ53" s="371">
        <f t="shared" si="39"/>
        <v>0</v>
      </c>
      <c r="DR53" s="371">
        <f t="shared" si="39"/>
        <v>0</v>
      </c>
      <c r="DS53" s="371">
        <f t="shared" si="40"/>
        <v>0</v>
      </c>
      <c r="DT53" s="371">
        <f t="shared" si="40"/>
        <v>0</v>
      </c>
      <c r="DU53" s="371">
        <f t="shared" si="40"/>
        <v>0</v>
      </c>
      <c r="DV53" s="371">
        <f t="shared" si="40"/>
        <v>0</v>
      </c>
      <c r="DW53" s="371">
        <f t="shared" si="40"/>
        <v>0</v>
      </c>
      <c r="DX53" s="371">
        <f t="shared" si="40"/>
        <v>0</v>
      </c>
      <c r="DY53" s="371">
        <f t="shared" si="40"/>
        <v>0</v>
      </c>
      <c r="DZ53" s="371">
        <f t="shared" si="40"/>
        <v>0</v>
      </c>
      <c r="EA53" s="371">
        <f t="shared" si="40"/>
        <v>0</v>
      </c>
      <c r="EB53" s="371">
        <f t="shared" si="40"/>
        <v>0</v>
      </c>
      <c r="EC53" s="371">
        <f t="shared" si="41"/>
        <v>0</v>
      </c>
      <c r="ED53" s="371">
        <f t="shared" si="41"/>
        <v>0</v>
      </c>
      <c r="EE53" s="371">
        <f t="shared" si="41"/>
        <v>0</v>
      </c>
      <c r="EF53" s="371">
        <f t="shared" si="41"/>
        <v>0</v>
      </c>
      <c r="EG53" s="371">
        <f t="shared" si="41"/>
        <v>0</v>
      </c>
      <c r="EH53" s="371">
        <f t="shared" si="41"/>
        <v>0</v>
      </c>
      <c r="EI53" s="371">
        <f t="shared" si="41"/>
        <v>0</v>
      </c>
      <c r="EJ53" s="371">
        <f t="shared" si="41"/>
        <v>0</v>
      </c>
      <c r="EK53" s="371">
        <f t="shared" si="41"/>
        <v>0</v>
      </c>
      <c r="EL53" s="371">
        <f t="shared" si="41"/>
        <v>0</v>
      </c>
      <c r="EM53" s="371">
        <f t="shared" si="42"/>
        <v>0</v>
      </c>
      <c r="EN53" s="371">
        <f t="shared" si="42"/>
        <v>0</v>
      </c>
      <c r="EO53" s="371">
        <f t="shared" si="42"/>
        <v>0</v>
      </c>
      <c r="EP53" s="371">
        <f t="shared" si="42"/>
        <v>0</v>
      </c>
      <c r="EQ53" s="371">
        <f t="shared" si="42"/>
        <v>0</v>
      </c>
      <c r="ER53" s="371">
        <f t="shared" si="42"/>
        <v>0</v>
      </c>
      <c r="ES53" s="371">
        <f t="shared" si="42"/>
        <v>0</v>
      </c>
      <c r="ET53" s="371">
        <f t="shared" si="42"/>
        <v>0</v>
      </c>
      <c r="EU53" s="371">
        <f t="shared" si="42"/>
        <v>0</v>
      </c>
      <c r="EV53" s="371">
        <f t="shared" si="42"/>
        <v>0</v>
      </c>
    </row>
    <row r="54" spans="2:152" x14ac:dyDescent="0.25">
      <c r="B54" s="9">
        <f t="shared" si="18"/>
        <v>24</v>
      </c>
      <c r="C54" s="6"/>
      <c r="D54" s="6"/>
      <c r="E54" s="6"/>
      <c r="F54" s="246" t="str">
        <f>IF('תנאי סף'!BE54&lt;&gt;1,"",'תנאי סף'!F54)</f>
        <v>קשת אילון - סמינרים לנגנים ישראליים צעירים</v>
      </c>
      <c r="G54" s="163" t="s">
        <v>228</v>
      </c>
      <c r="H54" s="186">
        <v>1</v>
      </c>
      <c r="I54" s="8"/>
      <c r="J54" s="7"/>
      <c r="K54" s="8"/>
      <c r="L54" s="7"/>
      <c r="M54" s="8"/>
      <c r="N54" s="8"/>
      <c r="O54" s="163"/>
      <c r="P54" s="186"/>
      <c r="Q54" s="10"/>
      <c r="R54" s="10"/>
      <c r="S54" s="10"/>
      <c r="T54" s="10"/>
      <c r="U54" s="164">
        <f t="shared" si="19"/>
        <v>3</v>
      </c>
      <c r="V54" s="10">
        <v>1</v>
      </c>
      <c r="W54" s="10">
        <f t="shared" si="20"/>
        <v>3</v>
      </c>
      <c r="X54" s="164">
        <v>1</v>
      </c>
      <c r="Y54" s="10">
        <f t="shared" si="21"/>
        <v>3</v>
      </c>
      <c r="Z54" s="123">
        <f t="shared" si="6"/>
        <v>5.5045871559633031E-2</v>
      </c>
      <c r="AA54" s="195">
        <f t="shared" si="22"/>
        <v>1</v>
      </c>
      <c r="AB54" s="195">
        <f t="shared" si="23"/>
        <v>0</v>
      </c>
      <c r="AC54" s="195">
        <f t="shared" si="23"/>
        <v>1</v>
      </c>
      <c r="AD54" s="195">
        <f t="shared" si="7"/>
        <v>1</v>
      </c>
      <c r="AE54" s="195">
        <f t="shared" si="7"/>
        <v>1</v>
      </c>
      <c r="BA54" s="195" t="str">
        <f t="shared" si="33"/>
        <v>תל אביב והסביבה (עד 30 קילומטר מתל-אביב)</v>
      </c>
      <c r="BB54" s="195" t="str">
        <f t="shared" si="33"/>
        <v>מעל 30 ועד 60 קילומטר מתל-אביב (נתניה חדרה, יבנה, גדרה)</v>
      </c>
      <c r="BC54" s="195" t="str">
        <f t="shared" si="33"/>
        <v>מעל 60 ועד 100 קילומטר מתל-אביב (ירושלים, חיפה)</v>
      </c>
      <c r="BD54" s="195" t="str">
        <f t="shared" si="33"/>
        <v>מעל 100 קילומטר מתל-אביב (עכו, באר שבע, טבריה)</v>
      </c>
      <c r="BK54" s="196">
        <f t="shared" si="34"/>
        <v>0</v>
      </c>
      <c r="BL54" s="196">
        <f t="shared" si="34"/>
        <v>0</v>
      </c>
      <c r="BM54" s="196">
        <f t="shared" si="34"/>
        <v>0</v>
      </c>
      <c r="BN54" s="196">
        <f t="shared" si="34"/>
        <v>0</v>
      </c>
      <c r="BO54" s="196">
        <f t="shared" si="34"/>
        <v>0</v>
      </c>
      <c r="BP54" s="196">
        <f t="shared" si="34"/>
        <v>0</v>
      </c>
      <c r="BQ54" s="196">
        <f t="shared" si="34"/>
        <v>0</v>
      </c>
      <c r="BR54" s="196">
        <f t="shared" si="34"/>
        <v>0</v>
      </c>
      <c r="BS54" s="196">
        <f t="shared" si="34"/>
        <v>0</v>
      </c>
      <c r="BT54" s="196">
        <f t="shared" si="34"/>
        <v>0</v>
      </c>
      <c r="BU54" s="196">
        <f t="shared" si="35"/>
        <v>0</v>
      </c>
      <c r="BV54" s="196">
        <f t="shared" si="35"/>
        <v>0</v>
      </c>
      <c r="BW54" s="196">
        <f t="shared" si="35"/>
        <v>0</v>
      </c>
      <c r="BX54" s="196">
        <f t="shared" si="35"/>
        <v>0</v>
      </c>
      <c r="BY54" s="196">
        <f t="shared" si="35"/>
        <v>0</v>
      </c>
      <c r="BZ54" s="196">
        <f t="shared" si="35"/>
        <v>0</v>
      </c>
      <c r="CA54" s="196">
        <f t="shared" si="35"/>
        <v>0</v>
      </c>
      <c r="CB54" s="196">
        <f t="shared" si="35"/>
        <v>0</v>
      </c>
      <c r="CC54" s="196">
        <f t="shared" si="35"/>
        <v>0</v>
      </c>
      <c r="CD54" s="196">
        <f t="shared" si="35"/>
        <v>0</v>
      </c>
      <c r="CE54" s="196">
        <f t="shared" si="36"/>
        <v>0</v>
      </c>
      <c r="CF54" s="196">
        <f t="shared" si="36"/>
        <v>0</v>
      </c>
      <c r="CG54" s="196">
        <f t="shared" si="36"/>
        <v>0</v>
      </c>
      <c r="CH54" s="196">
        <f t="shared" si="36"/>
        <v>0</v>
      </c>
      <c r="CI54" s="196">
        <f t="shared" si="36"/>
        <v>0</v>
      </c>
      <c r="CJ54" s="196">
        <f t="shared" si="36"/>
        <v>0</v>
      </c>
      <c r="CK54" s="196">
        <f t="shared" si="36"/>
        <v>0</v>
      </c>
      <c r="CL54" s="196">
        <f t="shared" si="36"/>
        <v>0</v>
      </c>
      <c r="CM54" s="196">
        <f t="shared" si="36"/>
        <v>0</v>
      </c>
      <c r="CN54" s="196">
        <f t="shared" si="36"/>
        <v>0</v>
      </c>
      <c r="CO54" s="196">
        <f t="shared" si="37"/>
        <v>0</v>
      </c>
      <c r="CP54" s="196">
        <f t="shared" si="37"/>
        <v>0</v>
      </c>
      <c r="CQ54" s="196">
        <f t="shared" si="37"/>
        <v>0</v>
      </c>
      <c r="CR54" s="196">
        <f t="shared" si="37"/>
        <v>0</v>
      </c>
      <c r="CS54" s="196">
        <f t="shared" si="37"/>
        <v>0</v>
      </c>
      <c r="CT54" s="196">
        <f t="shared" si="37"/>
        <v>0</v>
      </c>
      <c r="CU54" s="196">
        <f t="shared" si="37"/>
        <v>0</v>
      </c>
      <c r="CV54" s="196">
        <f t="shared" si="37"/>
        <v>0</v>
      </c>
      <c r="CW54" s="196">
        <f t="shared" si="37"/>
        <v>0</v>
      </c>
      <c r="CX54" s="196">
        <f t="shared" si="37"/>
        <v>0</v>
      </c>
      <c r="CY54" s="196">
        <f t="shared" si="38"/>
        <v>0</v>
      </c>
      <c r="CZ54" s="196">
        <f t="shared" si="38"/>
        <v>0</v>
      </c>
      <c r="DA54" s="196">
        <f t="shared" si="38"/>
        <v>0</v>
      </c>
      <c r="DB54" s="196">
        <f t="shared" si="38"/>
        <v>0</v>
      </c>
      <c r="DC54" s="196">
        <f t="shared" si="38"/>
        <v>0</v>
      </c>
      <c r="DD54" s="196">
        <f t="shared" si="38"/>
        <v>0</v>
      </c>
      <c r="DE54" s="196">
        <f t="shared" si="38"/>
        <v>0</v>
      </c>
      <c r="DF54" s="196">
        <f t="shared" si="38"/>
        <v>0</v>
      </c>
      <c r="DG54" s="196">
        <f t="shared" si="38"/>
        <v>0</v>
      </c>
      <c r="DH54" s="196">
        <f t="shared" si="38"/>
        <v>0</v>
      </c>
      <c r="DI54" s="196">
        <f t="shared" si="39"/>
        <v>0</v>
      </c>
      <c r="DJ54" s="196">
        <f t="shared" si="39"/>
        <v>0</v>
      </c>
      <c r="DK54" s="196">
        <f t="shared" si="39"/>
        <v>0</v>
      </c>
      <c r="DL54" s="196">
        <f t="shared" si="39"/>
        <v>0</v>
      </c>
      <c r="DM54" s="196">
        <f t="shared" si="39"/>
        <v>0</v>
      </c>
      <c r="DN54" s="196">
        <f t="shared" si="39"/>
        <v>0</v>
      </c>
      <c r="DO54" s="196">
        <f t="shared" si="39"/>
        <v>0</v>
      </c>
      <c r="DP54" s="196">
        <f t="shared" si="39"/>
        <v>0</v>
      </c>
      <c r="DQ54" s="196">
        <f t="shared" si="39"/>
        <v>0</v>
      </c>
      <c r="DR54" s="196">
        <f t="shared" si="39"/>
        <v>0</v>
      </c>
      <c r="DS54" s="196">
        <f t="shared" si="40"/>
        <v>0</v>
      </c>
      <c r="DT54" s="196">
        <f t="shared" si="40"/>
        <v>0</v>
      </c>
      <c r="DU54" s="196">
        <f t="shared" si="40"/>
        <v>0</v>
      </c>
      <c r="DV54" s="196">
        <f t="shared" si="40"/>
        <v>0</v>
      </c>
      <c r="DW54" s="196">
        <f t="shared" si="40"/>
        <v>0</v>
      </c>
      <c r="DX54" s="196">
        <f t="shared" si="40"/>
        <v>0</v>
      </c>
      <c r="DY54" s="196">
        <f t="shared" si="40"/>
        <v>0</v>
      </c>
      <c r="DZ54" s="196">
        <f t="shared" si="40"/>
        <v>0</v>
      </c>
      <c r="EA54" s="196">
        <f t="shared" si="40"/>
        <v>0</v>
      </c>
      <c r="EB54" s="196">
        <f t="shared" si="40"/>
        <v>0</v>
      </c>
      <c r="EC54" s="196">
        <f t="shared" si="41"/>
        <v>0</v>
      </c>
      <c r="ED54" s="196">
        <f t="shared" si="41"/>
        <v>0</v>
      </c>
      <c r="EE54" s="196">
        <f t="shared" si="41"/>
        <v>0</v>
      </c>
      <c r="EF54" s="196">
        <f t="shared" si="41"/>
        <v>0</v>
      </c>
      <c r="EG54" s="196">
        <f t="shared" si="41"/>
        <v>0</v>
      </c>
      <c r="EH54" s="196">
        <f t="shared" si="41"/>
        <v>0</v>
      </c>
      <c r="EI54" s="196">
        <f t="shared" si="41"/>
        <v>0</v>
      </c>
      <c r="EJ54" s="196">
        <f t="shared" si="41"/>
        <v>0</v>
      </c>
      <c r="EK54" s="196">
        <f t="shared" si="41"/>
        <v>0</v>
      </c>
      <c r="EL54" s="196">
        <f t="shared" si="41"/>
        <v>0</v>
      </c>
      <c r="EM54" s="196">
        <f t="shared" si="42"/>
        <v>0</v>
      </c>
      <c r="EN54" s="196">
        <f t="shared" si="42"/>
        <v>0</v>
      </c>
      <c r="EO54" s="196">
        <f t="shared" si="42"/>
        <v>0</v>
      </c>
      <c r="EP54" s="196">
        <f t="shared" si="42"/>
        <v>0</v>
      </c>
      <c r="EQ54" s="196">
        <f t="shared" si="42"/>
        <v>0</v>
      </c>
      <c r="ER54" s="196">
        <f t="shared" si="42"/>
        <v>0</v>
      </c>
      <c r="ES54" s="196">
        <f t="shared" si="42"/>
        <v>0</v>
      </c>
      <c r="ET54" s="196">
        <f t="shared" si="42"/>
        <v>0</v>
      </c>
      <c r="EU54" s="196">
        <f t="shared" si="42"/>
        <v>0</v>
      </c>
      <c r="EV54" s="196">
        <f t="shared" si="42"/>
        <v>0</v>
      </c>
    </row>
    <row r="55" spans="2:152" s="371" customFormat="1" x14ac:dyDescent="0.25">
      <c r="B55" s="9" t="str">
        <f t="shared" si="18"/>
        <v/>
      </c>
      <c r="C55" s="6"/>
      <c r="D55" s="6"/>
      <c r="E55" s="6"/>
      <c r="F55" s="246" t="str">
        <f>IF('תנאי סף'!BE55&lt;&gt;1,"",'תנאי סף'!F55)</f>
        <v/>
      </c>
      <c r="G55" s="163"/>
      <c r="H55" s="186"/>
      <c r="I55" s="8"/>
      <c r="J55" s="7"/>
      <c r="K55" s="8"/>
      <c r="L55" s="7"/>
      <c r="M55" s="8"/>
      <c r="N55" s="8"/>
      <c r="O55" s="163"/>
      <c r="P55" s="186"/>
      <c r="Q55" s="10"/>
      <c r="R55" s="10"/>
      <c r="S55" s="10"/>
      <c r="T55" s="10"/>
      <c r="U55" s="164" t="str">
        <f t="shared" si="19"/>
        <v/>
      </c>
      <c r="V55" s="10">
        <v>1</v>
      </c>
      <c r="W55" s="10" t="str">
        <f t="shared" si="20"/>
        <v/>
      </c>
      <c r="X55" s="164">
        <v>1</v>
      </c>
      <c r="Y55" s="10" t="str">
        <f t="shared" si="21"/>
        <v/>
      </c>
      <c r="Z55" s="123" t="str">
        <f t="shared" si="6"/>
        <v/>
      </c>
      <c r="AA55" s="370">
        <f t="shared" si="22"/>
        <v>0</v>
      </c>
      <c r="AB55" s="370" t="str">
        <f t="shared" si="23"/>
        <v/>
      </c>
      <c r="AC55" s="370" t="str">
        <f t="shared" si="23"/>
        <v/>
      </c>
      <c r="AD55" s="370">
        <f t="shared" si="7"/>
        <v>0</v>
      </c>
      <c r="AE55" s="370">
        <f t="shared" si="7"/>
        <v>0</v>
      </c>
      <c r="AF55" s="370"/>
      <c r="AG55" s="370"/>
      <c r="AH55" s="370"/>
      <c r="AI55" s="370"/>
      <c r="AJ55" s="370"/>
      <c r="AK55" s="370"/>
      <c r="AL55" s="370"/>
      <c r="AM55" s="370"/>
      <c r="AN55" s="370"/>
      <c r="AO55" s="370"/>
      <c r="AP55" s="370"/>
      <c r="AQ55" s="370"/>
      <c r="AR55" s="370"/>
      <c r="AS55" s="370"/>
      <c r="AT55" s="370"/>
      <c r="AU55" s="370"/>
      <c r="AV55" s="370"/>
      <c r="AW55" s="370"/>
      <c r="AX55" s="370"/>
      <c r="AY55" s="370"/>
      <c r="AZ55" s="370"/>
      <c r="BA55" s="370" t="str">
        <f t="shared" si="33"/>
        <v/>
      </c>
      <c r="BB55" s="370" t="str">
        <f t="shared" si="33"/>
        <v/>
      </c>
      <c r="BC55" s="370" t="str">
        <f t="shared" si="33"/>
        <v/>
      </c>
      <c r="BD55" s="370" t="str">
        <f t="shared" si="33"/>
        <v/>
      </c>
      <c r="BE55" s="370"/>
      <c r="BF55" s="370"/>
      <c r="BG55" s="370"/>
      <c r="BH55" s="370"/>
      <c r="BI55" s="370"/>
      <c r="BJ55" s="370"/>
      <c r="BK55" s="371" t="str">
        <f t="shared" si="34"/>
        <v/>
      </c>
      <c r="BL55" s="371" t="str">
        <f t="shared" si="34"/>
        <v/>
      </c>
      <c r="BM55" s="371" t="str">
        <f t="shared" si="34"/>
        <v/>
      </c>
      <c r="BN55" s="371" t="str">
        <f t="shared" si="34"/>
        <v/>
      </c>
      <c r="BO55" s="371" t="str">
        <f t="shared" si="34"/>
        <v/>
      </c>
      <c r="BP55" s="371" t="str">
        <f t="shared" si="34"/>
        <v/>
      </c>
      <c r="BQ55" s="371" t="str">
        <f t="shared" si="34"/>
        <v/>
      </c>
      <c r="BR55" s="371" t="str">
        <f t="shared" si="34"/>
        <v/>
      </c>
      <c r="BS55" s="371" t="str">
        <f t="shared" si="34"/>
        <v/>
      </c>
      <c r="BT55" s="371" t="str">
        <f t="shared" si="34"/>
        <v/>
      </c>
      <c r="BU55" s="371" t="str">
        <f t="shared" si="35"/>
        <v/>
      </c>
      <c r="BV55" s="371" t="str">
        <f t="shared" si="35"/>
        <v/>
      </c>
      <c r="BW55" s="371" t="str">
        <f t="shared" si="35"/>
        <v/>
      </c>
      <c r="BX55" s="371" t="str">
        <f t="shared" si="35"/>
        <v/>
      </c>
      <c r="BY55" s="371" t="str">
        <f t="shared" si="35"/>
        <v/>
      </c>
      <c r="BZ55" s="371" t="str">
        <f t="shared" si="35"/>
        <v/>
      </c>
      <c r="CA55" s="371" t="str">
        <f t="shared" si="35"/>
        <v/>
      </c>
      <c r="CB55" s="371" t="str">
        <f t="shared" si="35"/>
        <v/>
      </c>
      <c r="CC55" s="371" t="str">
        <f t="shared" si="35"/>
        <v/>
      </c>
      <c r="CD55" s="371" t="str">
        <f t="shared" si="35"/>
        <v/>
      </c>
      <c r="CE55" s="371" t="str">
        <f t="shared" si="36"/>
        <v/>
      </c>
      <c r="CF55" s="371" t="str">
        <f t="shared" si="36"/>
        <v/>
      </c>
      <c r="CG55" s="371" t="str">
        <f t="shared" si="36"/>
        <v/>
      </c>
      <c r="CH55" s="371" t="str">
        <f t="shared" si="36"/>
        <v/>
      </c>
      <c r="CI55" s="371" t="str">
        <f t="shared" si="36"/>
        <v/>
      </c>
      <c r="CJ55" s="371" t="str">
        <f t="shared" si="36"/>
        <v/>
      </c>
      <c r="CK55" s="371" t="str">
        <f t="shared" si="36"/>
        <v/>
      </c>
      <c r="CL55" s="371" t="str">
        <f t="shared" si="36"/>
        <v/>
      </c>
      <c r="CM55" s="371" t="str">
        <f t="shared" si="36"/>
        <v/>
      </c>
      <c r="CN55" s="371" t="str">
        <f t="shared" si="36"/>
        <v/>
      </c>
      <c r="CO55" s="371" t="str">
        <f t="shared" si="37"/>
        <v/>
      </c>
      <c r="CP55" s="371" t="str">
        <f t="shared" si="37"/>
        <v/>
      </c>
      <c r="CQ55" s="371" t="str">
        <f t="shared" si="37"/>
        <v/>
      </c>
      <c r="CR55" s="371" t="str">
        <f t="shared" si="37"/>
        <v/>
      </c>
      <c r="CS55" s="371" t="str">
        <f t="shared" si="37"/>
        <v/>
      </c>
      <c r="CT55" s="371" t="str">
        <f t="shared" si="37"/>
        <v/>
      </c>
      <c r="CU55" s="371" t="str">
        <f t="shared" si="37"/>
        <v/>
      </c>
      <c r="CV55" s="371" t="str">
        <f t="shared" si="37"/>
        <v/>
      </c>
      <c r="CW55" s="371" t="str">
        <f t="shared" si="37"/>
        <v/>
      </c>
      <c r="CX55" s="371" t="str">
        <f t="shared" si="37"/>
        <v/>
      </c>
      <c r="CY55" s="371" t="str">
        <f t="shared" si="38"/>
        <v/>
      </c>
      <c r="CZ55" s="371" t="str">
        <f t="shared" si="38"/>
        <v/>
      </c>
      <c r="DA55" s="371" t="str">
        <f t="shared" si="38"/>
        <v/>
      </c>
      <c r="DB55" s="371" t="str">
        <f t="shared" si="38"/>
        <v/>
      </c>
      <c r="DC55" s="371" t="str">
        <f t="shared" si="38"/>
        <v/>
      </c>
      <c r="DD55" s="371" t="str">
        <f t="shared" si="38"/>
        <v/>
      </c>
      <c r="DE55" s="371" t="str">
        <f t="shared" si="38"/>
        <v/>
      </c>
      <c r="DF55" s="371" t="str">
        <f t="shared" si="38"/>
        <v/>
      </c>
      <c r="DG55" s="371" t="str">
        <f t="shared" si="38"/>
        <v/>
      </c>
      <c r="DH55" s="371" t="str">
        <f t="shared" si="38"/>
        <v/>
      </c>
      <c r="DI55" s="371" t="str">
        <f t="shared" si="39"/>
        <v/>
      </c>
      <c r="DJ55" s="371" t="str">
        <f t="shared" si="39"/>
        <v/>
      </c>
      <c r="DK55" s="371" t="str">
        <f t="shared" si="39"/>
        <v/>
      </c>
      <c r="DL55" s="371" t="str">
        <f t="shared" si="39"/>
        <v/>
      </c>
      <c r="DM55" s="371" t="str">
        <f t="shared" si="39"/>
        <v/>
      </c>
      <c r="DN55" s="371" t="str">
        <f t="shared" si="39"/>
        <v/>
      </c>
      <c r="DO55" s="371" t="str">
        <f t="shared" si="39"/>
        <v/>
      </c>
      <c r="DP55" s="371" t="str">
        <f t="shared" si="39"/>
        <v/>
      </c>
      <c r="DQ55" s="371" t="str">
        <f t="shared" si="39"/>
        <v/>
      </c>
      <c r="DR55" s="371" t="str">
        <f t="shared" si="39"/>
        <v/>
      </c>
      <c r="DS55" s="371" t="str">
        <f t="shared" si="40"/>
        <v/>
      </c>
      <c r="DT55" s="371" t="str">
        <f t="shared" si="40"/>
        <v/>
      </c>
      <c r="DU55" s="371" t="str">
        <f t="shared" si="40"/>
        <v/>
      </c>
      <c r="DV55" s="371" t="str">
        <f t="shared" si="40"/>
        <v/>
      </c>
      <c r="DW55" s="371" t="str">
        <f t="shared" si="40"/>
        <v/>
      </c>
      <c r="DX55" s="371" t="str">
        <f t="shared" si="40"/>
        <v/>
      </c>
      <c r="DY55" s="371" t="str">
        <f t="shared" si="40"/>
        <v/>
      </c>
      <c r="DZ55" s="371" t="str">
        <f t="shared" si="40"/>
        <v/>
      </c>
      <c r="EA55" s="371" t="str">
        <f t="shared" si="40"/>
        <v/>
      </c>
      <c r="EB55" s="371" t="str">
        <f t="shared" si="40"/>
        <v/>
      </c>
      <c r="EC55" s="371" t="str">
        <f t="shared" si="41"/>
        <v/>
      </c>
      <c r="ED55" s="371" t="str">
        <f t="shared" si="41"/>
        <v/>
      </c>
      <c r="EE55" s="371" t="str">
        <f t="shared" si="41"/>
        <v/>
      </c>
      <c r="EF55" s="371" t="str">
        <f t="shared" si="41"/>
        <v/>
      </c>
      <c r="EG55" s="371" t="str">
        <f t="shared" si="41"/>
        <v/>
      </c>
      <c r="EH55" s="371" t="str">
        <f t="shared" si="41"/>
        <v/>
      </c>
      <c r="EI55" s="371" t="str">
        <f t="shared" si="41"/>
        <v/>
      </c>
      <c r="EJ55" s="371" t="str">
        <f t="shared" si="41"/>
        <v/>
      </c>
      <c r="EK55" s="371" t="str">
        <f t="shared" si="41"/>
        <v/>
      </c>
      <c r="EL55" s="371" t="str">
        <f t="shared" si="41"/>
        <v/>
      </c>
      <c r="EM55" s="371" t="str">
        <f t="shared" si="42"/>
        <v/>
      </c>
      <c r="EN55" s="371" t="str">
        <f t="shared" si="42"/>
        <v/>
      </c>
      <c r="EO55" s="371" t="str">
        <f t="shared" si="42"/>
        <v/>
      </c>
      <c r="EP55" s="371" t="str">
        <f t="shared" si="42"/>
        <v/>
      </c>
      <c r="EQ55" s="371" t="str">
        <f t="shared" si="42"/>
        <v/>
      </c>
      <c r="ER55" s="371" t="str">
        <f t="shared" si="42"/>
        <v/>
      </c>
      <c r="ES55" s="371" t="str">
        <f t="shared" si="42"/>
        <v/>
      </c>
      <c r="ET55" s="371" t="str">
        <f t="shared" si="42"/>
        <v/>
      </c>
      <c r="EU55" s="371" t="str">
        <f t="shared" si="42"/>
        <v/>
      </c>
      <c r="EV55" s="371" t="str">
        <f t="shared" si="42"/>
        <v/>
      </c>
    </row>
    <row r="56" spans="2:152" ht="19.5" customHeight="1" x14ac:dyDescent="0.25">
      <c r="B56" s="9">
        <f t="shared" si="18"/>
        <v>26</v>
      </c>
      <c r="C56" s="6"/>
      <c r="D56" s="6"/>
      <c r="E56" s="6"/>
      <c r="F56" s="246" t="str">
        <f>IF('תנאי סף'!BE56&lt;&gt;1,"",'תנאי סף'!F56)</f>
        <v>בר-קיימא  - ליריק אופרה - פרויקט אוופראי</v>
      </c>
      <c r="G56" s="163" t="s">
        <v>227</v>
      </c>
      <c r="H56" s="186">
        <v>1</v>
      </c>
      <c r="I56" s="8"/>
      <c r="J56" s="7"/>
      <c r="K56" s="8"/>
      <c r="L56" s="7"/>
      <c r="M56" s="8"/>
      <c r="N56" s="8"/>
      <c r="O56" s="163"/>
      <c r="P56" s="186"/>
      <c r="Q56" s="10"/>
      <c r="R56" s="10"/>
      <c r="S56" s="10"/>
      <c r="T56" s="10"/>
      <c r="U56" s="164">
        <f t="shared" si="19"/>
        <v>2</v>
      </c>
      <c r="V56" s="10">
        <v>1</v>
      </c>
      <c r="W56" s="10">
        <f t="shared" si="20"/>
        <v>2</v>
      </c>
      <c r="X56" s="164">
        <v>1</v>
      </c>
      <c r="Y56" s="10">
        <f t="shared" si="21"/>
        <v>2</v>
      </c>
      <c r="Z56" s="123">
        <f t="shared" si="6"/>
        <v>3.669724770642202E-2</v>
      </c>
      <c r="AA56" s="195">
        <f t="shared" si="22"/>
        <v>1</v>
      </c>
      <c r="AB56" s="195">
        <f t="shared" si="23"/>
        <v>0</v>
      </c>
      <c r="AC56" s="195">
        <f t="shared" si="23"/>
        <v>1</v>
      </c>
      <c r="AD56" s="195">
        <f t="shared" si="7"/>
        <v>1</v>
      </c>
      <c r="AE56" s="195">
        <f t="shared" si="7"/>
        <v>1</v>
      </c>
      <c r="BA56" s="195" t="str">
        <f t="shared" si="33"/>
        <v>תל אביב והסביבה (עד 30 קילומטר מתל-אביב)</v>
      </c>
      <c r="BB56" s="195" t="str">
        <f t="shared" si="33"/>
        <v>מעל 30 ועד 60 קילומטר מתל-אביב (נתניה חדרה, יבנה, גדרה)</v>
      </c>
      <c r="BC56" s="195" t="str">
        <f t="shared" si="33"/>
        <v>מעל 60 ועד 100 קילומטר מתל-אביב (ירושלים, חיפה)</v>
      </c>
      <c r="BD56" s="195" t="str">
        <f t="shared" si="33"/>
        <v>מעל 100 קילומטר מתל-אביב (עכו, באר שבע, טבריה)</v>
      </c>
      <c r="BK56" s="196">
        <f t="shared" si="34"/>
        <v>0</v>
      </c>
      <c r="BL56" s="196">
        <f t="shared" si="34"/>
        <v>0</v>
      </c>
      <c r="BM56" s="196">
        <f t="shared" si="34"/>
        <v>0</v>
      </c>
      <c r="BN56" s="196">
        <f t="shared" si="34"/>
        <v>0</v>
      </c>
      <c r="BO56" s="196">
        <f t="shared" si="34"/>
        <v>0</v>
      </c>
      <c r="BP56" s="196">
        <f t="shared" si="34"/>
        <v>0</v>
      </c>
      <c r="BQ56" s="196">
        <f t="shared" si="34"/>
        <v>0</v>
      </c>
      <c r="BR56" s="196">
        <f t="shared" si="34"/>
        <v>0</v>
      </c>
      <c r="BS56" s="196">
        <f t="shared" si="34"/>
        <v>0</v>
      </c>
      <c r="BT56" s="196">
        <f t="shared" si="34"/>
        <v>0</v>
      </c>
      <c r="BU56" s="196">
        <f t="shared" si="35"/>
        <v>0</v>
      </c>
      <c r="BV56" s="196">
        <f t="shared" si="35"/>
        <v>0</v>
      </c>
      <c r="BW56" s="196">
        <f t="shared" si="35"/>
        <v>0</v>
      </c>
      <c r="BX56" s="196">
        <f t="shared" si="35"/>
        <v>0</v>
      </c>
      <c r="BY56" s="196">
        <f t="shared" si="35"/>
        <v>0</v>
      </c>
      <c r="BZ56" s="196">
        <f t="shared" si="35"/>
        <v>0</v>
      </c>
      <c r="CA56" s="196">
        <f t="shared" si="35"/>
        <v>0</v>
      </c>
      <c r="CB56" s="196">
        <f t="shared" si="35"/>
        <v>0</v>
      </c>
      <c r="CC56" s="196">
        <f t="shared" si="35"/>
        <v>0</v>
      </c>
      <c r="CD56" s="196">
        <f t="shared" si="35"/>
        <v>0</v>
      </c>
      <c r="CE56" s="196">
        <f t="shared" si="36"/>
        <v>0</v>
      </c>
      <c r="CF56" s="196">
        <f t="shared" si="36"/>
        <v>0</v>
      </c>
      <c r="CG56" s="196">
        <f t="shared" si="36"/>
        <v>0</v>
      </c>
      <c r="CH56" s="196">
        <f t="shared" si="36"/>
        <v>0</v>
      </c>
      <c r="CI56" s="196">
        <f t="shared" si="36"/>
        <v>0</v>
      </c>
      <c r="CJ56" s="196">
        <f t="shared" si="36"/>
        <v>0</v>
      </c>
      <c r="CK56" s="196">
        <f t="shared" si="36"/>
        <v>0</v>
      </c>
      <c r="CL56" s="196">
        <f t="shared" si="36"/>
        <v>0</v>
      </c>
      <c r="CM56" s="196">
        <f t="shared" si="36"/>
        <v>0</v>
      </c>
      <c r="CN56" s="196">
        <f t="shared" si="36"/>
        <v>0</v>
      </c>
      <c r="CO56" s="196">
        <f t="shared" si="37"/>
        <v>0</v>
      </c>
      <c r="CP56" s="196">
        <f t="shared" si="37"/>
        <v>0</v>
      </c>
      <c r="CQ56" s="196">
        <f t="shared" si="37"/>
        <v>0</v>
      </c>
      <c r="CR56" s="196">
        <f t="shared" si="37"/>
        <v>0</v>
      </c>
      <c r="CS56" s="196">
        <f t="shared" si="37"/>
        <v>0</v>
      </c>
      <c r="CT56" s="196">
        <f t="shared" si="37"/>
        <v>0</v>
      </c>
      <c r="CU56" s="196">
        <f t="shared" si="37"/>
        <v>0</v>
      </c>
      <c r="CV56" s="196">
        <f t="shared" si="37"/>
        <v>0</v>
      </c>
      <c r="CW56" s="196">
        <f t="shared" si="37"/>
        <v>0</v>
      </c>
      <c r="CX56" s="196">
        <f t="shared" si="37"/>
        <v>0</v>
      </c>
      <c r="CY56" s="196">
        <f t="shared" si="38"/>
        <v>0</v>
      </c>
      <c r="CZ56" s="196">
        <f t="shared" si="38"/>
        <v>0</v>
      </c>
      <c r="DA56" s="196">
        <f t="shared" si="38"/>
        <v>0</v>
      </c>
      <c r="DB56" s="196">
        <f t="shared" si="38"/>
        <v>0</v>
      </c>
      <c r="DC56" s="196">
        <f t="shared" si="38"/>
        <v>0</v>
      </c>
      <c r="DD56" s="196">
        <f t="shared" si="38"/>
        <v>0</v>
      </c>
      <c r="DE56" s="196">
        <f t="shared" si="38"/>
        <v>0</v>
      </c>
      <c r="DF56" s="196">
        <f t="shared" si="38"/>
        <v>0</v>
      </c>
      <c r="DG56" s="196">
        <f t="shared" si="38"/>
        <v>0</v>
      </c>
      <c r="DH56" s="196">
        <f t="shared" si="38"/>
        <v>0</v>
      </c>
      <c r="DI56" s="196">
        <f t="shared" si="39"/>
        <v>0</v>
      </c>
      <c r="DJ56" s="196">
        <f t="shared" si="39"/>
        <v>0</v>
      </c>
      <c r="DK56" s="196">
        <f t="shared" si="39"/>
        <v>0</v>
      </c>
      <c r="DL56" s="196">
        <f t="shared" si="39"/>
        <v>0</v>
      </c>
      <c r="DM56" s="196">
        <f t="shared" si="39"/>
        <v>0</v>
      </c>
      <c r="DN56" s="196">
        <f t="shared" si="39"/>
        <v>0</v>
      </c>
      <c r="DO56" s="196">
        <f t="shared" si="39"/>
        <v>0</v>
      </c>
      <c r="DP56" s="196">
        <f t="shared" si="39"/>
        <v>0</v>
      </c>
      <c r="DQ56" s="196">
        <f t="shared" si="39"/>
        <v>0</v>
      </c>
      <c r="DR56" s="196">
        <f t="shared" si="39"/>
        <v>0</v>
      </c>
      <c r="DS56" s="196">
        <f t="shared" si="40"/>
        <v>0</v>
      </c>
      <c r="DT56" s="196">
        <f t="shared" si="40"/>
        <v>0</v>
      </c>
      <c r="DU56" s="196">
        <f t="shared" si="40"/>
        <v>0</v>
      </c>
      <c r="DV56" s="196">
        <f t="shared" si="40"/>
        <v>0</v>
      </c>
      <c r="DW56" s="196">
        <f t="shared" si="40"/>
        <v>0</v>
      </c>
      <c r="DX56" s="196">
        <f t="shared" si="40"/>
        <v>0</v>
      </c>
      <c r="DY56" s="196">
        <f t="shared" si="40"/>
        <v>0</v>
      </c>
      <c r="DZ56" s="196">
        <f t="shared" si="40"/>
        <v>0</v>
      </c>
      <c r="EA56" s="196">
        <f t="shared" si="40"/>
        <v>0</v>
      </c>
      <c r="EB56" s="196">
        <f t="shared" si="40"/>
        <v>0</v>
      </c>
      <c r="EC56" s="196">
        <f t="shared" si="41"/>
        <v>0</v>
      </c>
      <c r="ED56" s="196">
        <f t="shared" si="41"/>
        <v>0</v>
      </c>
      <c r="EE56" s="196">
        <f t="shared" si="41"/>
        <v>0</v>
      </c>
      <c r="EF56" s="196">
        <f t="shared" si="41"/>
        <v>0</v>
      </c>
      <c r="EG56" s="196">
        <f t="shared" si="41"/>
        <v>0</v>
      </c>
      <c r="EH56" s="196">
        <f t="shared" si="41"/>
        <v>0</v>
      </c>
      <c r="EI56" s="196">
        <f t="shared" si="41"/>
        <v>0</v>
      </c>
      <c r="EJ56" s="196">
        <f t="shared" si="41"/>
        <v>0</v>
      </c>
      <c r="EK56" s="196">
        <f t="shared" si="41"/>
        <v>0</v>
      </c>
      <c r="EL56" s="196">
        <f t="shared" si="41"/>
        <v>0</v>
      </c>
      <c r="EM56" s="196">
        <f t="shared" si="42"/>
        <v>0</v>
      </c>
      <c r="EN56" s="196">
        <f t="shared" si="42"/>
        <v>0</v>
      </c>
      <c r="EO56" s="196">
        <f t="shared" si="42"/>
        <v>0</v>
      </c>
      <c r="EP56" s="196">
        <f t="shared" si="42"/>
        <v>0</v>
      </c>
      <c r="EQ56" s="196">
        <f t="shared" si="42"/>
        <v>0</v>
      </c>
      <c r="ER56" s="196">
        <f t="shared" si="42"/>
        <v>0</v>
      </c>
      <c r="ES56" s="196">
        <f t="shared" si="42"/>
        <v>0</v>
      </c>
      <c r="ET56" s="196">
        <f t="shared" si="42"/>
        <v>0</v>
      </c>
      <c r="EU56" s="196">
        <f t="shared" si="42"/>
        <v>0</v>
      </c>
      <c r="EV56" s="196">
        <f t="shared" si="42"/>
        <v>0</v>
      </c>
    </row>
    <row r="57" spans="2:152" x14ac:dyDescent="0.25">
      <c r="B57" s="9" t="str">
        <f t="shared" si="18"/>
        <v/>
      </c>
      <c r="C57" s="6"/>
      <c r="D57" s="6"/>
      <c r="E57" s="6"/>
      <c r="F57" s="246" t="str">
        <f>IF('תנאי סף'!BE57&lt;&gt;1,"",'תנאי סף'!F57)</f>
        <v/>
      </c>
      <c r="G57" s="163"/>
      <c r="H57" s="186"/>
      <c r="I57" s="8"/>
      <c r="J57" s="7"/>
      <c r="K57" s="8"/>
      <c r="L57" s="7"/>
      <c r="M57" s="8"/>
      <c r="N57" s="8"/>
      <c r="O57" s="163"/>
      <c r="P57" s="186"/>
      <c r="Q57" s="10"/>
      <c r="R57" s="10"/>
      <c r="S57" s="10"/>
      <c r="T57" s="10"/>
      <c r="U57" s="164" t="str">
        <f t="shared" si="19"/>
        <v/>
      </c>
      <c r="V57" s="10">
        <v>1</v>
      </c>
      <c r="W57" s="10" t="str">
        <f t="shared" si="20"/>
        <v/>
      </c>
      <c r="X57" s="164">
        <v>1</v>
      </c>
      <c r="Y57" s="10" t="str">
        <f t="shared" si="21"/>
        <v/>
      </c>
      <c r="Z57" s="123" t="str">
        <f t="shared" si="6"/>
        <v/>
      </c>
      <c r="AA57" s="195">
        <f t="shared" si="22"/>
        <v>0</v>
      </c>
      <c r="AB57" s="195" t="str">
        <f t="shared" si="23"/>
        <v/>
      </c>
      <c r="AC57" s="195" t="str">
        <f t="shared" si="23"/>
        <v/>
      </c>
      <c r="AD57" s="195">
        <f t="shared" si="7"/>
        <v>0</v>
      </c>
      <c r="AE57" s="195">
        <f t="shared" si="7"/>
        <v>0</v>
      </c>
      <c r="BA57" s="195" t="str">
        <f t="shared" si="33"/>
        <v/>
      </c>
      <c r="BB57" s="195" t="str">
        <f t="shared" si="33"/>
        <v/>
      </c>
      <c r="BC57" s="195" t="str">
        <f t="shared" si="33"/>
        <v/>
      </c>
      <c r="BD57" s="195" t="str">
        <f t="shared" si="33"/>
        <v/>
      </c>
      <c r="BK57" s="196" t="str">
        <f t="shared" si="34"/>
        <v/>
      </c>
      <c r="BL57" s="196" t="str">
        <f t="shared" si="34"/>
        <v/>
      </c>
      <c r="BM57" s="196" t="str">
        <f t="shared" si="34"/>
        <v/>
      </c>
      <c r="BN57" s="196" t="str">
        <f t="shared" si="34"/>
        <v/>
      </c>
      <c r="BO57" s="196" t="str">
        <f t="shared" si="34"/>
        <v/>
      </c>
      <c r="BP57" s="196" t="str">
        <f t="shared" si="34"/>
        <v/>
      </c>
      <c r="BQ57" s="196" t="str">
        <f t="shared" si="34"/>
        <v/>
      </c>
      <c r="BR57" s="196" t="str">
        <f t="shared" si="34"/>
        <v/>
      </c>
      <c r="BS57" s="196" t="str">
        <f t="shared" si="34"/>
        <v/>
      </c>
      <c r="BT57" s="196" t="str">
        <f t="shared" si="34"/>
        <v/>
      </c>
      <c r="BU57" s="196" t="str">
        <f t="shared" si="35"/>
        <v/>
      </c>
      <c r="BV57" s="196" t="str">
        <f t="shared" si="35"/>
        <v/>
      </c>
      <c r="BW57" s="196" t="str">
        <f t="shared" si="35"/>
        <v/>
      </c>
      <c r="BX57" s="196" t="str">
        <f t="shared" si="35"/>
        <v/>
      </c>
      <c r="BY57" s="196" t="str">
        <f t="shared" si="35"/>
        <v/>
      </c>
      <c r="BZ57" s="196" t="str">
        <f t="shared" si="35"/>
        <v/>
      </c>
      <c r="CA57" s="196" t="str">
        <f t="shared" si="35"/>
        <v/>
      </c>
      <c r="CB57" s="196" t="str">
        <f t="shared" si="35"/>
        <v/>
      </c>
      <c r="CC57" s="196" t="str">
        <f t="shared" si="35"/>
        <v/>
      </c>
      <c r="CD57" s="196" t="str">
        <f t="shared" si="35"/>
        <v/>
      </c>
      <c r="CE57" s="196" t="str">
        <f t="shared" si="36"/>
        <v/>
      </c>
      <c r="CF57" s="196" t="str">
        <f t="shared" si="36"/>
        <v/>
      </c>
      <c r="CG57" s="196" t="str">
        <f t="shared" si="36"/>
        <v/>
      </c>
      <c r="CH57" s="196" t="str">
        <f t="shared" si="36"/>
        <v/>
      </c>
      <c r="CI57" s="196" t="str">
        <f t="shared" si="36"/>
        <v/>
      </c>
      <c r="CJ57" s="196" t="str">
        <f t="shared" si="36"/>
        <v/>
      </c>
      <c r="CK57" s="196" t="str">
        <f t="shared" si="36"/>
        <v/>
      </c>
      <c r="CL57" s="196" t="str">
        <f t="shared" si="36"/>
        <v/>
      </c>
      <c r="CM57" s="196" t="str">
        <f t="shared" si="36"/>
        <v/>
      </c>
      <c r="CN57" s="196" t="str">
        <f t="shared" si="36"/>
        <v/>
      </c>
      <c r="CO57" s="196" t="str">
        <f t="shared" si="37"/>
        <v/>
      </c>
      <c r="CP57" s="196" t="str">
        <f t="shared" si="37"/>
        <v/>
      </c>
      <c r="CQ57" s="196" t="str">
        <f t="shared" si="37"/>
        <v/>
      </c>
      <c r="CR57" s="196" t="str">
        <f t="shared" si="37"/>
        <v/>
      </c>
      <c r="CS57" s="196" t="str">
        <f t="shared" si="37"/>
        <v/>
      </c>
      <c r="CT57" s="196" t="str">
        <f t="shared" si="37"/>
        <v/>
      </c>
      <c r="CU57" s="196" t="str">
        <f t="shared" si="37"/>
        <v/>
      </c>
      <c r="CV57" s="196" t="str">
        <f t="shared" si="37"/>
        <v/>
      </c>
      <c r="CW57" s="196" t="str">
        <f t="shared" si="37"/>
        <v/>
      </c>
      <c r="CX57" s="196" t="str">
        <f t="shared" si="37"/>
        <v/>
      </c>
      <c r="CY57" s="196" t="str">
        <f t="shared" si="38"/>
        <v/>
      </c>
      <c r="CZ57" s="196" t="str">
        <f t="shared" si="38"/>
        <v/>
      </c>
      <c r="DA57" s="196" t="str">
        <f t="shared" si="38"/>
        <v/>
      </c>
      <c r="DB57" s="196" t="str">
        <f t="shared" si="38"/>
        <v/>
      </c>
      <c r="DC57" s="196" t="str">
        <f t="shared" si="38"/>
        <v/>
      </c>
      <c r="DD57" s="196" t="str">
        <f t="shared" si="38"/>
        <v/>
      </c>
      <c r="DE57" s="196" t="str">
        <f t="shared" si="38"/>
        <v/>
      </c>
      <c r="DF57" s="196" t="str">
        <f t="shared" si="38"/>
        <v/>
      </c>
      <c r="DG57" s="196" t="str">
        <f t="shared" si="38"/>
        <v/>
      </c>
      <c r="DH57" s="196" t="str">
        <f t="shared" si="38"/>
        <v/>
      </c>
      <c r="DI57" s="196" t="str">
        <f t="shared" si="39"/>
        <v/>
      </c>
      <c r="DJ57" s="196" t="str">
        <f t="shared" si="39"/>
        <v/>
      </c>
      <c r="DK57" s="196" t="str">
        <f t="shared" si="39"/>
        <v/>
      </c>
      <c r="DL57" s="196" t="str">
        <f t="shared" si="39"/>
        <v/>
      </c>
      <c r="DM57" s="196" t="str">
        <f t="shared" si="39"/>
        <v/>
      </c>
      <c r="DN57" s="196" t="str">
        <f t="shared" si="39"/>
        <v/>
      </c>
      <c r="DO57" s="196" t="str">
        <f t="shared" si="39"/>
        <v/>
      </c>
      <c r="DP57" s="196" t="str">
        <f t="shared" si="39"/>
        <v/>
      </c>
      <c r="DQ57" s="196" t="str">
        <f t="shared" si="39"/>
        <v/>
      </c>
      <c r="DR57" s="196" t="str">
        <f t="shared" si="39"/>
        <v/>
      </c>
      <c r="DS57" s="196" t="str">
        <f t="shared" si="40"/>
        <v/>
      </c>
      <c r="DT57" s="196" t="str">
        <f t="shared" si="40"/>
        <v/>
      </c>
      <c r="DU57" s="196" t="str">
        <f t="shared" si="40"/>
        <v/>
      </c>
      <c r="DV57" s="196" t="str">
        <f t="shared" si="40"/>
        <v/>
      </c>
      <c r="DW57" s="196" t="str">
        <f t="shared" si="40"/>
        <v/>
      </c>
      <c r="DX57" s="196" t="str">
        <f t="shared" si="40"/>
        <v/>
      </c>
      <c r="DY57" s="196" t="str">
        <f t="shared" si="40"/>
        <v/>
      </c>
      <c r="DZ57" s="196" t="str">
        <f t="shared" si="40"/>
        <v/>
      </c>
      <c r="EA57" s="196" t="str">
        <f t="shared" si="40"/>
        <v/>
      </c>
      <c r="EB57" s="196" t="str">
        <f t="shared" si="40"/>
        <v/>
      </c>
      <c r="EC57" s="196" t="str">
        <f t="shared" si="41"/>
        <v/>
      </c>
      <c r="ED57" s="196" t="str">
        <f t="shared" si="41"/>
        <v/>
      </c>
      <c r="EE57" s="196" t="str">
        <f t="shared" si="41"/>
        <v/>
      </c>
      <c r="EF57" s="196" t="str">
        <f t="shared" si="41"/>
        <v/>
      </c>
      <c r="EG57" s="196" t="str">
        <f t="shared" si="41"/>
        <v/>
      </c>
      <c r="EH57" s="196" t="str">
        <f t="shared" si="41"/>
        <v/>
      </c>
      <c r="EI57" s="196" t="str">
        <f t="shared" si="41"/>
        <v/>
      </c>
      <c r="EJ57" s="196" t="str">
        <f t="shared" si="41"/>
        <v/>
      </c>
      <c r="EK57" s="196" t="str">
        <f t="shared" si="41"/>
        <v/>
      </c>
      <c r="EL57" s="196" t="str">
        <f t="shared" si="41"/>
        <v/>
      </c>
      <c r="EM57" s="196" t="str">
        <f t="shared" si="42"/>
        <v/>
      </c>
      <c r="EN57" s="196" t="str">
        <f t="shared" si="42"/>
        <v/>
      </c>
      <c r="EO57" s="196" t="str">
        <f t="shared" si="42"/>
        <v/>
      </c>
      <c r="EP57" s="196" t="str">
        <f t="shared" si="42"/>
        <v/>
      </c>
      <c r="EQ57" s="196" t="str">
        <f t="shared" si="42"/>
        <v/>
      </c>
      <c r="ER57" s="196" t="str">
        <f t="shared" si="42"/>
        <v/>
      </c>
      <c r="ES57" s="196" t="str">
        <f t="shared" si="42"/>
        <v/>
      </c>
      <c r="ET57" s="196" t="str">
        <f t="shared" si="42"/>
        <v/>
      </c>
      <c r="EU57" s="196" t="str">
        <f t="shared" si="42"/>
        <v/>
      </c>
      <c r="EV57" s="196" t="str">
        <f t="shared" si="42"/>
        <v/>
      </c>
    </row>
    <row r="58" spans="2:152" s="212" customFormat="1" ht="15.75" customHeight="1" x14ac:dyDescent="0.25">
      <c r="B58" s="9">
        <f t="shared" si="18"/>
        <v>28</v>
      </c>
      <c r="C58" s="372"/>
      <c r="D58" s="372"/>
      <c r="E58" s="372"/>
      <c r="F58" s="246" t="str">
        <f>IF('תנאי סף'!BE58&lt;&gt;1,"",'תנאי סף'!F58)</f>
        <v>ארגון המקהלות בישראל - ברוב קולות</v>
      </c>
      <c r="G58" s="440" t="s">
        <v>226</v>
      </c>
      <c r="H58" s="374">
        <v>0</v>
      </c>
      <c r="I58" s="355"/>
      <c r="J58" s="375"/>
      <c r="K58" s="355"/>
      <c r="L58" s="375"/>
      <c r="M58" s="355"/>
      <c r="N58" s="355"/>
      <c r="O58" s="373"/>
      <c r="P58" s="374"/>
      <c r="Q58" s="376"/>
      <c r="R58" s="376"/>
      <c r="S58" s="376"/>
      <c r="T58" s="376"/>
      <c r="U58" s="164">
        <f t="shared" si="19"/>
        <v>0</v>
      </c>
      <c r="V58" s="376">
        <v>1</v>
      </c>
      <c r="W58" s="376">
        <f t="shared" si="20"/>
        <v>0</v>
      </c>
      <c r="X58" s="377">
        <v>1</v>
      </c>
      <c r="Y58" s="376">
        <f t="shared" si="21"/>
        <v>0</v>
      </c>
      <c r="Z58" s="123">
        <f t="shared" si="6"/>
        <v>0</v>
      </c>
      <c r="AA58" s="356">
        <f t="shared" si="22"/>
        <v>1</v>
      </c>
      <c r="AB58" s="356">
        <f t="shared" si="23"/>
        <v>0</v>
      </c>
      <c r="AC58" s="356">
        <f t="shared" si="23"/>
        <v>1</v>
      </c>
      <c r="AD58" s="356">
        <f t="shared" si="7"/>
        <v>1</v>
      </c>
      <c r="AE58" s="356">
        <f t="shared" si="7"/>
        <v>1</v>
      </c>
      <c r="AF58" s="356"/>
      <c r="AG58" s="356"/>
      <c r="AH58" s="356"/>
      <c r="AI58" s="356"/>
      <c r="AJ58" s="356"/>
      <c r="AK58" s="356"/>
      <c r="AL58" s="356"/>
      <c r="AM58" s="356"/>
      <c r="AN58" s="356"/>
      <c r="AO58" s="356"/>
      <c r="AP58" s="356"/>
      <c r="AQ58" s="356"/>
      <c r="AR58" s="356"/>
      <c r="AS58" s="356"/>
      <c r="AT58" s="356"/>
      <c r="AU58" s="356"/>
      <c r="AV58" s="356"/>
      <c r="AW58" s="356"/>
      <c r="AX58" s="356"/>
      <c r="AY58" s="356"/>
      <c r="AZ58" s="356"/>
      <c r="BA58" s="356" t="str">
        <f t="shared" si="33"/>
        <v>תל אביב והסביבה (עד 30 קילומטר מתל-אביב)</v>
      </c>
      <c r="BB58" s="356" t="str">
        <f t="shared" si="33"/>
        <v>מעל 30 ועד 60 קילומטר מתל-אביב (נתניה חדרה, יבנה, גדרה)</v>
      </c>
      <c r="BC58" s="356" t="str">
        <f t="shared" si="33"/>
        <v>מעל 60 ועד 100 קילומטר מתל-אביב (ירושלים, חיפה)</v>
      </c>
      <c r="BD58" s="356" t="str">
        <f t="shared" si="33"/>
        <v>מעל 100 קילומטר מתל-אביב (עכו, באר שבע, טבריה)</v>
      </c>
      <c r="BE58" s="356"/>
      <c r="BF58" s="356"/>
      <c r="BG58" s="356"/>
      <c r="BH58" s="356"/>
      <c r="BI58" s="356"/>
      <c r="BJ58" s="356"/>
      <c r="BK58" s="212">
        <f t="shared" si="34"/>
        <v>0</v>
      </c>
      <c r="BL58" s="212">
        <f t="shared" si="34"/>
        <v>0</v>
      </c>
      <c r="BM58" s="212">
        <f t="shared" si="34"/>
        <v>0</v>
      </c>
      <c r="BN58" s="212">
        <f t="shared" si="34"/>
        <v>0</v>
      </c>
      <c r="BO58" s="212">
        <f t="shared" si="34"/>
        <v>0</v>
      </c>
      <c r="BP58" s="212">
        <f t="shared" si="34"/>
        <v>0</v>
      </c>
      <c r="BQ58" s="212">
        <f t="shared" si="34"/>
        <v>0</v>
      </c>
      <c r="BR58" s="212">
        <f t="shared" si="34"/>
        <v>0</v>
      </c>
      <c r="BS58" s="212">
        <f t="shared" si="34"/>
        <v>0</v>
      </c>
      <c r="BT58" s="212">
        <f t="shared" si="34"/>
        <v>0</v>
      </c>
      <c r="BU58" s="212">
        <f t="shared" si="35"/>
        <v>0</v>
      </c>
      <c r="BV58" s="212">
        <f t="shared" si="35"/>
        <v>0</v>
      </c>
      <c r="BW58" s="212">
        <f t="shared" si="35"/>
        <v>0</v>
      </c>
      <c r="BX58" s="212">
        <f t="shared" si="35"/>
        <v>0</v>
      </c>
      <c r="BY58" s="212">
        <f t="shared" si="35"/>
        <v>0</v>
      </c>
      <c r="BZ58" s="212">
        <f t="shared" si="35"/>
        <v>0</v>
      </c>
      <c r="CA58" s="212">
        <f t="shared" si="35"/>
        <v>0</v>
      </c>
      <c r="CB58" s="212">
        <f t="shared" si="35"/>
        <v>0</v>
      </c>
      <c r="CC58" s="212">
        <f t="shared" si="35"/>
        <v>0</v>
      </c>
      <c r="CD58" s="212">
        <f t="shared" si="35"/>
        <v>0</v>
      </c>
      <c r="CE58" s="212">
        <f t="shared" si="36"/>
        <v>0</v>
      </c>
      <c r="CF58" s="212">
        <f t="shared" si="36"/>
        <v>0</v>
      </c>
      <c r="CG58" s="212">
        <f t="shared" si="36"/>
        <v>0</v>
      </c>
      <c r="CH58" s="212">
        <f t="shared" si="36"/>
        <v>0</v>
      </c>
      <c r="CI58" s="212">
        <f t="shared" si="36"/>
        <v>0</v>
      </c>
      <c r="CJ58" s="212">
        <f t="shared" si="36"/>
        <v>0</v>
      </c>
      <c r="CK58" s="212">
        <f t="shared" si="36"/>
        <v>0</v>
      </c>
      <c r="CL58" s="212">
        <f t="shared" si="36"/>
        <v>0</v>
      </c>
      <c r="CM58" s="212">
        <f t="shared" si="36"/>
        <v>0</v>
      </c>
      <c r="CN58" s="212">
        <f t="shared" si="36"/>
        <v>0</v>
      </c>
      <c r="CO58" s="212">
        <f t="shared" si="37"/>
        <v>0</v>
      </c>
      <c r="CP58" s="212">
        <f t="shared" si="37"/>
        <v>0</v>
      </c>
      <c r="CQ58" s="212">
        <f t="shared" si="37"/>
        <v>0</v>
      </c>
      <c r="CR58" s="212">
        <f t="shared" si="37"/>
        <v>0</v>
      </c>
      <c r="CS58" s="212">
        <f t="shared" si="37"/>
        <v>0</v>
      </c>
      <c r="CT58" s="212">
        <f t="shared" si="37"/>
        <v>0</v>
      </c>
      <c r="CU58" s="212">
        <f t="shared" si="37"/>
        <v>0</v>
      </c>
      <c r="CV58" s="212">
        <f t="shared" si="37"/>
        <v>0</v>
      </c>
      <c r="CW58" s="212">
        <f t="shared" si="37"/>
        <v>0</v>
      </c>
      <c r="CX58" s="212">
        <f t="shared" si="37"/>
        <v>0</v>
      </c>
      <c r="CY58" s="212">
        <f t="shared" si="38"/>
        <v>0</v>
      </c>
      <c r="CZ58" s="212">
        <f t="shared" si="38"/>
        <v>0</v>
      </c>
      <c r="DA58" s="212">
        <f t="shared" si="38"/>
        <v>0</v>
      </c>
      <c r="DB58" s="212">
        <f t="shared" si="38"/>
        <v>0</v>
      </c>
      <c r="DC58" s="212">
        <f t="shared" si="38"/>
        <v>0</v>
      </c>
      <c r="DD58" s="212">
        <f t="shared" si="38"/>
        <v>0</v>
      </c>
      <c r="DE58" s="212">
        <f t="shared" si="38"/>
        <v>0</v>
      </c>
      <c r="DF58" s="212">
        <f t="shared" si="38"/>
        <v>0</v>
      </c>
      <c r="DG58" s="212">
        <f t="shared" si="38"/>
        <v>0</v>
      </c>
      <c r="DH58" s="212">
        <f t="shared" si="38"/>
        <v>0</v>
      </c>
      <c r="DI58" s="212">
        <f t="shared" si="39"/>
        <v>0</v>
      </c>
      <c r="DJ58" s="212">
        <f t="shared" si="39"/>
        <v>0</v>
      </c>
      <c r="DK58" s="212">
        <f t="shared" si="39"/>
        <v>0</v>
      </c>
      <c r="DL58" s="212">
        <f t="shared" si="39"/>
        <v>0</v>
      </c>
      <c r="DM58" s="212">
        <f t="shared" si="39"/>
        <v>0</v>
      </c>
      <c r="DN58" s="212">
        <f t="shared" si="39"/>
        <v>0</v>
      </c>
      <c r="DO58" s="212">
        <f t="shared" si="39"/>
        <v>0</v>
      </c>
      <c r="DP58" s="212">
        <f t="shared" si="39"/>
        <v>0</v>
      </c>
      <c r="DQ58" s="212">
        <f t="shared" si="39"/>
        <v>0</v>
      </c>
      <c r="DR58" s="212">
        <f t="shared" si="39"/>
        <v>0</v>
      </c>
      <c r="DS58" s="212">
        <f t="shared" si="40"/>
        <v>0</v>
      </c>
      <c r="DT58" s="212">
        <f t="shared" si="40"/>
        <v>0</v>
      </c>
      <c r="DU58" s="212">
        <f t="shared" si="40"/>
        <v>0</v>
      </c>
      <c r="DV58" s="212">
        <f t="shared" si="40"/>
        <v>0</v>
      </c>
      <c r="DW58" s="212">
        <f t="shared" si="40"/>
        <v>0</v>
      </c>
      <c r="DX58" s="212">
        <f t="shared" si="40"/>
        <v>0</v>
      </c>
      <c r="DY58" s="212">
        <f t="shared" si="40"/>
        <v>0</v>
      </c>
      <c r="DZ58" s="212">
        <f t="shared" si="40"/>
        <v>0</v>
      </c>
      <c r="EA58" s="212">
        <f t="shared" si="40"/>
        <v>0</v>
      </c>
      <c r="EB58" s="212">
        <f t="shared" si="40"/>
        <v>0</v>
      </c>
      <c r="EC58" s="212">
        <f t="shared" si="41"/>
        <v>0</v>
      </c>
      <c r="ED58" s="212">
        <f t="shared" si="41"/>
        <v>0</v>
      </c>
      <c r="EE58" s="212">
        <f t="shared" si="41"/>
        <v>0</v>
      </c>
      <c r="EF58" s="212">
        <f t="shared" si="41"/>
        <v>0</v>
      </c>
      <c r="EG58" s="212">
        <f t="shared" si="41"/>
        <v>0</v>
      </c>
      <c r="EH58" s="212">
        <f t="shared" si="41"/>
        <v>0</v>
      </c>
      <c r="EI58" s="212">
        <f t="shared" si="41"/>
        <v>0</v>
      </c>
      <c r="EJ58" s="212">
        <f t="shared" si="41"/>
        <v>0</v>
      </c>
      <c r="EK58" s="212">
        <f t="shared" si="41"/>
        <v>0</v>
      </c>
      <c r="EL58" s="212">
        <f t="shared" si="41"/>
        <v>0</v>
      </c>
      <c r="EM58" s="212">
        <f t="shared" si="42"/>
        <v>0</v>
      </c>
      <c r="EN58" s="212">
        <f t="shared" si="42"/>
        <v>0</v>
      </c>
      <c r="EO58" s="212">
        <f t="shared" si="42"/>
        <v>0</v>
      </c>
      <c r="EP58" s="212">
        <f t="shared" si="42"/>
        <v>0</v>
      </c>
      <c r="EQ58" s="212">
        <f t="shared" si="42"/>
        <v>0</v>
      </c>
      <c r="ER58" s="212">
        <f t="shared" si="42"/>
        <v>0</v>
      </c>
      <c r="ES58" s="212">
        <f t="shared" si="42"/>
        <v>0</v>
      </c>
      <c r="ET58" s="212">
        <f t="shared" si="42"/>
        <v>0</v>
      </c>
      <c r="EU58" s="212">
        <f t="shared" si="42"/>
        <v>0</v>
      </c>
      <c r="EV58" s="212">
        <f t="shared" si="42"/>
        <v>0</v>
      </c>
    </row>
    <row r="59" spans="2:152" x14ac:dyDescent="0.25">
      <c r="B59" s="9" t="str">
        <f t="shared" si="18"/>
        <v/>
      </c>
      <c r="C59" s="6"/>
      <c r="D59" s="6"/>
      <c r="E59" s="6"/>
      <c r="F59" s="246" t="str">
        <f>IF('תנאי סף'!BE59&lt;&gt;1,"",'תנאי סף'!F59)</f>
        <v/>
      </c>
      <c r="G59" s="163"/>
      <c r="H59" s="186"/>
      <c r="I59" s="8"/>
      <c r="J59" s="7"/>
      <c r="K59" s="8"/>
      <c r="L59" s="7"/>
      <c r="M59" s="8"/>
      <c r="N59" s="8"/>
      <c r="O59" s="163"/>
      <c r="P59" s="186"/>
      <c r="Q59" s="10"/>
      <c r="R59" s="10"/>
      <c r="S59" s="10"/>
      <c r="T59" s="10"/>
      <c r="U59" s="164" t="str">
        <f t="shared" si="19"/>
        <v/>
      </c>
      <c r="V59" s="10">
        <v>1</v>
      </c>
      <c r="W59" s="10" t="str">
        <f t="shared" si="20"/>
        <v/>
      </c>
      <c r="X59" s="164">
        <v>1</v>
      </c>
      <c r="Y59" s="10" t="str">
        <f t="shared" si="21"/>
        <v/>
      </c>
      <c r="Z59" s="123" t="str">
        <f t="shared" si="6"/>
        <v/>
      </c>
      <c r="AA59" s="195">
        <f t="shared" si="22"/>
        <v>0</v>
      </c>
      <c r="AB59" s="195" t="str">
        <f t="shared" si="23"/>
        <v/>
      </c>
      <c r="AC59" s="195" t="str">
        <f t="shared" si="23"/>
        <v/>
      </c>
      <c r="AD59" s="195">
        <f t="shared" si="7"/>
        <v>0</v>
      </c>
      <c r="AE59" s="195">
        <f t="shared" si="7"/>
        <v>0</v>
      </c>
      <c r="BA59" s="195" t="str">
        <f t="shared" si="33"/>
        <v/>
      </c>
      <c r="BB59" s="195" t="str">
        <f t="shared" si="33"/>
        <v/>
      </c>
      <c r="BC59" s="195" t="str">
        <f t="shared" si="33"/>
        <v/>
      </c>
      <c r="BD59" s="195" t="str">
        <f t="shared" si="33"/>
        <v/>
      </c>
      <c r="BK59" s="196" t="str">
        <f t="shared" si="34"/>
        <v/>
      </c>
      <c r="BL59" s="196" t="str">
        <f t="shared" si="34"/>
        <v/>
      </c>
      <c r="BM59" s="196" t="str">
        <f t="shared" si="34"/>
        <v/>
      </c>
      <c r="BN59" s="196" t="str">
        <f t="shared" si="34"/>
        <v/>
      </c>
      <c r="BO59" s="196" t="str">
        <f t="shared" si="34"/>
        <v/>
      </c>
      <c r="BP59" s="196" t="str">
        <f t="shared" si="34"/>
        <v/>
      </c>
      <c r="BQ59" s="196" t="str">
        <f t="shared" si="34"/>
        <v/>
      </c>
      <c r="BR59" s="196" t="str">
        <f t="shared" si="34"/>
        <v/>
      </c>
      <c r="BS59" s="196" t="str">
        <f t="shared" si="34"/>
        <v/>
      </c>
      <c r="BT59" s="196" t="str">
        <f t="shared" si="34"/>
        <v/>
      </c>
      <c r="BU59" s="196" t="str">
        <f t="shared" si="35"/>
        <v/>
      </c>
      <c r="BV59" s="196" t="str">
        <f t="shared" si="35"/>
        <v/>
      </c>
      <c r="BW59" s="196" t="str">
        <f t="shared" si="35"/>
        <v/>
      </c>
      <c r="BX59" s="196" t="str">
        <f t="shared" si="35"/>
        <v/>
      </c>
      <c r="BY59" s="196" t="str">
        <f t="shared" si="35"/>
        <v/>
      </c>
      <c r="BZ59" s="196" t="str">
        <f t="shared" si="35"/>
        <v/>
      </c>
      <c r="CA59" s="196" t="str">
        <f t="shared" si="35"/>
        <v/>
      </c>
      <c r="CB59" s="196" t="str">
        <f t="shared" si="35"/>
        <v/>
      </c>
      <c r="CC59" s="196" t="str">
        <f t="shared" si="35"/>
        <v/>
      </c>
      <c r="CD59" s="196" t="str">
        <f t="shared" si="35"/>
        <v/>
      </c>
      <c r="CE59" s="196" t="str">
        <f t="shared" si="36"/>
        <v/>
      </c>
      <c r="CF59" s="196" t="str">
        <f t="shared" si="36"/>
        <v/>
      </c>
      <c r="CG59" s="196" t="str">
        <f t="shared" si="36"/>
        <v/>
      </c>
      <c r="CH59" s="196" t="str">
        <f t="shared" si="36"/>
        <v/>
      </c>
      <c r="CI59" s="196" t="str">
        <f t="shared" si="36"/>
        <v/>
      </c>
      <c r="CJ59" s="196" t="str">
        <f t="shared" si="36"/>
        <v/>
      </c>
      <c r="CK59" s="196" t="str">
        <f t="shared" si="36"/>
        <v/>
      </c>
      <c r="CL59" s="196" t="str">
        <f t="shared" si="36"/>
        <v/>
      </c>
      <c r="CM59" s="196" t="str">
        <f t="shared" si="36"/>
        <v/>
      </c>
      <c r="CN59" s="196" t="str">
        <f t="shared" si="36"/>
        <v/>
      </c>
      <c r="CO59" s="196" t="str">
        <f t="shared" si="37"/>
        <v/>
      </c>
      <c r="CP59" s="196" t="str">
        <f t="shared" si="37"/>
        <v/>
      </c>
      <c r="CQ59" s="196" t="str">
        <f t="shared" si="37"/>
        <v/>
      </c>
      <c r="CR59" s="196" t="str">
        <f t="shared" si="37"/>
        <v/>
      </c>
      <c r="CS59" s="196" t="str">
        <f t="shared" si="37"/>
        <v/>
      </c>
      <c r="CT59" s="196" t="str">
        <f t="shared" si="37"/>
        <v/>
      </c>
      <c r="CU59" s="196" t="str">
        <f t="shared" si="37"/>
        <v/>
      </c>
      <c r="CV59" s="196" t="str">
        <f t="shared" si="37"/>
        <v/>
      </c>
      <c r="CW59" s="196" t="str">
        <f t="shared" si="37"/>
        <v/>
      </c>
      <c r="CX59" s="196" t="str">
        <f t="shared" si="37"/>
        <v/>
      </c>
      <c r="CY59" s="196" t="str">
        <f t="shared" si="38"/>
        <v/>
      </c>
      <c r="CZ59" s="196" t="str">
        <f t="shared" si="38"/>
        <v/>
      </c>
      <c r="DA59" s="196" t="str">
        <f t="shared" si="38"/>
        <v/>
      </c>
      <c r="DB59" s="196" t="str">
        <f t="shared" si="38"/>
        <v/>
      </c>
      <c r="DC59" s="196" t="str">
        <f t="shared" si="38"/>
        <v/>
      </c>
      <c r="DD59" s="196" t="str">
        <f t="shared" si="38"/>
        <v/>
      </c>
      <c r="DE59" s="196" t="str">
        <f t="shared" si="38"/>
        <v/>
      </c>
      <c r="DF59" s="196" t="str">
        <f t="shared" si="38"/>
        <v/>
      </c>
      <c r="DG59" s="196" t="str">
        <f t="shared" si="38"/>
        <v/>
      </c>
      <c r="DH59" s="196" t="str">
        <f t="shared" si="38"/>
        <v/>
      </c>
      <c r="DI59" s="196" t="str">
        <f t="shared" si="39"/>
        <v/>
      </c>
      <c r="DJ59" s="196" t="str">
        <f t="shared" si="39"/>
        <v/>
      </c>
      <c r="DK59" s="196" t="str">
        <f t="shared" si="39"/>
        <v/>
      </c>
      <c r="DL59" s="196" t="str">
        <f t="shared" si="39"/>
        <v/>
      </c>
      <c r="DM59" s="196" t="str">
        <f t="shared" si="39"/>
        <v/>
      </c>
      <c r="DN59" s="196" t="str">
        <f t="shared" si="39"/>
        <v/>
      </c>
      <c r="DO59" s="196" t="str">
        <f t="shared" si="39"/>
        <v/>
      </c>
      <c r="DP59" s="196" t="str">
        <f t="shared" si="39"/>
        <v/>
      </c>
      <c r="DQ59" s="196" t="str">
        <f t="shared" si="39"/>
        <v/>
      </c>
      <c r="DR59" s="196" t="str">
        <f t="shared" si="39"/>
        <v/>
      </c>
      <c r="DS59" s="196" t="str">
        <f t="shared" si="40"/>
        <v/>
      </c>
      <c r="DT59" s="196" t="str">
        <f t="shared" si="40"/>
        <v/>
      </c>
      <c r="DU59" s="196" t="str">
        <f t="shared" si="40"/>
        <v/>
      </c>
      <c r="DV59" s="196" t="str">
        <f t="shared" si="40"/>
        <v/>
      </c>
      <c r="DW59" s="196" t="str">
        <f t="shared" si="40"/>
        <v/>
      </c>
      <c r="DX59" s="196" t="str">
        <f t="shared" si="40"/>
        <v/>
      </c>
      <c r="DY59" s="196" t="str">
        <f t="shared" si="40"/>
        <v/>
      </c>
      <c r="DZ59" s="196" t="str">
        <f t="shared" si="40"/>
        <v/>
      </c>
      <c r="EA59" s="196" t="str">
        <f t="shared" si="40"/>
        <v/>
      </c>
      <c r="EB59" s="196" t="str">
        <f t="shared" si="40"/>
        <v/>
      </c>
      <c r="EC59" s="196" t="str">
        <f t="shared" si="41"/>
        <v/>
      </c>
      <c r="ED59" s="196" t="str">
        <f t="shared" si="41"/>
        <v/>
      </c>
      <c r="EE59" s="196" t="str">
        <f t="shared" si="41"/>
        <v/>
      </c>
      <c r="EF59" s="196" t="str">
        <f t="shared" si="41"/>
        <v/>
      </c>
      <c r="EG59" s="196" t="str">
        <f t="shared" si="41"/>
        <v/>
      </c>
      <c r="EH59" s="196" t="str">
        <f t="shared" si="41"/>
        <v/>
      </c>
      <c r="EI59" s="196" t="str">
        <f t="shared" si="41"/>
        <v/>
      </c>
      <c r="EJ59" s="196" t="str">
        <f t="shared" si="41"/>
        <v/>
      </c>
      <c r="EK59" s="196" t="str">
        <f t="shared" si="41"/>
        <v/>
      </c>
      <c r="EL59" s="196" t="str">
        <f t="shared" si="41"/>
        <v/>
      </c>
      <c r="EM59" s="196" t="str">
        <f t="shared" si="42"/>
        <v/>
      </c>
      <c r="EN59" s="196" t="str">
        <f t="shared" si="42"/>
        <v/>
      </c>
      <c r="EO59" s="196" t="str">
        <f t="shared" si="42"/>
        <v/>
      </c>
      <c r="EP59" s="196" t="str">
        <f t="shared" si="42"/>
        <v/>
      </c>
      <c r="EQ59" s="196" t="str">
        <f t="shared" si="42"/>
        <v/>
      </c>
      <c r="ER59" s="196" t="str">
        <f t="shared" si="42"/>
        <v/>
      </c>
      <c r="ES59" s="196" t="str">
        <f t="shared" si="42"/>
        <v/>
      </c>
      <c r="ET59" s="196" t="str">
        <f t="shared" si="42"/>
        <v/>
      </c>
      <c r="EU59" s="196" t="str">
        <f t="shared" si="42"/>
        <v/>
      </c>
      <c r="EV59" s="196" t="str">
        <f t="shared" si="42"/>
        <v/>
      </c>
    </row>
    <row r="60" spans="2:152" x14ac:dyDescent="0.25">
      <c r="B60" s="9">
        <f t="shared" si="18"/>
        <v>30</v>
      </c>
      <c r="C60" s="6"/>
      <c r="D60" s="6"/>
      <c r="E60" s="6"/>
      <c r="F60" s="246" t="str">
        <f>IF('תנאי סף'!BE60&lt;&gt;1,"",'תנאי סף'!F60)</f>
        <v xml:space="preserve">האופרה הירושלמית </v>
      </c>
      <c r="G60" s="163" t="s">
        <v>227</v>
      </c>
      <c r="H60" s="186">
        <v>1</v>
      </c>
      <c r="I60" s="8"/>
      <c r="J60" s="7"/>
      <c r="K60" s="8"/>
      <c r="L60" s="7"/>
      <c r="M60" s="8"/>
      <c r="N60" s="8"/>
      <c r="O60" s="163"/>
      <c r="P60" s="186"/>
      <c r="Q60" s="10"/>
      <c r="R60" s="10"/>
      <c r="S60" s="10"/>
      <c r="T60" s="10"/>
      <c r="U60" s="164">
        <f t="shared" si="19"/>
        <v>2</v>
      </c>
      <c r="V60" s="10">
        <v>1</v>
      </c>
      <c r="W60" s="10">
        <f t="shared" si="20"/>
        <v>2</v>
      </c>
      <c r="X60" s="164">
        <v>1</v>
      </c>
      <c r="Y60" s="10">
        <f t="shared" si="21"/>
        <v>2</v>
      </c>
      <c r="Z60" s="123">
        <f t="shared" si="6"/>
        <v>3.669724770642202E-2</v>
      </c>
      <c r="AA60" s="195">
        <f t="shared" si="22"/>
        <v>1</v>
      </c>
      <c r="AB60" s="195">
        <f t="shared" si="23"/>
        <v>0</v>
      </c>
      <c r="AC60" s="195">
        <f t="shared" si="23"/>
        <v>1</v>
      </c>
      <c r="AD60" s="195">
        <f t="shared" si="7"/>
        <v>1</v>
      </c>
      <c r="AE60" s="195">
        <f t="shared" si="7"/>
        <v>1</v>
      </c>
      <c r="BA60" s="195" t="str">
        <f t="shared" si="33"/>
        <v>תל אביב והסביבה (עד 30 קילומטר מתל-אביב)</v>
      </c>
      <c r="BB60" s="195" t="str">
        <f t="shared" si="33"/>
        <v>מעל 30 ועד 60 קילומטר מתל-אביב (נתניה חדרה, יבנה, גדרה)</v>
      </c>
      <c r="BC60" s="195" t="str">
        <f t="shared" si="33"/>
        <v>מעל 60 ועד 100 קילומטר מתל-אביב (ירושלים, חיפה)</v>
      </c>
      <c r="BD60" s="195" t="str">
        <f t="shared" si="33"/>
        <v>מעל 100 קילומטר מתל-אביב (עכו, באר שבע, טבריה)</v>
      </c>
      <c r="BK60" s="196">
        <f t="shared" si="34"/>
        <v>0</v>
      </c>
      <c r="BL60" s="196">
        <f t="shared" si="34"/>
        <v>0</v>
      </c>
      <c r="BM60" s="196">
        <f t="shared" si="34"/>
        <v>0</v>
      </c>
      <c r="BN60" s="196">
        <f t="shared" si="34"/>
        <v>0</v>
      </c>
      <c r="BO60" s="196">
        <f t="shared" si="34"/>
        <v>0</v>
      </c>
      <c r="BP60" s="196">
        <f t="shared" si="34"/>
        <v>0</v>
      </c>
      <c r="BQ60" s="196">
        <f t="shared" si="34"/>
        <v>0</v>
      </c>
      <c r="BR60" s="196">
        <f t="shared" si="34"/>
        <v>0</v>
      </c>
      <c r="BS60" s="196">
        <f t="shared" si="34"/>
        <v>0</v>
      </c>
      <c r="BT60" s="196">
        <f t="shared" si="34"/>
        <v>0</v>
      </c>
      <c r="BU60" s="196">
        <f t="shared" si="35"/>
        <v>0</v>
      </c>
      <c r="BV60" s="196">
        <f t="shared" si="35"/>
        <v>0</v>
      </c>
      <c r="BW60" s="196">
        <f t="shared" si="35"/>
        <v>0</v>
      </c>
      <c r="BX60" s="196">
        <f t="shared" si="35"/>
        <v>0</v>
      </c>
      <c r="BY60" s="196">
        <f t="shared" si="35"/>
        <v>0</v>
      </c>
      <c r="BZ60" s="196">
        <f t="shared" si="35"/>
        <v>0</v>
      </c>
      <c r="CA60" s="196">
        <f t="shared" si="35"/>
        <v>0</v>
      </c>
      <c r="CB60" s="196">
        <f t="shared" si="35"/>
        <v>0</v>
      </c>
      <c r="CC60" s="196">
        <f t="shared" si="35"/>
        <v>0</v>
      </c>
      <c r="CD60" s="196">
        <f t="shared" si="35"/>
        <v>0</v>
      </c>
      <c r="CE60" s="196">
        <f t="shared" si="36"/>
        <v>0</v>
      </c>
      <c r="CF60" s="196">
        <f t="shared" si="36"/>
        <v>0</v>
      </c>
      <c r="CG60" s="196">
        <f t="shared" si="36"/>
        <v>0</v>
      </c>
      <c r="CH60" s="196">
        <f t="shared" si="36"/>
        <v>0</v>
      </c>
      <c r="CI60" s="196">
        <f t="shared" si="36"/>
        <v>0</v>
      </c>
      <c r="CJ60" s="196">
        <f t="shared" si="36"/>
        <v>0</v>
      </c>
      <c r="CK60" s="196">
        <f t="shared" si="36"/>
        <v>0</v>
      </c>
      <c r="CL60" s="196">
        <f t="shared" si="36"/>
        <v>0</v>
      </c>
      <c r="CM60" s="196">
        <f t="shared" si="36"/>
        <v>0</v>
      </c>
      <c r="CN60" s="196">
        <f t="shared" si="36"/>
        <v>0</v>
      </c>
      <c r="CO60" s="196">
        <f t="shared" si="37"/>
        <v>0</v>
      </c>
      <c r="CP60" s="196">
        <f t="shared" si="37"/>
        <v>0</v>
      </c>
      <c r="CQ60" s="196">
        <f t="shared" si="37"/>
        <v>0</v>
      </c>
      <c r="CR60" s="196">
        <f t="shared" si="37"/>
        <v>0</v>
      </c>
      <c r="CS60" s="196">
        <f t="shared" si="37"/>
        <v>0</v>
      </c>
      <c r="CT60" s="196">
        <f t="shared" si="37"/>
        <v>0</v>
      </c>
      <c r="CU60" s="196">
        <f t="shared" si="37"/>
        <v>0</v>
      </c>
      <c r="CV60" s="196">
        <f t="shared" si="37"/>
        <v>0</v>
      </c>
      <c r="CW60" s="196">
        <f t="shared" si="37"/>
        <v>0</v>
      </c>
      <c r="CX60" s="196">
        <f t="shared" si="37"/>
        <v>0</v>
      </c>
      <c r="CY60" s="196">
        <f t="shared" si="38"/>
        <v>0</v>
      </c>
      <c r="CZ60" s="196">
        <f t="shared" si="38"/>
        <v>0</v>
      </c>
      <c r="DA60" s="196">
        <f t="shared" si="38"/>
        <v>0</v>
      </c>
      <c r="DB60" s="196">
        <f t="shared" si="38"/>
        <v>0</v>
      </c>
      <c r="DC60" s="196">
        <f t="shared" si="38"/>
        <v>0</v>
      </c>
      <c r="DD60" s="196">
        <f t="shared" si="38"/>
        <v>0</v>
      </c>
      <c r="DE60" s="196">
        <f t="shared" si="38"/>
        <v>0</v>
      </c>
      <c r="DF60" s="196">
        <f t="shared" si="38"/>
        <v>0</v>
      </c>
      <c r="DG60" s="196">
        <f t="shared" si="38"/>
        <v>0</v>
      </c>
      <c r="DH60" s="196">
        <f t="shared" si="38"/>
        <v>0</v>
      </c>
      <c r="DI60" s="196">
        <f t="shared" si="39"/>
        <v>0</v>
      </c>
      <c r="DJ60" s="196">
        <f t="shared" si="39"/>
        <v>0</v>
      </c>
      <c r="DK60" s="196">
        <f t="shared" si="39"/>
        <v>0</v>
      </c>
      <c r="DL60" s="196">
        <f t="shared" si="39"/>
        <v>0</v>
      </c>
      <c r="DM60" s="196">
        <f t="shared" si="39"/>
        <v>0</v>
      </c>
      <c r="DN60" s="196">
        <f t="shared" si="39"/>
        <v>0</v>
      </c>
      <c r="DO60" s="196">
        <f t="shared" si="39"/>
        <v>0</v>
      </c>
      <c r="DP60" s="196">
        <f t="shared" si="39"/>
        <v>0</v>
      </c>
      <c r="DQ60" s="196">
        <f t="shared" si="39"/>
        <v>0</v>
      </c>
      <c r="DR60" s="196">
        <f t="shared" si="39"/>
        <v>0</v>
      </c>
      <c r="DS60" s="196">
        <f t="shared" si="40"/>
        <v>0</v>
      </c>
      <c r="DT60" s="196">
        <f t="shared" si="40"/>
        <v>0</v>
      </c>
      <c r="DU60" s="196">
        <f t="shared" si="40"/>
        <v>0</v>
      </c>
      <c r="DV60" s="196">
        <f t="shared" si="40"/>
        <v>0</v>
      </c>
      <c r="DW60" s="196">
        <f t="shared" si="40"/>
        <v>0</v>
      </c>
      <c r="DX60" s="196">
        <f t="shared" si="40"/>
        <v>0</v>
      </c>
      <c r="DY60" s="196">
        <f t="shared" si="40"/>
        <v>0</v>
      </c>
      <c r="DZ60" s="196">
        <f t="shared" si="40"/>
        <v>0</v>
      </c>
      <c r="EA60" s="196">
        <f t="shared" si="40"/>
        <v>0</v>
      </c>
      <c r="EB60" s="196">
        <f t="shared" si="40"/>
        <v>0</v>
      </c>
      <c r="EC60" s="196">
        <f t="shared" si="41"/>
        <v>0</v>
      </c>
      <c r="ED60" s="196">
        <f t="shared" si="41"/>
        <v>0</v>
      </c>
      <c r="EE60" s="196">
        <f t="shared" si="41"/>
        <v>0</v>
      </c>
      <c r="EF60" s="196">
        <f t="shared" si="41"/>
        <v>0</v>
      </c>
      <c r="EG60" s="196">
        <f t="shared" si="41"/>
        <v>0</v>
      </c>
      <c r="EH60" s="196">
        <f t="shared" si="41"/>
        <v>0</v>
      </c>
      <c r="EI60" s="196">
        <f t="shared" si="41"/>
        <v>0</v>
      </c>
      <c r="EJ60" s="196">
        <f t="shared" si="41"/>
        <v>0</v>
      </c>
      <c r="EK60" s="196">
        <f t="shared" si="41"/>
        <v>0</v>
      </c>
      <c r="EL60" s="196">
        <f t="shared" si="41"/>
        <v>0</v>
      </c>
      <c r="EM60" s="196">
        <f t="shared" si="42"/>
        <v>0</v>
      </c>
      <c r="EN60" s="196">
        <f t="shared" si="42"/>
        <v>0</v>
      </c>
      <c r="EO60" s="196">
        <f t="shared" si="42"/>
        <v>0</v>
      </c>
      <c r="EP60" s="196">
        <f t="shared" si="42"/>
        <v>0</v>
      </c>
      <c r="EQ60" s="196">
        <f t="shared" si="42"/>
        <v>0</v>
      </c>
      <c r="ER60" s="196">
        <f t="shared" si="42"/>
        <v>0</v>
      </c>
      <c r="ES60" s="196">
        <f t="shared" si="42"/>
        <v>0</v>
      </c>
      <c r="ET60" s="196">
        <f t="shared" si="42"/>
        <v>0</v>
      </c>
      <c r="EU60" s="196">
        <f t="shared" si="42"/>
        <v>0</v>
      </c>
      <c r="EV60" s="196">
        <f t="shared" si="42"/>
        <v>0</v>
      </c>
    </row>
    <row r="61" spans="2:152" x14ac:dyDescent="0.25">
      <c r="B61" s="9" t="str">
        <f t="shared" si="18"/>
        <v/>
      </c>
      <c r="C61" s="6"/>
      <c r="D61" s="6"/>
      <c r="E61" s="6"/>
      <c r="F61" s="246" t="str">
        <f>IF('תנאי סף'!BE61&lt;&gt;1,"",'תנאי סף'!F61)</f>
        <v/>
      </c>
      <c r="G61" s="163"/>
      <c r="H61" s="186"/>
      <c r="I61" s="8"/>
      <c r="J61" s="7"/>
      <c r="K61" s="8"/>
      <c r="L61" s="7"/>
      <c r="M61" s="8"/>
      <c r="N61" s="8"/>
      <c r="O61" s="163"/>
      <c r="P61" s="186"/>
      <c r="Q61" s="10"/>
      <c r="R61" s="10"/>
      <c r="S61" s="10"/>
      <c r="T61" s="10"/>
      <c r="U61" s="164" t="str">
        <f t="shared" si="19"/>
        <v/>
      </c>
      <c r="V61" s="10">
        <v>1</v>
      </c>
      <c r="W61" s="10" t="str">
        <f t="shared" si="20"/>
        <v/>
      </c>
      <c r="X61" s="164">
        <v>1</v>
      </c>
      <c r="Y61" s="10" t="str">
        <f t="shared" si="21"/>
        <v/>
      </c>
      <c r="Z61" s="123" t="str">
        <f t="shared" si="6"/>
        <v/>
      </c>
      <c r="AA61" s="195">
        <f t="shared" si="22"/>
        <v>0</v>
      </c>
      <c r="AB61" s="195" t="str">
        <f t="shared" si="23"/>
        <v/>
      </c>
      <c r="AC61" s="195" t="str">
        <f t="shared" si="23"/>
        <v/>
      </c>
      <c r="AD61" s="195">
        <f t="shared" si="7"/>
        <v>0</v>
      </c>
      <c r="AE61" s="195">
        <f t="shared" si="7"/>
        <v>0</v>
      </c>
      <c r="BA61" s="195" t="str">
        <f t="shared" si="33"/>
        <v/>
      </c>
      <c r="BB61" s="195" t="str">
        <f t="shared" si="33"/>
        <v/>
      </c>
      <c r="BC61" s="195" t="str">
        <f t="shared" si="33"/>
        <v/>
      </c>
      <c r="BD61" s="195" t="str">
        <f t="shared" si="33"/>
        <v/>
      </c>
      <c r="BK61" s="196" t="str">
        <f t="shared" ref="BK61:BT70" si="43">IF($F61="","",BK$30)</f>
        <v/>
      </c>
      <c r="BL61" s="196" t="str">
        <f t="shared" si="43"/>
        <v/>
      </c>
      <c r="BM61" s="196" t="str">
        <f t="shared" si="43"/>
        <v/>
      </c>
      <c r="BN61" s="196" t="str">
        <f t="shared" si="43"/>
        <v/>
      </c>
      <c r="BO61" s="196" t="str">
        <f t="shared" si="43"/>
        <v/>
      </c>
      <c r="BP61" s="196" t="str">
        <f t="shared" si="43"/>
        <v/>
      </c>
      <c r="BQ61" s="196" t="str">
        <f t="shared" si="43"/>
        <v/>
      </c>
      <c r="BR61" s="196" t="str">
        <f t="shared" si="43"/>
        <v/>
      </c>
      <c r="BS61" s="196" t="str">
        <f t="shared" si="43"/>
        <v/>
      </c>
      <c r="BT61" s="196" t="str">
        <f t="shared" si="43"/>
        <v/>
      </c>
      <c r="BU61" s="196" t="str">
        <f t="shared" ref="BU61:CD70" si="44">IF($F61="","",BU$30)</f>
        <v/>
      </c>
      <c r="BV61" s="196" t="str">
        <f t="shared" si="44"/>
        <v/>
      </c>
      <c r="BW61" s="196" t="str">
        <f t="shared" si="44"/>
        <v/>
      </c>
      <c r="BX61" s="196" t="str">
        <f t="shared" si="44"/>
        <v/>
      </c>
      <c r="BY61" s="196" t="str">
        <f t="shared" si="44"/>
        <v/>
      </c>
      <c r="BZ61" s="196" t="str">
        <f t="shared" si="44"/>
        <v/>
      </c>
      <c r="CA61" s="196" t="str">
        <f t="shared" si="44"/>
        <v/>
      </c>
      <c r="CB61" s="196" t="str">
        <f t="shared" si="44"/>
        <v/>
      </c>
      <c r="CC61" s="196" t="str">
        <f t="shared" si="44"/>
        <v/>
      </c>
      <c r="CD61" s="196" t="str">
        <f t="shared" si="44"/>
        <v/>
      </c>
      <c r="CE61" s="196" t="str">
        <f t="shared" ref="CE61:CN70" si="45">IF($F61="","",CE$30)</f>
        <v/>
      </c>
      <c r="CF61" s="196" t="str">
        <f t="shared" si="45"/>
        <v/>
      </c>
      <c r="CG61" s="196" t="str">
        <f t="shared" si="45"/>
        <v/>
      </c>
      <c r="CH61" s="196" t="str">
        <f t="shared" si="45"/>
        <v/>
      </c>
      <c r="CI61" s="196" t="str">
        <f t="shared" si="45"/>
        <v/>
      </c>
      <c r="CJ61" s="196" t="str">
        <f t="shared" si="45"/>
        <v/>
      </c>
      <c r="CK61" s="196" t="str">
        <f t="shared" si="45"/>
        <v/>
      </c>
      <c r="CL61" s="196" t="str">
        <f t="shared" si="45"/>
        <v/>
      </c>
      <c r="CM61" s="196" t="str">
        <f t="shared" si="45"/>
        <v/>
      </c>
      <c r="CN61" s="196" t="str">
        <f t="shared" si="45"/>
        <v/>
      </c>
      <c r="CO61" s="196" t="str">
        <f t="shared" ref="CO61:CX70" si="46">IF($F61="","",CO$30)</f>
        <v/>
      </c>
      <c r="CP61" s="196" t="str">
        <f t="shared" si="46"/>
        <v/>
      </c>
      <c r="CQ61" s="196" t="str">
        <f t="shared" si="46"/>
        <v/>
      </c>
      <c r="CR61" s="196" t="str">
        <f t="shared" si="46"/>
        <v/>
      </c>
      <c r="CS61" s="196" t="str">
        <f t="shared" si="46"/>
        <v/>
      </c>
      <c r="CT61" s="196" t="str">
        <f t="shared" si="46"/>
        <v/>
      </c>
      <c r="CU61" s="196" t="str">
        <f t="shared" si="46"/>
        <v/>
      </c>
      <c r="CV61" s="196" t="str">
        <f t="shared" si="46"/>
        <v/>
      </c>
      <c r="CW61" s="196" t="str">
        <f t="shared" si="46"/>
        <v/>
      </c>
      <c r="CX61" s="196" t="str">
        <f t="shared" si="46"/>
        <v/>
      </c>
      <c r="CY61" s="196" t="str">
        <f t="shared" ref="CY61:DH70" si="47">IF($F61="","",CY$30)</f>
        <v/>
      </c>
      <c r="CZ61" s="196" t="str">
        <f t="shared" si="47"/>
        <v/>
      </c>
      <c r="DA61" s="196" t="str">
        <f t="shared" si="47"/>
        <v/>
      </c>
      <c r="DB61" s="196" t="str">
        <f t="shared" si="47"/>
        <v/>
      </c>
      <c r="DC61" s="196" t="str">
        <f t="shared" si="47"/>
        <v/>
      </c>
      <c r="DD61" s="196" t="str">
        <f t="shared" si="47"/>
        <v/>
      </c>
      <c r="DE61" s="196" t="str">
        <f t="shared" si="47"/>
        <v/>
      </c>
      <c r="DF61" s="196" t="str">
        <f t="shared" si="47"/>
        <v/>
      </c>
      <c r="DG61" s="196" t="str">
        <f t="shared" si="47"/>
        <v/>
      </c>
      <c r="DH61" s="196" t="str">
        <f t="shared" si="47"/>
        <v/>
      </c>
      <c r="DI61" s="196" t="str">
        <f t="shared" ref="DI61:DR70" si="48">IF($F61="","",DI$30)</f>
        <v/>
      </c>
      <c r="DJ61" s="196" t="str">
        <f t="shared" si="48"/>
        <v/>
      </c>
      <c r="DK61" s="196" t="str">
        <f t="shared" si="48"/>
        <v/>
      </c>
      <c r="DL61" s="196" t="str">
        <f t="shared" si="48"/>
        <v/>
      </c>
      <c r="DM61" s="196" t="str">
        <f t="shared" si="48"/>
        <v/>
      </c>
      <c r="DN61" s="196" t="str">
        <f t="shared" si="48"/>
        <v/>
      </c>
      <c r="DO61" s="196" t="str">
        <f t="shared" si="48"/>
        <v/>
      </c>
      <c r="DP61" s="196" t="str">
        <f t="shared" si="48"/>
        <v/>
      </c>
      <c r="DQ61" s="196" t="str">
        <f t="shared" si="48"/>
        <v/>
      </c>
      <c r="DR61" s="196" t="str">
        <f t="shared" si="48"/>
        <v/>
      </c>
      <c r="DS61" s="196" t="str">
        <f t="shared" ref="DS61:EB70" si="49">IF($F61="","",DS$30)</f>
        <v/>
      </c>
      <c r="DT61" s="196" t="str">
        <f t="shared" si="49"/>
        <v/>
      </c>
      <c r="DU61" s="196" t="str">
        <f t="shared" si="49"/>
        <v/>
      </c>
      <c r="DV61" s="196" t="str">
        <f t="shared" si="49"/>
        <v/>
      </c>
      <c r="DW61" s="196" t="str">
        <f t="shared" si="49"/>
        <v/>
      </c>
      <c r="DX61" s="196" t="str">
        <f t="shared" si="49"/>
        <v/>
      </c>
      <c r="DY61" s="196" t="str">
        <f t="shared" si="49"/>
        <v/>
      </c>
      <c r="DZ61" s="196" t="str">
        <f t="shared" si="49"/>
        <v/>
      </c>
      <c r="EA61" s="196" t="str">
        <f t="shared" si="49"/>
        <v/>
      </c>
      <c r="EB61" s="196" t="str">
        <f t="shared" si="49"/>
        <v/>
      </c>
      <c r="EC61" s="196" t="str">
        <f t="shared" ref="EC61:EL70" si="50">IF($F61="","",EC$30)</f>
        <v/>
      </c>
      <c r="ED61" s="196" t="str">
        <f t="shared" si="50"/>
        <v/>
      </c>
      <c r="EE61" s="196" t="str">
        <f t="shared" si="50"/>
        <v/>
      </c>
      <c r="EF61" s="196" t="str">
        <f t="shared" si="50"/>
        <v/>
      </c>
      <c r="EG61" s="196" t="str">
        <f t="shared" si="50"/>
        <v/>
      </c>
      <c r="EH61" s="196" t="str">
        <f t="shared" si="50"/>
        <v/>
      </c>
      <c r="EI61" s="196" t="str">
        <f t="shared" si="50"/>
        <v/>
      </c>
      <c r="EJ61" s="196" t="str">
        <f t="shared" si="50"/>
        <v/>
      </c>
      <c r="EK61" s="196" t="str">
        <f t="shared" si="50"/>
        <v/>
      </c>
      <c r="EL61" s="196" t="str">
        <f t="shared" si="50"/>
        <v/>
      </c>
      <c r="EM61" s="196" t="str">
        <f t="shared" ref="EM61:EV70" si="51">IF($F61="","",EM$30)</f>
        <v/>
      </c>
      <c r="EN61" s="196" t="str">
        <f t="shared" si="51"/>
        <v/>
      </c>
      <c r="EO61" s="196" t="str">
        <f t="shared" si="51"/>
        <v/>
      </c>
      <c r="EP61" s="196" t="str">
        <f t="shared" si="51"/>
        <v/>
      </c>
      <c r="EQ61" s="196" t="str">
        <f t="shared" si="51"/>
        <v/>
      </c>
      <c r="ER61" s="196" t="str">
        <f t="shared" si="51"/>
        <v/>
      </c>
      <c r="ES61" s="196" t="str">
        <f t="shared" si="51"/>
        <v/>
      </c>
      <c r="ET61" s="196" t="str">
        <f t="shared" si="51"/>
        <v/>
      </c>
      <c r="EU61" s="196" t="str">
        <f t="shared" si="51"/>
        <v/>
      </c>
      <c r="EV61" s="196" t="str">
        <f t="shared" si="51"/>
        <v/>
      </c>
    </row>
    <row r="62" spans="2:152" x14ac:dyDescent="0.25">
      <c r="B62" s="9" t="str">
        <f t="shared" si="18"/>
        <v/>
      </c>
      <c r="C62" s="6"/>
      <c r="D62" s="6"/>
      <c r="E62" s="6"/>
      <c r="F62" s="246" t="str">
        <f>IF('תנאי סף'!BE62&lt;&gt;1,"",'תנאי סף'!F62)</f>
        <v/>
      </c>
      <c r="G62" s="163"/>
      <c r="H62" s="186"/>
      <c r="I62" s="8"/>
      <c r="J62" s="7"/>
      <c r="K62" s="8"/>
      <c r="L62" s="7"/>
      <c r="M62" s="8"/>
      <c r="N62" s="8"/>
      <c r="O62" s="163"/>
      <c r="P62" s="186"/>
      <c r="Q62" s="10"/>
      <c r="R62" s="10"/>
      <c r="S62" s="10"/>
      <c r="T62" s="10"/>
      <c r="U62" s="164" t="str">
        <f t="shared" si="19"/>
        <v/>
      </c>
      <c r="V62" s="10">
        <v>1</v>
      </c>
      <c r="W62" s="10" t="str">
        <f t="shared" si="20"/>
        <v/>
      </c>
      <c r="X62" s="164">
        <v>1</v>
      </c>
      <c r="Y62" s="10" t="str">
        <f t="shared" si="21"/>
        <v/>
      </c>
      <c r="Z62" s="123" t="str">
        <f t="shared" si="6"/>
        <v/>
      </c>
      <c r="AA62" s="195">
        <f t="shared" si="22"/>
        <v>0</v>
      </c>
      <c r="AB62" s="195" t="str">
        <f t="shared" si="23"/>
        <v/>
      </c>
      <c r="AC62" s="195" t="str">
        <f t="shared" si="23"/>
        <v/>
      </c>
      <c r="AD62" s="195">
        <f t="shared" si="7"/>
        <v>0</v>
      </c>
      <c r="AE62" s="195">
        <f t="shared" si="7"/>
        <v>0</v>
      </c>
      <c r="BA62" s="195" t="str">
        <f t="shared" si="33"/>
        <v/>
      </c>
      <c r="BB62" s="195" t="str">
        <f t="shared" si="33"/>
        <v/>
      </c>
      <c r="BC62" s="195" t="str">
        <f t="shared" si="33"/>
        <v/>
      </c>
      <c r="BD62" s="195" t="str">
        <f t="shared" si="33"/>
        <v/>
      </c>
      <c r="BK62" s="196" t="str">
        <f t="shared" si="43"/>
        <v/>
      </c>
      <c r="BL62" s="196" t="str">
        <f t="shared" si="43"/>
        <v/>
      </c>
      <c r="BM62" s="196" t="str">
        <f t="shared" si="43"/>
        <v/>
      </c>
      <c r="BN62" s="196" t="str">
        <f t="shared" si="43"/>
        <v/>
      </c>
      <c r="BO62" s="196" t="str">
        <f t="shared" si="43"/>
        <v/>
      </c>
      <c r="BP62" s="196" t="str">
        <f t="shared" si="43"/>
        <v/>
      </c>
      <c r="BQ62" s="196" t="str">
        <f t="shared" si="43"/>
        <v/>
      </c>
      <c r="BR62" s="196" t="str">
        <f t="shared" si="43"/>
        <v/>
      </c>
      <c r="BS62" s="196" t="str">
        <f t="shared" si="43"/>
        <v/>
      </c>
      <c r="BT62" s="196" t="str">
        <f t="shared" si="43"/>
        <v/>
      </c>
      <c r="BU62" s="196" t="str">
        <f t="shared" si="44"/>
        <v/>
      </c>
      <c r="BV62" s="196" t="str">
        <f t="shared" si="44"/>
        <v/>
      </c>
      <c r="BW62" s="196" t="str">
        <f t="shared" si="44"/>
        <v/>
      </c>
      <c r="BX62" s="196" t="str">
        <f t="shared" si="44"/>
        <v/>
      </c>
      <c r="BY62" s="196" t="str">
        <f t="shared" si="44"/>
        <v/>
      </c>
      <c r="BZ62" s="196" t="str">
        <f t="shared" si="44"/>
        <v/>
      </c>
      <c r="CA62" s="196" t="str">
        <f t="shared" si="44"/>
        <v/>
      </c>
      <c r="CB62" s="196" t="str">
        <f t="shared" si="44"/>
        <v/>
      </c>
      <c r="CC62" s="196" t="str">
        <f t="shared" si="44"/>
        <v/>
      </c>
      <c r="CD62" s="196" t="str">
        <f t="shared" si="44"/>
        <v/>
      </c>
      <c r="CE62" s="196" t="str">
        <f t="shared" si="45"/>
        <v/>
      </c>
      <c r="CF62" s="196" t="str">
        <f t="shared" si="45"/>
        <v/>
      </c>
      <c r="CG62" s="196" t="str">
        <f t="shared" si="45"/>
        <v/>
      </c>
      <c r="CH62" s="196" t="str">
        <f t="shared" si="45"/>
        <v/>
      </c>
      <c r="CI62" s="196" t="str">
        <f t="shared" si="45"/>
        <v/>
      </c>
      <c r="CJ62" s="196" t="str">
        <f t="shared" si="45"/>
        <v/>
      </c>
      <c r="CK62" s="196" t="str">
        <f t="shared" si="45"/>
        <v/>
      </c>
      <c r="CL62" s="196" t="str">
        <f t="shared" si="45"/>
        <v/>
      </c>
      <c r="CM62" s="196" t="str">
        <f t="shared" si="45"/>
        <v/>
      </c>
      <c r="CN62" s="196" t="str">
        <f t="shared" si="45"/>
        <v/>
      </c>
      <c r="CO62" s="196" t="str">
        <f t="shared" si="46"/>
        <v/>
      </c>
      <c r="CP62" s="196" t="str">
        <f t="shared" si="46"/>
        <v/>
      </c>
      <c r="CQ62" s="196" t="str">
        <f t="shared" si="46"/>
        <v/>
      </c>
      <c r="CR62" s="196" t="str">
        <f t="shared" si="46"/>
        <v/>
      </c>
      <c r="CS62" s="196" t="str">
        <f t="shared" si="46"/>
        <v/>
      </c>
      <c r="CT62" s="196" t="str">
        <f t="shared" si="46"/>
        <v/>
      </c>
      <c r="CU62" s="196" t="str">
        <f t="shared" si="46"/>
        <v/>
      </c>
      <c r="CV62" s="196" t="str">
        <f t="shared" si="46"/>
        <v/>
      </c>
      <c r="CW62" s="196" t="str">
        <f t="shared" si="46"/>
        <v/>
      </c>
      <c r="CX62" s="196" t="str">
        <f t="shared" si="46"/>
        <v/>
      </c>
      <c r="CY62" s="196" t="str">
        <f t="shared" si="47"/>
        <v/>
      </c>
      <c r="CZ62" s="196" t="str">
        <f t="shared" si="47"/>
        <v/>
      </c>
      <c r="DA62" s="196" t="str">
        <f t="shared" si="47"/>
        <v/>
      </c>
      <c r="DB62" s="196" t="str">
        <f t="shared" si="47"/>
        <v/>
      </c>
      <c r="DC62" s="196" t="str">
        <f t="shared" si="47"/>
        <v/>
      </c>
      <c r="DD62" s="196" t="str">
        <f t="shared" si="47"/>
        <v/>
      </c>
      <c r="DE62" s="196" t="str">
        <f t="shared" si="47"/>
        <v/>
      </c>
      <c r="DF62" s="196" t="str">
        <f t="shared" si="47"/>
        <v/>
      </c>
      <c r="DG62" s="196" t="str">
        <f t="shared" si="47"/>
        <v/>
      </c>
      <c r="DH62" s="196" t="str">
        <f t="shared" si="47"/>
        <v/>
      </c>
      <c r="DI62" s="196" t="str">
        <f t="shared" si="48"/>
        <v/>
      </c>
      <c r="DJ62" s="196" t="str">
        <f t="shared" si="48"/>
        <v/>
      </c>
      <c r="DK62" s="196" t="str">
        <f t="shared" si="48"/>
        <v/>
      </c>
      <c r="DL62" s="196" t="str">
        <f t="shared" si="48"/>
        <v/>
      </c>
      <c r="DM62" s="196" t="str">
        <f t="shared" si="48"/>
        <v/>
      </c>
      <c r="DN62" s="196" t="str">
        <f t="shared" si="48"/>
        <v/>
      </c>
      <c r="DO62" s="196" t="str">
        <f t="shared" si="48"/>
        <v/>
      </c>
      <c r="DP62" s="196" t="str">
        <f t="shared" si="48"/>
        <v/>
      </c>
      <c r="DQ62" s="196" t="str">
        <f t="shared" si="48"/>
        <v/>
      </c>
      <c r="DR62" s="196" t="str">
        <f t="shared" si="48"/>
        <v/>
      </c>
      <c r="DS62" s="196" t="str">
        <f t="shared" si="49"/>
        <v/>
      </c>
      <c r="DT62" s="196" t="str">
        <f t="shared" si="49"/>
        <v/>
      </c>
      <c r="DU62" s="196" t="str">
        <f t="shared" si="49"/>
        <v/>
      </c>
      <c r="DV62" s="196" t="str">
        <f t="shared" si="49"/>
        <v/>
      </c>
      <c r="DW62" s="196" t="str">
        <f t="shared" si="49"/>
        <v/>
      </c>
      <c r="DX62" s="196" t="str">
        <f t="shared" si="49"/>
        <v/>
      </c>
      <c r="DY62" s="196" t="str">
        <f t="shared" si="49"/>
        <v/>
      </c>
      <c r="DZ62" s="196" t="str">
        <f t="shared" si="49"/>
        <v/>
      </c>
      <c r="EA62" s="196" t="str">
        <f t="shared" si="49"/>
        <v/>
      </c>
      <c r="EB62" s="196" t="str">
        <f t="shared" si="49"/>
        <v/>
      </c>
      <c r="EC62" s="196" t="str">
        <f t="shared" si="50"/>
        <v/>
      </c>
      <c r="ED62" s="196" t="str">
        <f t="shared" si="50"/>
        <v/>
      </c>
      <c r="EE62" s="196" t="str">
        <f t="shared" si="50"/>
        <v/>
      </c>
      <c r="EF62" s="196" t="str">
        <f t="shared" si="50"/>
        <v/>
      </c>
      <c r="EG62" s="196" t="str">
        <f t="shared" si="50"/>
        <v/>
      </c>
      <c r="EH62" s="196" t="str">
        <f t="shared" si="50"/>
        <v/>
      </c>
      <c r="EI62" s="196" t="str">
        <f t="shared" si="50"/>
        <v/>
      </c>
      <c r="EJ62" s="196" t="str">
        <f t="shared" si="50"/>
        <v/>
      </c>
      <c r="EK62" s="196" t="str">
        <f t="shared" si="50"/>
        <v/>
      </c>
      <c r="EL62" s="196" t="str">
        <f t="shared" si="50"/>
        <v/>
      </c>
      <c r="EM62" s="196" t="str">
        <f t="shared" si="51"/>
        <v/>
      </c>
      <c r="EN62" s="196" t="str">
        <f t="shared" si="51"/>
        <v/>
      </c>
      <c r="EO62" s="196" t="str">
        <f t="shared" si="51"/>
        <v/>
      </c>
      <c r="EP62" s="196" t="str">
        <f t="shared" si="51"/>
        <v/>
      </c>
      <c r="EQ62" s="196" t="str">
        <f t="shared" si="51"/>
        <v/>
      </c>
      <c r="ER62" s="196" t="str">
        <f t="shared" si="51"/>
        <v/>
      </c>
      <c r="ES62" s="196" t="str">
        <f t="shared" si="51"/>
        <v/>
      </c>
      <c r="ET62" s="196" t="str">
        <f t="shared" si="51"/>
        <v/>
      </c>
      <c r="EU62" s="196" t="str">
        <f t="shared" si="51"/>
        <v/>
      </c>
      <c r="EV62" s="196" t="str">
        <f t="shared" si="51"/>
        <v/>
      </c>
    </row>
    <row r="63" spans="2:152" x14ac:dyDescent="0.25">
      <c r="B63" s="9">
        <f t="shared" si="18"/>
        <v>33</v>
      </c>
      <c r="C63" s="6"/>
      <c r="D63" s="6"/>
      <c r="E63" s="6"/>
      <c r="F63" s="246" t="str">
        <f>IF('תנאי סף'!BE63&lt;&gt;1,"",'תנאי סף'!F63)</f>
        <v>אתו"ס - אופרה חיפה</v>
      </c>
      <c r="G63" s="163" t="s">
        <v>227</v>
      </c>
      <c r="H63" s="186">
        <v>0</v>
      </c>
      <c r="I63" s="8"/>
      <c r="J63" s="7"/>
      <c r="K63" s="8"/>
      <c r="L63" s="7"/>
      <c r="M63" s="8"/>
      <c r="N63" s="8"/>
      <c r="O63" s="163"/>
      <c r="P63" s="186"/>
      <c r="Q63" s="10"/>
      <c r="R63" s="10"/>
      <c r="S63" s="10"/>
      <c r="T63" s="10"/>
      <c r="U63" s="164">
        <f t="shared" si="19"/>
        <v>1.5</v>
      </c>
      <c r="V63" s="10">
        <v>1</v>
      </c>
      <c r="W63" s="10">
        <f t="shared" si="20"/>
        <v>1.5</v>
      </c>
      <c r="X63" s="164">
        <v>1</v>
      </c>
      <c r="Y63" s="10">
        <f t="shared" si="21"/>
        <v>1.5</v>
      </c>
      <c r="Z63" s="123">
        <f t="shared" ref="Z63:Z94" si="52">IF($F63="","",IF(OR($AA63&lt;&gt;1,Y63=$AB$1),$AB$1,IFERROR(Y63/SUM($Y$31:$Y$130),0)))</f>
        <v>2.7522935779816515E-2</v>
      </c>
      <c r="AA63" s="195">
        <f t="shared" si="22"/>
        <v>1</v>
      </c>
      <c r="AB63" s="195">
        <f t="shared" si="23"/>
        <v>0</v>
      </c>
      <c r="AC63" s="195">
        <f t="shared" si="23"/>
        <v>1</v>
      </c>
      <c r="AD63" s="195">
        <f t="shared" si="7"/>
        <v>1</v>
      </c>
      <c r="AE63" s="195">
        <f t="shared" si="7"/>
        <v>1</v>
      </c>
      <c r="BA63" s="195" t="str">
        <f t="shared" si="33"/>
        <v>תל אביב והסביבה (עד 30 קילומטר מתל-אביב)</v>
      </c>
      <c r="BB63" s="195" t="str">
        <f t="shared" si="33"/>
        <v>מעל 30 ועד 60 קילומטר מתל-אביב (נתניה חדרה, יבנה, גדרה)</v>
      </c>
      <c r="BC63" s="195" t="str">
        <f t="shared" si="33"/>
        <v>מעל 60 ועד 100 קילומטר מתל-אביב (ירושלים, חיפה)</v>
      </c>
      <c r="BD63" s="195" t="str">
        <f t="shared" si="33"/>
        <v>מעל 100 קילומטר מתל-אביב (עכו, באר שבע, טבריה)</v>
      </c>
      <c r="BK63" s="196">
        <f t="shared" si="43"/>
        <v>0</v>
      </c>
      <c r="BL63" s="196">
        <f t="shared" si="43"/>
        <v>0</v>
      </c>
      <c r="BM63" s="196">
        <f t="shared" si="43"/>
        <v>0</v>
      </c>
      <c r="BN63" s="196">
        <f t="shared" si="43"/>
        <v>0</v>
      </c>
      <c r="BO63" s="196">
        <f t="shared" si="43"/>
        <v>0</v>
      </c>
      <c r="BP63" s="196">
        <f t="shared" si="43"/>
        <v>0</v>
      </c>
      <c r="BQ63" s="196">
        <f t="shared" si="43"/>
        <v>0</v>
      </c>
      <c r="BR63" s="196">
        <f t="shared" si="43"/>
        <v>0</v>
      </c>
      <c r="BS63" s="196">
        <f t="shared" si="43"/>
        <v>0</v>
      </c>
      <c r="BT63" s="196">
        <f t="shared" si="43"/>
        <v>0</v>
      </c>
      <c r="BU63" s="196">
        <f t="shared" si="44"/>
        <v>0</v>
      </c>
      <c r="BV63" s="196">
        <f t="shared" si="44"/>
        <v>0</v>
      </c>
      <c r="BW63" s="196">
        <f t="shared" si="44"/>
        <v>0</v>
      </c>
      <c r="BX63" s="196">
        <f t="shared" si="44"/>
        <v>0</v>
      </c>
      <c r="BY63" s="196">
        <f t="shared" si="44"/>
        <v>0</v>
      </c>
      <c r="BZ63" s="196">
        <f t="shared" si="44"/>
        <v>0</v>
      </c>
      <c r="CA63" s="196">
        <f t="shared" si="44"/>
        <v>0</v>
      </c>
      <c r="CB63" s="196">
        <f t="shared" si="44"/>
        <v>0</v>
      </c>
      <c r="CC63" s="196">
        <f t="shared" si="44"/>
        <v>0</v>
      </c>
      <c r="CD63" s="196">
        <f t="shared" si="44"/>
        <v>0</v>
      </c>
      <c r="CE63" s="196">
        <f t="shared" si="45"/>
        <v>0</v>
      </c>
      <c r="CF63" s="196">
        <f t="shared" si="45"/>
        <v>0</v>
      </c>
      <c r="CG63" s="196">
        <f t="shared" si="45"/>
        <v>0</v>
      </c>
      <c r="CH63" s="196">
        <f t="shared" si="45"/>
        <v>0</v>
      </c>
      <c r="CI63" s="196">
        <f t="shared" si="45"/>
        <v>0</v>
      </c>
      <c r="CJ63" s="196">
        <f t="shared" si="45"/>
        <v>0</v>
      </c>
      <c r="CK63" s="196">
        <f t="shared" si="45"/>
        <v>0</v>
      </c>
      <c r="CL63" s="196">
        <f t="shared" si="45"/>
        <v>0</v>
      </c>
      <c r="CM63" s="196">
        <f t="shared" si="45"/>
        <v>0</v>
      </c>
      <c r="CN63" s="196">
        <f t="shared" si="45"/>
        <v>0</v>
      </c>
      <c r="CO63" s="196">
        <f t="shared" si="46"/>
        <v>0</v>
      </c>
      <c r="CP63" s="196">
        <f t="shared" si="46"/>
        <v>0</v>
      </c>
      <c r="CQ63" s="196">
        <f t="shared" si="46"/>
        <v>0</v>
      </c>
      <c r="CR63" s="196">
        <f t="shared" si="46"/>
        <v>0</v>
      </c>
      <c r="CS63" s="196">
        <f t="shared" si="46"/>
        <v>0</v>
      </c>
      <c r="CT63" s="196">
        <f t="shared" si="46"/>
        <v>0</v>
      </c>
      <c r="CU63" s="196">
        <f t="shared" si="46"/>
        <v>0</v>
      </c>
      <c r="CV63" s="196">
        <f t="shared" si="46"/>
        <v>0</v>
      </c>
      <c r="CW63" s="196">
        <f t="shared" si="46"/>
        <v>0</v>
      </c>
      <c r="CX63" s="196">
        <f t="shared" si="46"/>
        <v>0</v>
      </c>
      <c r="CY63" s="196">
        <f t="shared" si="47"/>
        <v>0</v>
      </c>
      <c r="CZ63" s="196">
        <f t="shared" si="47"/>
        <v>0</v>
      </c>
      <c r="DA63" s="196">
        <f t="shared" si="47"/>
        <v>0</v>
      </c>
      <c r="DB63" s="196">
        <f t="shared" si="47"/>
        <v>0</v>
      </c>
      <c r="DC63" s="196">
        <f t="shared" si="47"/>
        <v>0</v>
      </c>
      <c r="DD63" s="196">
        <f t="shared" si="47"/>
        <v>0</v>
      </c>
      <c r="DE63" s="196">
        <f t="shared" si="47"/>
        <v>0</v>
      </c>
      <c r="DF63" s="196">
        <f t="shared" si="47"/>
        <v>0</v>
      </c>
      <c r="DG63" s="196">
        <f t="shared" si="47"/>
        <v>0</v>
      </c>
      <c r="DH63" s="196">
        <f t="shared" si="47"/>
        <v>0</v>
      </c>
      <c r="DI63" s="196">
        <f t="shared" si="48"/>
        <v>0</v>
      </c>
      <c r="DJ63" s="196">
        <f t="shared" si="48"/>
        <v>0</v>
      </c>
      <c r="DK63" s="196">
        <f t="shared" si="48"/>
        <v>0</v>
      </c>
      <c r="DL63" s="196">
        <f t="shared" si="48"/>
        <v>0</v>
      </c>
      <c r="DM63" s="196">
        <f t="shared" si="48"/>
        <v>0</v>
      </c>
      <c r="DN63" s="196">
        <f t="shared" si="48"/>
        <v>0</v>
      </c>
      <c r="DO63" s="196">
        <f t="shared" si="48"/>
        <v>0</v>
      </c>
      <c r="DP63" s="196">
        <f t="shared" si="48"/>
        <v>0</v>
      </c>
      <c r="DQ63" s="196">
        <f t="shared" si="48"/>
        <v>0</v>
      </c>
      <c r="DR63" s="196">
        <f t="shared" si="48"/>
        <v>0</v>
      </c>
      <c r="DS63" s="196">
        <f t="shared" si="49"/>
        <v>0</v>
      </c>
      <c r="DT63" s="196">
        <f t="shared" si="49"/>
        <v>0</v>
      </c>
      <c r="DU63" s="196">
        <f t="shared" si="49"/>
        <v>0</v>
      </c>
      <c r="DV63" s="196">
        <f t="shared" si="49"/>
        <v>0</v>
      </c>
      <c r="DW63" s="196">
        <f t="shared" si="49"/>
        <v>0</v>
      </c>
      <c r="DX63" s="196">
        <f t="shared" si="49"/>
        <v>0</v>
      </c>
      <c r="DY63" s="196">
        <f t="shared" si="49"/>
        <v>0</v>
      </c>
      <c r="DZ63" s="196">
        <f t="shared" si="49"/>
        <v>0</v>
      </c>
      <c r="EA63" s="196">
        <f t="shared" si="49"/>
        <v>0</v>
      </c>
      <c r="EB63" s="196">
        <f t="shared" si="49"/>
        <v>0</v>
      </c>
      <c r="EC63" s="196">
        <f t="shared" si="50"/>
        <v>0</v>
      </c>
      <c r="ED63" s="196">
        <f t="shared" si="50"/>
        <v>0</v>
      </c>
      <c r="EE63" s="196">
        <f t="shared" si="50"/>
        <v>0</v>
      </c>
      <c r="EF63" s="196">
        <f t="shared" si="50"/>
        <v>0</v>
      </c>
      <c r="EG63" s="196">
        <f t="shared" si="50"/>
        <v>0</v>
      </c>
      <c r="EH63" s="196">
        <f t="shared" si="50"/>
        <v>0</v>
      </c>
      <c r="EI63" s="196">
        <f t="shared" si="50"/>
        <v>0</v>
      </c>
      <c r="EJ63" s="196">
        <f t="shared" si="50"/>
        <v>0</v>
      </c>
      <c r="EK63" s="196">
        <f t="shared" si="50"/>
        <v>0</v>
      </c>
      <c r="EL63" s="196">
        <f t="shared" si="50"/>
        <v>0</v>
      </c>
      <c r="EM63" s="196">
        <f t="shared" si="51"/>
        <v>0</v>
      </c>
      <c r="EN63" s="196">
        <f t="shared" si="51"/>
        <v>0</v>
      </c>
      <c r="EO63" s="196">
        <f t="shared" si="51"/>
        <v>0</v>
      </c>
      <c r="EP63" s="196">
        <f t="shared" si="51"/>
        <v>0</v>
      </c>
      <c r="EQ63" s="196">
        <f t="shared" si="51"/>
        <v>0</v>
      </c>
      <c r="ER63" s="196">
        <f t="shared" si="51"/>
        <v>0</v>
      </c>
      <c r="ES63" s="196">
        <f t="shared" si="51"/>
        <v>0</v>
      </c>
      <c r="ET63" s="196">
        <f t="shared" si="51"/>
        <v>0</v>
      </c>
      <c r="EU63" s="196">
        <f t="shared" si="51"/>
        <v>0</v>
      </c>
      <c r="EV63" s="196">
        <f t="shared" si="51"/>
        <v>0</v>
      </c>
    </row>
    <row r="64" spans="2:152" x14ac:dyDescent="0.25">
      <c r="B64" s="9" t="str">
        <f t="shared" si="18"/>
        <v/>
      </c>
      <c r="C64" s="6"/>
      <c r="D64" s="6"/>
      <c r="E64" s="6"/>
      <c r="F64" s="246" t="str">
        <f>IF('תנאי סף'!BE64&lt;&gt;1,"",'תנאי סף'!F64)</f>
        <v/>
      </c>
      <c r="G64" s="163"/>
      <c r="H64" s="186"/>
      <c r="I64" s="8"/>
      <c r="J64" s="7"/>
      <c r="K64" s="8"/>
      <c r="L64" s="7"/>
      <c r="M64" s="8"/>
      <c r="N64" s="8"/>
      <c r="O64" s="163"/>
      <c r="P64" s="186"/>
      <c r="Q64" s="10"/>
      <c r="R64" s="10"/>
      <c r="S64" s="10"/>
      <c r="T64" s="10"/>
      <c r="U64" s="164" t="str">
        <f t="shared" si="19"/>
        <v/>
      </c>
      <c r="V64" s="10">
        <v>1</v>
      </c>
      <c r="W64" s="10" t="str">
        <f t="shared" si="20"/>
        <v/>
      </c>
      <c r="X64" s="164">
        <v>1</v>
      </c>
      <c r="Y64" s="10" t="str">
        <f t="shared" si="21"/>
        <v/>
      </c>
      <c r="Z64" s="123" t="str">
        <f t="shared" si="52"/>
        <v/>
      </c>
      <c r="AA64" s="195">
        <f t="shared" si="22"/>
        <v>0</v>
      </c>
      <c r="AB64" s="195" t="str">
        <f t="shared" ref="AB64:AC91" si="53">IF($F64="","",AB$30)</f>
        <v/>
      </c>
      <c r="AC64" s="195" t="str">
        <f t="shared" si="53"/>
        <v/>
      </c>
      <c r="AD64" s="195">
        <f t="shared" si="7"/>
        <v>0</v>
      </c>
      <c r="AE64" s="195">
        <f t="shared" si="7"/>
        <v>0</v>
      </c>
      <c r="BA64" s="195" t="str">
        <f t="shared" si="33"/>
        <v/>
      </c>
      <c r="BB64" s="195" t="str">
        <f t="shared" si="33"/>
        <v/>
      </c>
      <c r="BC64" s="195" t="str">
        <f t="shared" si="33"/>
        <v/>
      </c>
      <c r="BD64" s="195" t="str">
        <f t="shared" si="33"/>
        <v/>
      </c>
      <c r="BK64" s="196" t="str">
        <f t="shared" si="43"/>
        <v/>
      </c>
      <c r="BL64" s="196" t="str">
        <f t="shared" si="43"/>
        <v/>
      </c>
      <c r="BM64" s="196" t="str">
        <f t="shared" si="43"/>
        <v/>
      </c>
      <c r="BN64" s="196" t="str">
        <f t="shared" si="43"/>
        <v/>
      </c>
      <c r="BO64" s="196" t="str">
        <f t="shared" si="43"/>
        <v/>
      </c>
      <c r="BP64" s="196" t="str">
        <f t="shared" si="43"/>
        <v/>
      </c>
      <c r="BQ64" s="196" t="str">
        <f t="shared" si="43"/>
        <v/>
      </c>
      <c r="BR64" s="196" t="str">
        <f t="shared" si="43"/>
        <v/>
      </c>
      <c r="BS64" s="196" t="str">
        <f t="shared" si="43"/>
        <v/>
      </c>
      <c r="BT64" s="196" t="str">
        <f t="shared" si="43"/>
        <v/>
      </c>
      <c r="BU64" s="196" t="str">
        <f t="shared" si="44"/>
        <v/>
      </c>
      <c r="BV64" s="196" t="str">
        <f t="shared" si="44"/>
        <v/>
      </c>
      <c r="BW64" s="196" t="str">
        <f t="shared" si="44"/>
        <v/>
      </c>
      <c r="BX64" s="196" t="str">
        <f t="shared" si="44"/>
        <v/>
      </c>
      <c r="BY64" s="196" t="str">
        <f t="shared" si="44"/>
        <v/>
      </c>
      <c r="BZ64" s="196" t="str">
        <f t="shared" si="44"/>
        <v/>
      </c>
      <c r="CA64" s="196" t="str">
        <f t="shared" si="44"/>
        <v/>
      </c>
      <c r="CB64" s="196" t="str">
        <f t="shared" si="44"/>
        <v/>
      </c>
      <c r="CC64" s="196" t="str">
        <f t="shared" si="44"/>
        <v/>
      </c>
      <c r="CD64" s="196" t="str">
        <f t="shared" si="44"/>
        <v/>
      </c>
      <c r="CE64" s="196" t="str">
        <f t="shared" si="45"/>
        <v/>
      </c>
      <c r="CF64" s="196" t="str">
        <f t="shared" si="45"/>
        <v/>
      </c>
      <c r="CG64" s="196" t="str">
        <f t="shared" si="45"/>
        <v/>
      </c>
      <c r="CH64" s="196" t="str">
        <f t="shared" si="45"/>
        <v/>
      </c>
      <c r="CI64" s="196" t="str">
        <f t="shared" si="45"/>
        <v/>
      </c>
      <c r="CJ64" s="196" t="str">
        <f t="shared" si="45"/>
        <v/>
      </c>
      <c r="CK64" s="196" t="str">
        <f t="shared" si="45"/>
        <v/>
      </c>
      <c r="CL64" s="196" t="str">
        <f t="shared" si="45"/>
        <v/>
      </c>
      <c r="CM64" s="196" t="str">
        <f t="shared" si="45"/>
        <v/>
      </c>
      <c r="CN64" s="196" t="str">
        <f t="shared" si="45"/>
        <v/>
      </c>
      <c r="CO64" s="196" t="str">
        <f t="shared" si="46"/>
        <v/>
      </c>
      <c r="CP64" s="196" t="str">
        <f t="shared" si="46"/>
        <v/>
      </c>
      <c r="CQ64" s="196" t="str">
        <f t="shared" si="46"/>
        <v/>
      </c>
      <c r="CR64" s="196" t="str">
        <f t="shared" si="46"/>
        <v/>
      </c>
      <c r="CS64" s="196" t="str">
        <f t="shared" si="46"/>
        <v/>
      </c>
      <c r="CT64" s="196" t="str">
        <f t="shared" si="46"/>
        <v/>
      </c>
      <c r="CU64" s="196" t="str">
        <f t="shared" si="46"/>
        <v/>
      </c>
      <c r="CV64" s="196" t="str">
        <f t="shared" si="46"/>
        <v/>
      </c>
      <c r="CW64" s="196" t="str">
        <f t="shared" si="46"/>
        <v/>
      </c>
      <c r="CX64" s="196" t="str">
        <f t="shared" si="46"/>
        <v/>
      </c>
      <c r="CY64" s="196" t="str">
        <f t="shared" si="47"/>
        <v/>
      </c>
      <c r="CZ64" s="196" t="str">
        <f t="shared" si="47"/>
        <v/>
      </c>
      <c r="DA64" s="196" t="str">
        <f t="shared" si="47"/>
        <v/>
      </c>
      <c r="DB64" s="196" t="str">
        <f t="shared" si="47"/>
        <v/>
      </c>
      <c r="DC64" s="196" t="str">
        <f t="shared" si="47"/>
        <v/>
      </c>
      <c r="DD64" s="196" t="str">
        <f t="shared" si="47"/>
        <v/>
      </c>
      <c r="DE64" s="196" t="str">
        <f t="shared" si="47"/>
        <v/>
      </c>
      <c r="DF64" s="196" t="str">
        <f t="shared" si="47"/>
        <v/>
      </c>
      <c r="DG64" s="196" t="str">
        <f t="shared" si="47"/>
        <v/>
      </c>
      <c r="DH64" s="196" t="str">
        <f t="shared" si="47"/>
        <v/>
      </c>
      <c r="DI64" s="196" t="str">
        <f t="shared" si="48"/>
        <v/>
      </c>
      <c r="DJ64" s="196" t="str">
        <f t="shared" si="48"/>
        <v/>
      </c>
      <c r="DK64" s="196" t="str">
        <f t="shared" si="48"/>
        <v/>
      </c>
      <c r="DL64" s="196" t="str">
        <f t="shared" si="48"/>
        <v/>
      </c>
      <c r="DM64" s="196" t="str">
        <f t="shared" si="48"/>
        <v/>
      </c>
      <c r="DN64" s="196" t="str">
        <f t="shared" si="48"/>
        <v/>
      </c>
      <c r="DO64" s="196" t="str">
        <f t="shared" si="48"/>
        <v/>
      </c>
      <c r="DP64" s="196" t="str">
        <f t="shared" si="48"/>
        <v/>
      </c>
      <c r="DQ64" s="196" t="str">
        <f t="shared" si="48"/>
        <v/>
      </c>
      <c r="DR64" s="196" t="str">
        <f t="shared" si="48"/>
        <v/>
      </c>
      <c r="DS64" s="196" t="str">
        <f t="shared" si="49"/>
        <v/>
      </c>
      <c r="DT64" s="196" t="str">
        <f t="shared" si="49"/>
        <v/>
      </c>
      <c r="DU64" s="196" t="str">
        <f t="shared" si="49"/>
        <v/>
      </c>
      <c r="DV64" s="196" t="str">
        <f t="shared" si="49"/>
        <v/>
      </c>
      <c r="DW64" s="196" t="str">
        <f t="shared" si="49"/>
        <v/>
      </c>
      <c r="DX64" s="196" t="str">
        <f t="shared" si="49"/>
        <v/>
      </c>
      <c r="DY64" s="196" t="str">
        <f t="shared" si="49"/>
        <v/>
      </c>
      <c r="DZ64" s="196" t="str">
        <f t="shared" si="49"/>
        <v/>
      </c>
      <c r="EA64" s="196" t="str">
        <f t="shared" si="49"/>
        <v/>
      </c>
      <c r="EB64" s="196" t="str">
        <f t="shared" si="49"/>
        <v/>
      </c>
      <c r="EC64" s="196" t="str">
        <f t="shared" si="50"/>
        <v/>
      </c>
      <c r="ED64" s="196" t="str">
        <f t="shared" si="50"/>
        <v/>
      </c>
      <c r="EE64" s="196" t="str">
        <f t="shared" si="50"/>
        <v/>
      </c>
      <c r="EF64" s="196" t="str">
        <f t="shared" si="50"/>
        <v/>
      </c>
      <c r="EG64" s="196" t="str">
        <f t="shared" si="50"/>
        <v/>
      </c>
      <c r="EH64" s="196" t="str">
        <f t="shared" si="50"/>
        <v/>
      </c>
      <c r="EI64" s="196" t="str">
        <f t="shared" si="50"/>
        <v/>
      </c>
      <c r="EJ64" s="196" t="str">
        <f t="shared" si="50"/>
        <v/>
      </c>
      <c r="EK64" s="196" t="str">
        <f t="shared" si="50"/>
        <v/>
      </c>
      <c r="EL64" s="196" t="str">
        <f t="shared" si="50"/>
        <v/>
      </c>
      <c r="EM64" s="196" t="str">
        <f t="shared" si="51"/>
        <v/>
      </c>
      <c r="EN64" s="196" t="str">
        <f t="shared" si="51"/>
        <v/>
      </c>
      <c r="EO64" s="196" t="str">
        <f t="shared" si="51"/>
        <v/>
      </c>
      <c r="EP64" s="196" t="str">
        <f t="shared" si="51"/>
        <v/>
      </c>
      <c r="EQ64" s="196" t="str">
        <f t="shared" si="51"/>
        <v/>
      </c>
      <c r="ER64" s="196" t="str">
        <f t="shared" si="51"/>
        <v/>
      </c>
      <c r="ES64" s="196" t="str">
        <f t="shared" si="51"/>
        <v/>
      </c>
      <c r="ET64" s="196" t="str">
        <f t="shared" si="51"/>
        <v/>
      </c>
      <c r="EU64" s="196" t="str">
        <f t="shared" si="51"/>
        <v/>
      </c>
      <c r="EV64" s="196" t="str">
        <f t="shared" si="51"/>
        <v/>
      </c>
    </row>
    <row r="65" spans="2:152" x14ac:dyDescent="0.25">
      <c r="B65" s="9">
        <f t="shared" si="18"/>
        <v>35</v>
      </c>
      <c r="C65" s="6"/>
      <c r="D65" s="6"/>
      <c r="E65" s="6"/>
      <c r="F65" s="246" t="str">
        <f>IF('תנאי סף'!BE65&lt;&gt;1,"",'תנאי סף'!F65)</f>
        <v xml:space="preserve">הקשר הווקאלי וינה - תל אביב </v>
      </c>
      <c r="G65" s="163" t="s">
        <v>226</v>
      </c>
      <c r="H65" s="186">
        <v>0</v>
      </c>
      <c r="I65" s="8"/>
      <c r="J65" s="7"/>
      <c r="K65" s="8"/>
      <c r="L65" s="7"/>
      <c r="M65" s="8"/>
      <c r="N65" s="8"/>
      <c r="O65" s="163"/>
      <c r="P65" s="186"/>
      <c r="Q65" s="10"/>
      <c r="R65" s="10"/>
      <c r="S65" s="10"/>
      <c r="T65" s="10"/>
      <c r="U65" s="164">
        <f t="shared" si="19"/>
        <v>0</v>
      </c>
      <c r="V65" s="10">
        <v>1</v>
      </c>
      <c r="W65" s="10">
        <f t="shared" si="20"/>
        <v>0</v>
      </c>
      <c r="X65" s="164">
        <v>1</v>
      </c>
      <c r="Y65" s="10">
        <f t="shared" si="21"/>
        <v>0</v>
      </c>
      <c r="Z65" s="123">
        <f t="shared" si="52"/>
        <v>0</v>
      </c>
      <c r="AA65" s="195">
        <f t="shared" si="22"/>
        <v>1</v>
      </c>
      <c r="AB65" s="195">
        <f t="shared" si="53"/>
        <v>0</v>
      </c>
      <c r="AC65" s="195">
        <f t="shared" si="53"/>
        <v>1</v>
      </c>
      <c r="AD65" s="195">
        <f t="shared" si="7"/>
        <v>1</v>
      </c>
      <c r="AE65" s="195">
        <f t="shared" si="7"/>
        <v>1</v>
      </c>
      <c r="BA65" s="195" t="str">
        <f t="shared" si="33"/>
        <v>תל אביב והסביבה (עד 30 קילומטר מתל-אביב)</v>
      </c>
      <c r="BB65" s="195" t="str">
        <f t="shared" si="33"/>
        <v>מעל 30 ועד 60 קילומטר מתל-אביב (נתניה חדרה, יבנה, גדרה)</v>
      </c>
      <c r="BC65" s="195" t="str">
        <f t="shared" si="33"/>
        <v>מעל 60 ועד 100 קילומטר מתל-אביב (ירושלים, חיפה)</v>
      </c>
      <c r="BD65" s="195" t="str">
        <f t="shared" si="33"/>
        <v>מעל 100 קילומטר מתל-אביב (עכו, באר שבע, טבריה)</v>
      </c>
      <c r="BK65" s="196">
        <f t="shared" si="43"/>
        <v>0</v>
      </c>
      <c r="BL65" s="196">
        <f t="shared" si="43"/>
        <v>0</v>
      </c>
      <c r="BM65" s="196">
        <f t="shared" si="43"/>
        <v>0</v>
      </c>
      <c r="BN65" s="196">
        <f t="shared" si="43"/>
        <v>0</v>
      </c>
      <c r="BO65" s="196">
        <f t="shared" si="43"/>
        <v>0</v>
      </c>
      <c r="BP65" s="196">
        <f t="shared" si="43"/>
        <v>0</v>
      </c>
      <c r="BQ65" s="196">
        <f t="shared" si="43"/>
        <v>0</v>
      </c>
      <c r="BR65" s="196">
        <f t="shared" si="43"/>
        <v>0</v>
      </c>
      <c r="BS65" s="196">
        <f t="shared" si="43"/>
        <v>0</v>
      </c>
      <c r="BT65" s="196">
        <f t="shared" si="43"/>
        <v>0</v>
      </c>
      <c r="BU65" s="196">
        <f t="shared" si="44"/>
        <v>0</v>
      </c>
      <c r="BV65" s="196">
        <f t="shared" si="44"/>
        <v>0</v>
      </c>
      <c r="BW65" s="196">
        <f t="shared" si="44"/>
        <v>0</v>
      </c>
      <c r="BX65" s="196">
        <f t="shared" si="44"/>
        <v>0</v>
      </c>
      <c r="BY65" s="196">
        <f t="shared" si="44"/>
        <v>0</v>
      </c>
      <c r="BZ65" s="196">
        <f t="shared" si="44"/>
        <v>0</v>
      </c>
      <c r="CA65" s="196">
        <f t="shared" si="44"/>
        <v>0</v>
      </c>
      <c r="CB65" s="196">
        <f t="shared" si="44"/>
        <v>0</v>
      </c>
      <c r="CC65" s="196">
        <f t="shared" si="44"/>
        <v>0</v>
      </c>
      <c r="CD65" s="196">
        <f t="shared" si="44"/>
        <v>0</v>
      </c>
      <c r="CE65" s="196">
        <f t="shared" si="45"/>
        <v>0</v>
      </c>
      <c r="CF65" s="196">
        <f t="shared" si="45"/>
        <v>0</v>
      </c>
      <c r="CG65" s="196">
        <f t="shared" si="45"/>
        <v>0</v>
      </c>
      <c r="CH65" s="196">
        <f t="shared" si="45"/>
        <v>0</v>
      </c>
      <c r="CI65" s="196">
        <f t="shared" si="45"/>
        <v>0</v>
      </c>
      <c r="CJ65" s="196">
        <f t="shared" si="45"/>
        <v>0</v>
      </c>
      <c r="CK65" s="196">
        <f t="shared" si="45"/>
        <v>0</v>
      </c>
      <c r="CL65" s="196">
        <f t="shared" si="45"/>
        <v>0</v>
      </c>
      <c r="CM65" s="196">
        <f t="shared" si="45"/>
        <v>0</v>
      </c>
      <c r="CN65" s="196">
        <f t="shared" si="45"/>
        <v>0</v>
      </c>
      <c r="CO65" s="196">
        <f t="shared" si="46"/>
        <v>0</v>
      </c>
      <c r="CP65" s="196">
        <f t="shared" si="46"/>
        <v>0</v>
      </c>
      <c r="CQ65" s="196">
        <f t="shared" si="46"/>
        <v>0</v>
      </c>
      <c r="CR65" s="196">
        <f t="shared" si="46"/>
        <v>0</v>
      </c>
      <c r="CS65" s="196">
        <f t="shared" si="46"/>
        <v>0</v>
      </c>
      <c r="CT65" s="196">
        <f t="shared" si="46"/>
        <v>0</v>
      </c>
      <c r="CU65" s="196">
        <f t="shared" si="46"/>
        <v>0</v>
      </c>
      <c r="CV65" s="196">
        <f t="shared" si="46"/>
        <v>0</v>
      </c>
      <c r="CW65" s="196">
        <f t="shared" si="46"/>
        <v>0</v>
      </c>
      <c r="CX65" s="196">
        <f t="shared" si="46"/>
        <v>0</v>
      </c>
      <c r="CY65" s="196">
        <f t="shared" si="47"/>
        <v>0</v>
      </c>
      <c r="CZ65" s="196">
        <f t="shared" si="47"/>
        <v>0</v>
      </c>
      <c r="DA65" s="196">
        <f t="shared" si="47"/>
        <v>0</v>
      </c>
      <c r="DB65" s="196">
        <f t="shared" si="47"/>
        <v>0</v>
      </c>
      <c r="DC65" s="196">
        <f t="shared" si="47"/>
        <v>0</v>
      </c>
      <c r="DD65" s="196">
        <f t="shared" si="47"/>
        <v>0</v>
      </c>
      <c r="DE65" s="196">
        <f t="shared" si="47"/>
        <v>0</v>
      </c>
      <c r="DF65" s="196">
        <f t="shared" si="47"/>
        <v>0</v>
      </c>
      <c r="DG65" s="196">
        <f t="shared" si="47"/>
        <v>0</v>
      </c>
      <c r="DH65" s="196">
        <f t="shared" si="47"/>
        <v>0</v>
      </c>
      <c r="DI65" s="196">
        <f t="shared" si="48"/>
        <v>0</v>
      </c>
      <c r="DJ65" s="196">
        <f t="shared" si="48"/>
        <v>0</v>
      </c>
      <c r="DK65" s="196">
        <f t="shared" si="48"/>
        <v>0</v>
      </c>
      <c r="DL65" s="196">
        <f t="shared" si="48"/>
        <v>0</v>
      </c>
      <c r="DM65" s="196">
        <f t="shared" si="48"/>
        <v>0</v>
      </c>
      <c r="DN65" s="196">
        <f t="shared" si="48"/>
        <v>0</v>
      </c>
      <c r="DO65" s="196">
        <f t="shared" si="48"/>
        <v>0</v>
      </c>
      <c r="DP65" s="196">
        <f t="shared" si="48"/>
        <v>0</v>
      </c>
      <c r="DQ65" s="196">
        <f t="shared" si="48"/>
        <v>0</v>
      </c>
      <c r="DR65" s="196">
        <f t="shared" si="48"/>
        <v>0</v>
      </c>
      <c r="DS65" s="196">
        <f t="shared" si="49"/>
        <v>0</v>
      </c>
      <c r="DT65" s="196">
        <f t="shared" si="49"/>
        <v>0</v>
      </c>
      <c r="DU65" s="196">
        <f t="shared" si="49"/>
        <v>0</v>
      </c>
      <c r="DV65" s="196">
        <f t="shared" si="49"/>
        <v>0</v>
      </c>
      <c r="DW65" s="196">
        <f t="shared" si="49"/>
        <v>0</v>
      </c>
      <c r="DX65" s="196">
        <f t="shared" si="49"/>
        <v>0</v>
      </c>
      <c r="DY65" s="196">
        <f t="shared" si="49"/>
        <v>0</v>
      </c>
      <c r="DZ65" s="196">
        <f t="shared" si="49"/>
        <v>0</v>
      </c>
      <c r="EA65" s="196">
        <f t="shared" si="49"/>
        <v>0</v>
      </c>
      <c r="EB65" s="196">
        <f t="shared" si="49"/>
        <v>0</v>
      </c>
      <c r="EC65" s="196">
        <f t="shared" si="50"/>
        <v>0</v>
      </c>
      <c r="ED65" s="196">
        <f t="shared" si="50"/>
        <v>0</v>
      </c>
      <c r="EE65" s="196">
        <f t="shared" si="50"/>
        <v>0</v>
      </c>
      <c r="EF65" s="196">
        <f t="shared" si="50"/>
        <v>0</v>
      </c>
      <c r="EG65" s="196">
        <f t="shared" si="50"/>
        <v>0</v>
      </c>
      <c r="EH65" s="196">
        <f t="shared" si="50"/>
        <v>0</v>
      </c>
      <c r="EI65" s="196">
        <f t="shared" si="50"/>
        <v>0</v>
      </c>
      <c r="EJ65" s="196">
        <f t="shared" si="50"/>
        <v>0</v>
      </c>
      <c r="EK65" s="196">
        <f t="shared" si="50"/>
        <v>0</v>
      </c>
      <c r="EL65" s="196">
        <f t="shared" si="50"/>
        <v>0</v>
      </c>
      <c r="EM65" s="196">
        <f t="shared" si="51"/>
        <v>0</v>
      </c>
      <c r="EN65" s="196">
        <f t="shared" si="51"/>
        <v>0</v>
      </c>
      <c r="EO65" s="196">
        <f t="shared" si="51"/>
        <v>0</v>
      </c>
      <c r="EP65" s="196">
        <f t="shared" si="51"/>
        <v>0</v>
      </c>
      <c r="EQ65" s="196">
        <f t="shared" si="51"/>
        <v>0</v>
      </c>
      <c r="ER65" s="196">
        <f t="shared" si="51"/>
        <v>0</v>
      </c>
      <c r="ES65" s="196">
        <f t="shared" si="51"/>
        <v>0</v>
      </c>
      <c r="ET65" s="196">
        <f t="shared" si="51"/>
        <v>0</v>
      </c>
      <c r="EU65" s="196">
        <f t="shared" si="51"/>
        <v>0</v>
      </c>
      <c r="EV65" s="196">
        <f t="shared" si="51"/>
        <v>0</v>
      </c>
    </row>
    <row r="66" spans="2:152" x14ac:dyDescent="0.25">
      <c r="B66" s="9">
        <f t="shared" si="18"/>
        <v>36</v>
      </c>
      <c r="C66" s="6"/>
      <c r="D66" s="6"/>
      <c r="E66" s="6"/>
      <c r="F66" s="246" t="str">
        <f>IF('תנאי סף'!BE66&lt;&gt;1,"",'תנאי סף'!F66)</f>
        <v>בר-קיימא  -  iluminations</v>
      </c>
      <c r="G66" s="163" t="s">
        <v>227</v>
      </c>
      <c r="H66" s="186">
        <v>1</v>
      </c>
      <c r="I66" s="8"/>
      <c r="J66" s="7"/>
      <c r="K66" s="8"/>
      <c r="L66" s="7"/>
      <c r="M66" s="8"/>
      <c r="N66" s="8"/>
      <c r="O66" s="163"/>
      <c r="P66" s="186"/>
      <c r="Q66" s="10"/>
      <c r="R66" s="10"/>
      <c r="S66" s="10"/>
      <c r="T66" s="10"/>
      <c r="U66" s="164">
        <f t="shared" si="19"/>
        <v>2</v>
      </c>
      <c r="V66" s="10">
        <v>1</v>
      </c>
      <c r="W66" s="10">
        <f t="shared" si="20"/>
        <v>2</v>
      </c>
      <c r="X66" s="164">
        <v>1</v>
      </c>
      <c r="Y66" s="10">
        <f t="shared" si="21"/>
        <v>2</v>
      </c>
      <c r="Z66" s="123">
        <f t="shared" si="52"/>
        <v>3.669724770642202E-2</v>
      </c>
      <c r="AA66" s="195">
        <f t="shared" si="22"/>
        <v>1</v>
      </c>
      <c r="AB66" s="195">
        <f t="shared" si="53"/>
        <v>0</v>
      </c>
      <c r="AC66" s="195">
        <f t="shared" si="53"/>
        <v>1</v>
      </c>
      <c r="AD66" s="195">
        <f t="shared" si="7"/>
        <v>1</v>
      </c>
      <c r="AE66" s="195">
        <f t="shared" si="7"/>
        <v>1</v>
      </c>
      <c r="BA66" s="195" t="str">
        <f t="shared" si="33"/>
        <v>תל אביב והסביבה (עד 30 קילומטר מתל-אביב)</v>
      </c>
      <c r="BB66" s="195" t="str">
        <f t="shared" si="33"/>
        <v>מעל 30 ועד 60 קילומטר מתל-אביב (נתניה חדרה, יבנה, גדרה)</v>
      </c>
      <c r="BC66" s="195" t="str">
        <f t="shared" si="33"/>
        <v>מעל 60 ועד 100 קילומטר מתל-אביב (ירושלים, חיפה)</v>
      </c>
      <c r="BD66" s="195" t="str">
        <f t="shared" si="33"/>
        <v>מעל 100 קילומטר מתל-אביב (עכו, באר שבע, טבריה)</v>
      </c>
      <c r="BK66" s="196">
        <f t="shared" si="43"/>
        <v>0</v>
      </c>
      <c r="BL66" s="196">
        <f t="shared" si="43"/>
        <v>0</v>
      </c>
      <c r="BM66" s="196">
        <f t="shared" si="43"/>
        <v>0</v>
      </c>
      <c r="BN66" s="196">
        <f t="shared" si="43"/>
        <v>0</v>
      </c>
      <c r="BO66" s="196">
        <f t="shared" si="43"/>
        <v>0</v>
      </c>
      <c r="BP66" s="196">
        <f t="shared" si="43"/>
        <v>0</v>
      </c>
      <c r="BQ66" s="196">
        <f t="shared" si="43"/>
        <v>0</v>
      </c>
      <c r="BR66" s="196">
        <f t="shared" si="43"/>
        <v>0</v>
      </c>
      <c r="BS66" s="196">
        <f t="shared" si="43"/>
        <v>0</v>
      </c>
      <c r="BT66" s="196">
        <f t="shared" si="43"/>
        <v>0</v>
      </c>
      <c r="BU66" s="196">
        <f t="shared" si="44"/>
        <v>0</v>
      </c>
      <c r="BV66" s="196">
        <f t="shared" si="44"/>
        <v>0</v>
      </c>
      <c r="BW66" s="196">
        <f t="shared" si="44"/>
        <v>0</v>
      </c>
      <c r="BX66" s="196">
        <f t="shared" si="44"/>
        <v>0</v>
      </c>
      <c r="BY66" s="196">
        <f t="shared" si="44"/>
        <v>0</v>
      </c>
      <c r="BZ66" s="196">
        <f t="shared" si="44"/>
        <v>0</v>
      </c>
      <c r="CA66" s="196">
        <f t="shared" si="44"/>
        <v>0</v>
      </c>
      <c r="CB66" s="196">
        <f t="shared" si="44"/>
        <v>0</v>
      </c>
      <c r="CC66" s="196">
        <f t="shared" si="44"/>
        <v>0</v>
      </c>
      <c r="CD66" s="196">
        <f t="shared" si="44"/>
        <v>0</v>
      </c>
      <c r="CE66" s="196">
        <f t="shared" si="45"/>
        <v>0</v>
      </c>
      <c r="CF66" s="196">
        <f t="shared" si="45"/>
        <v>0</v>
      </c>
      <c r="CG66" s="196">
        <f t="shared" si="45"/>
        <v>0</v>
      </c>
      <c r="CH66" s="196">
        <f t="shared" si="45"/>
        <v>0</v>
      </c>
      <c r="CI66" s="196">
        <f t="shared" si="45"/>
        <v>0</v>
      </c>
      <c r="CJ66" s="196">
        <f t="shared" si="45"/>
        <v>0</v>
      </c>
      <c r="CK66" s="196">
        <f t="shared" si="45"/>
        <v>0</v>
      </c>
      <c r="CL66" s="196">
        <f t="shared" si="45"/>
        <v>0</v>
      </c>
      <c r="CM66" s="196">
        <f t="shared" si="45"/>
        <v>0</v>
      </c>
      <c r="CN66" s="196">
        <f t="shared" si="45"/>
        <v>0</v>
      </c>
      <c r="CO66" s="196">
        <f t="shared" si="46"/>
        <v>0</v>
      </c>
      <c r="CP66" s="196">
        <f t="shared" si="46"/>
        <v>0</v>
      </c>
      <c r="CQ66" s="196">
        <f t="shared" si="46"/>
        <v>0</v>
      </c>
      <c r="CR66" s="196">
        <f t="shared" si="46"/>
        <v>0</v>
      </c>
      <c r="CS66" s="196">
        <f t="shared" si="46"/>
        <v>0</v>
      </c>
      <c r="CT66" s="196">
        <f t="shared" si="46"/>
        <v>0</v>
      </c>
      <c r="CU66" s="196">
        <f t="shared" si="46"/>
        <v>0</v>
      </c>
      <c r="CV66" s="196">
        <f t="shared" si="46"/>
        <v>0</v>
      </c>
      <c r="CW66" s="196">
        <f t="shared" si="46"/>
        <v>0</v>
      </c>
      <c r="CX66" s="196">
        <f t="shared" si="46"/>
        <v>0</v>
      </c>
      <c r="CY66" s="196">
        <f t="shared" si="47"/>
        <v>0</v>
      </c>
      <c r="CZ66" s="196">
        <f t="shared" si="47"/>
        <v>0</v>
      </c>
      <c r="DA66" s="196">
        <f t="shared" si="47"/>
        <v>0</v>
      </c>
      <c r="DB66" s="196">
        <f t="shared" si="47"/>
        <v>0</v>
      </c>
      <c r="DC66" s="196">
        <f t="shared" si="47"/>
        <v>0</v>
      </c>
      <c r="DD66" s="196">
        <f t="shared" si="47"/>
        <v>0</v>
      </c>
      <c r="DE66" s="196">
        <f t="shared" si="47"/>
        <v>0</v>
      </c>
      <c r="DF66" s="196">
        <f t="shared" si="47"/>
        <v>0</v>
      </c>
      <c r="DG66" s="196">
        <f t="shared" si="47"/>
        <v>0</v>
      </c>
      <c r="DH66" s="196">
        <f t="shared" si="47"/>
        <v>0</v>
      </c>
      <c r="DI66" s="196">
        <f t="shared" si="48"/>
        <v>0</v>
      </c>
      <c r="DJ66" s="196">
        <f t="shared" si="48"/>
        <v>0</v>
      </c>
      <c r="DK66" s="196">
        <f t="shared" si="48"/>
        <v>0</v>
      </c>
      <c r="DL66" s="196">
        <f t="shared" si="48"/>
        <v>0</v>
      </c>
      <c r="DM66" s="196">
        <f t="shared" si="48"/>
        <v>0</v>
      </c>
      <c r="DN66" s="196">
        <f t="shared" si="48"/>
        <v>0</v>
      </c>
      <c r="DO66" s="196">
        <f t="shared" si="48"/>
        <v>0</v>
      </c>
      <c r="DP66" s="196">
        <f t="shared" si="48"/>
        <v>0</v>
      </c>
      <c r="DQ66" s="196">
        <f t="shared" si="48"/>
        <v>0</v>
      </c>
      <c r="DR66" s="196">
        <f t="shared" si="48"/>
        <v>0</v>
      </c>
      <c r="DS66" s="196">
        <f t="shared" si="49"/>
        <v>0</v>
      </c>
      <c r="DT66" s="196">
        <f t="shared" si="49"/>
        <v>0</v>
      </c>
      <c r="DU66" s="196">
        <f t="shared" si="49"/>
        <v>0</v>
      </c>
      <c r="DV66" s="196">
        <f t="shared" si="49"/>
        <v>0</v>
      </c>
      <c r="DW66" s="196">
        <f t="shared" si="49"/>
        <v>0</v>
      </c>
      <c r="DX66" s="196">
        <f t="shared" si="49"/>
        <v>0</v>
      </c>
      <c r="DY66" s="196">
        <f t="shared" si="49"/>
        <v>0</v>
      </c>
      <c r="DZ66" s="196">
        <f t="shared" si="49"/>
        <v>0</v>
      </c>
      <c r="EA66" s="196">
        <f t="shared" si="49"/>
        <v>0</v>
      </c>
      <c r="EB66" s="196">
        <f t="shared" si="49"/>
        <v>0</v>
      </c>
      <c r="EC66" s="196">
        <f t="shared" si="50"/>
        <v>0</v>
      </c>
      <c r="ED66" s="196">
        <f t="shared" si="50"/>
        <v>0</v>
      </c>
      <c r="EE66" s="196">
        <f t="shared" si="50"/>
        <v>0</v>
      </c>
      <c r="EF66" s="196">
        <f t="shared" si="50"/>
        <v>0</v>
      </c>
      <c r="EG66" s="196">
        <f t="shared" si="50"/>
        <v>0</v>
      </c>
      <c r="EH66" s="196">
        <f t="shared" si="50"/>
        <v>0</v>
      </c>
      <c r="EI66" s="196">
        <f t="shared" si="50"/>
        <v>0</v>
      </c>
      <c r="EJ66" s="196">
        <f t="shared" si="50"/>
        <v>0</v>
      </c>
      <c r="EK66" s="196">
        <f t="shared" si="50"/>
        <v>0</v>
      </c>
      <c r="EL66" s="196">
        <f t="shared" si="50"/>
        <v>0</v>
      </c>
      <c r="EM66" s="196">
        <f t="shared" si="51"/>
        <v>0</v>
      </c>
      <c r="EN66" s="196">
        <f t="shared" si="51"/>
        <v>0</v>
      </c>
      <c r="EO66" s="196">
        <f t="shared" si="51"/>
        <v>0</v>
      </c>
      <c r="EP66" s="196">
        <f t="shared" si="51"/>
        <v>0</v>
      </c>
      <c r="EQ66" s="196">
        <f t="shared" si="51"/>
        <v>0</v>
      </c>
      <c r="ER66" s="196">
        <f t="shared" si="51"/>
        <v>0</v>
      </c>
      <c r="ES66" s="196">
        <f t="shared" si="51"/>
        <v>0</v>
      </c>
      <c r="ET66" s="196">
        <f t="shared" si="51"/>
        <v>0</v>
      </c>
      <c r="EU66" s="196">
        <f t="shared" si="51"/>
        <v>0</v>
      </c>
      <c r="EV66" s="196">
        <f t="shared" si="51"/>
        <v>0</v>
      </c>
    </row>
    <row r="67" spans="2:152" x14ac:dyDescent="0.25">
      <c r="B67" s="9">
        <f t="shared" si="18"/>
        <v>37</v>
      </c>
      <c r="C67" s="6"/>
      <c r="D67" s="6"/>
      <c r="E67" s="6"/>
      <c r="F67" s="246" t="str">
        <f>IF('תנאי סף'!BE67&lt;&gt;1,"",'תנאי סף'!F67)</f>
        <v>בר-קיימא - קולות חבויים</v>
      </c>
      <c r="G67" s="163" t="s">
        <v>227</v>
      </c>
      <c r="H67" s="186">
        <v>1</v>
      </c>
      <c r="I67" s="8"/>
      <c r="J67" s="7"/>
      <c r="K67" s="8"/>
      <c r="L67" s="7"/>
      <c r="M67" s="8"/>
      <c r="N67" s="8"/>
      <c r="O67" s="163"/>
      <c r="P67" s="186"/>
      <c r="Q67" s="10"/>
      <c r="R67" s="10"/>
      <c r="S67" s="10"/>
      <c r="T67" s="10"/>
      <c r="U67" s="164">
        <f t="shared" si="19"/>
        <v>2</v>
      </c>
      <c r="V67" s="10">
        <v>1</v>
      </c>
      <c r="W67" s="10">
        <f t="shared" si="20"/>
        <v>2</v>
      </c>
      <c r="X67" s="164">
        <v>1</v>
      </c>
      <c r="Y67" s="10">
        <f t="shared" si="21"/>
        <v>2</v>
      </c>
      <c r="Z67" s="123">
        <f t="shared" si="52"/>
        <v>3.669724770642202E-2</v>
      </c>
      <c r="AA67" s="195">
        <f t="shared" si="22"/>
        <v>1</v>
      </c>
      <c r="AB67" s="195">
        <f t="shared" si="53"/>
        <v>0</v>
      </c>
      <c r="AC67" s="195">
        <f t="shared" si="53"/>
        <v>1</v>
      </c>
      <c r="AD67" s="195">
        <f t="shared" si="7"/>
        <v>1</v>
      </c>
      <c r="AE67" s="195">
        <f t="shared" si="7"/>
        <v>1</v>
      </c>
      <c r="BA67" s="195" t="str">
        <f t="shared" si="33"/>
        <v>תל אביב והסביבה (עד 30 קילומטר מתל-אביב)</v>
      </c>
      <c r="BB67" s="195" t="str">
        <f t="shared" si="33"/>
        <v>מעל 30 ועד 60 קילומטר מתל-אביב (נתניה חדרה, יבנה, גדרה)</v>
      </c>
      <c r="BC67" s="195" t="str">
        <f t="shared" si="33"/>
        <v>מעל 60 ועד 100 קילומטר מתל-אביב (ירושלים, חיפה)</v>
      </c>
      <c r="BD67" s="195" t="str">
        <f t="shared" si="33"/>
        <v>מעל 100 קילומטר מתל-אביב (עכו, באר שבע, טבריה)</v>
      </c>
      <c r="BK67" s="196">
        <f t="shared" si="43"/>
        <v>0</v>
      </c>
      <c r="BL67" s="196">
        <f t="shared" si="43"/>
        <v>0</v>
      </c>
      <c r="BM67" s="196">
        <f t="shared" si="43"/>
        <v>0</v>
      </c>
      <c r="BN67" s="196">
        <f t="shared" si="43"/>
        <v>0</v>
      </c>
      <c r="BO67" s="196">
        <f t="shared" si="43"/>
        <v>0</v>
      </c>
      <c r="BP67" s="196">
        <f t="shared" si="43"/>
        <v>0</v>
      </c>
      <c r="BQ67" s="196">
        <f t="shared" si="43"/>
        <v>0</v>
      </c>
      <c r="BR67" s="196">
        <f t="shared" si="43"/>
        <v>0</v>
      </c>
      <c r="BS67" s="196">
        <f t="shared" si="43"/>
        <v>0</v>
      </c>
      <c r="BT67" s="196">
        <f t="shared" si="43"/>
        <v>0</v>
      </c>
      <c r="BU67" s="196">
        <f t="shared" si="44"/>
        <v>0</v>
      </c>
      <c r="BV67" s="196">
        <f t="shared" si="44"/>
        <v>0</v>
      </c>
      <c r="BW67" s="196">
        <f t="shared" si="44"/>
        <v>0</v>
      </c>
      <c r="BX67" s="196">
        <f t="shared" si="44"/>
        <v>0</v>
      </c>
      <c r="BY67" s="196">
        <f t="shared" si="44"/>
        <v>0</v>
      </c>
      <c r="BZ67" s="196">
        <f t="shared" si="44"/>
        <v>0</v>
      </c>
      <c r="CA67" s="196">
        <f t="shared" si="44"/>
        <v>0</v>
      </c>
      <c r="CB67" s="196">
        <f t="shared" si="44"/>
        <v>0</v>
      </c>
      <c r="CC67" s="196">
        <f t="shared" si="44"/>
        <v>0</v>
      </c>
      <c r="CD67" s="196">
        <f t="shared" si="44"/>
        <v>0</v>
      </c>
      <c r="CE67" s="196">
        <f t="shared" si="45"/>
        <v>0</v>
      </c>
      <c r="CF67" s="196">
        <f t="shared" si="45"/>
        <v>0</v>
      </c>
      <c r="CG67" s="196">
        <f t="shared" si="45"/>
        <v>0</v>
      </c>
      <c r="CH67" s="196">
        <f t="shared" si="45"/>
        <v>0</v>
      </c>
      <c r="CI67" s="196">
        <f t="shared" si="45"/>
        <v>0</v>
      </c>
      <c r="CJ67" s="196">
        <f t="shared" si="45"/>
        <v>0</v>
      </c>
      <c r="CK67" s="196">
        <f t="shared" si="45"/>
        <v>0</v>
      </c>
      <c r="CL67" s="196">
        <f t="shared" si="45"/>
        <v>0</v>
      </c>
      <c r="CM67" s="196">
        <f t="shared" si="45"/>
        <v>0</v>
      </c>
      <c r="CN67" s="196">
        <f t="shared" si="45"/>
        <v>0</v>
      </c>
      <c r="CO67" s="196">
        <f t="shared" si="46"/>
        <v>0</v>
      </c>
      <c r="CP67" s="196">
        <f t="shared" si="46"/>
        <v>0</v>
      </c>
      <c r="CQ67" s="196">
        <f t="shared" si="46"/>
        <v>0</v>
      </c>
      <c r="CR67" s="196">
        <f t="shared" si="46"/>
        <v>0</v>
      </c>
      <c r="CS67" s="196">
        <f t="shared" si="46"/>
        <v>0</v>
      </c>
      <c r="CT67" s="196">
        <f t="shared" si="46"/>
        <v>0</v>
      </c>
      <c r="CU67" s="196">
        <f t="shared" si="46"/>
        <v>0</v>
      </c>
      <c r="CV67" s="196">
        <f t="shared" si="46"/>
        <v>0</v>
      </c>
      <c r="CW67" s="196">
        <f t="shared" si="46"/>
        <v>0</v>
      </c>
      <c r="CX67" s="196">
        <f t="shared" si="46"/>
        <v>0</v>
      </c>
      <c r="CY67" s="196">
        <f t="shared" si="47"/>
        <v>0</v>
      </c>
      <c r="CZ67" s="196">
        <f t="shared" si="47"/>
        <v>0</v>
      </c>
      <c r="DA67" s="196">
        <f t="shared" si="47"/>
        <v>0</v>
      </c>
      <c r="DB67" s="196">
        <f t="shared" si="47"/>
        <v>0</v>
      </c>
      <c r="DC67" s="196">
        <f t="shared" si="47"/>
        <v>0</v>
      </c>
      <c r="DD67" s="196">
        <f t="shared" si="47"/>
        <v>0</v>
      </c>
      <c r="DE67" s="196">
        <f t="shared" si="47"/>
        <v>0</v>
      </c>
      <c r="DF67" s="196">
        <f t="shared" si="47"/>
        <v>0</v>
      </c>
      <c r="DG67" s="196">
        <f t="shared" si="47"/>
        <v>0</v>
      </c>
      <c r="DH67" s="196">
        <f t="shared" si="47"/>
        <v>0</v>
      </c>
      <c r="DI67" s="196">
        <f t="shared" si="48"/>
        <v>0</v>
      </c>
      <c r="DJ67" s="196">
        <f t="shared" si="48"/>
        <v>0</v>
      </c>
      <c r="DK67" s="196">
        <f t="shared" si="48"/>
        <v>0</v>
      </c>
      <c r="DL67" s="196">
        <f t="shared" si="48"/>
        <v>0</v>
      </c>
      <c r="DM67" s="196">
        <f t="shared" si="48"/>
        <v>0</v>
      </c>
      <c r="DN67" s="196">
        <f t="shared" si="48"/>
        <v>0</v>
      </c>
      <c r="DO67" s="196">
        <f t="shared" si="48"/>
        <v>0</v>
      </c>
      <c r="DP67" s="196">
        <f t="shared" si="48"/>
        <v>0</v>
      </c>
      <c r="DQ67" s="196">
        <f t="shared" si="48"/>
        <v>0</v>
      </c>
      <c r="DR67" s="196">
        <f t="shared" si="48"/>
        <v>0</v>
      </c>
      <c r="DS67" s="196">
        <f t="shared" si="49"/>
        <v>0</v>
      </c>
      <c r="DT67" s="196">
        <f t="shared" si="49"/>
        <v>0</v>
      </c>
      <c r="DU67" s="196">
        <f t="shared" si="49"/>
        <v>0</v>
      </c>
      <c r="DV67" s="196">
        <f t="shared" si="49"/>
        <v>0</v>
      </c>
      <c r="DW67" s="196">
        <f t="shared" si="49"/>
        <v>0</v>
      </c>
      <c r="DX67" s="196">
        <f t="shared" si="49"/>
        <v>0</v>
      </c>
      <c r="DY67" s="196">
        <f t="shared" si="49"/>
        <v>0</v>
      </c>
      <c r="DZ67" s="196">
        <f t="shared" si="49"/>
        <v>0</v>
      </c>
      <c r="EA67" s="196">
        <f t="shared" si="49"/>
        <v>0</v>
      </c>
      <c r="EB67" s="196">
        <f t="shared" si="49"/>
        <v>0</v>
      </c>
      <c r="EC67" s="196">
        <f t="shared" si="50"/>
        <v>0</v>
      </c>
      <c r="ED67" s="196">
        <f t="shared" si="50"/>
        <v>0</v>
      </c>
      <c r="EE67" s="196">
        <f t="shared" si="50"/>
        <v>0</v>
      </c>
      <c r="EF67" s="196">
        <f t="shared" si="50"/>
        <v>0</v>
      </c>
      <c r="EG67" s="196">
        <f t="shared" si="50"/>
        <v>0</v>
      </c>
      <c r="EH67" s="196">
        <f t="shared" si="50"/>
        <v>0</v>
      </c>
      <c r="EI67" s="196">
        <f t="shared" si="50"/>
        <v>0</v>
      </c>
      <c r="EJ67" s="196">
        <f t="shared" si="50"/>
        <v>0</v>
      </c>
      <c r="EK67" s="196">
        <f t="shared" si="50"/>
        <v>0</v>
      </c>
      <c r="EL67" s="196">
        <f t="shared" si="50"/>
        <v>0</v>
      </c>
      <c r="EM67" s="196">
        <f t="shared" si="51"/>
        <v>0</v>
      </c>
      <c r="EN67" s="196">
        <f t="shared" si="51"/>
        <v>0</v>
      </c>
      <c r="EO67" s="196">
        <f t="shared" si="51"/>
        <v>0</v>
      </c>
      <c r="EP67" s="196">
        <f t="shared" si="51"/>
        <v>0</v>
      </c>
      <c r="EQ67" s="196">
        <f t="shared" si="51"/>
        <v>0</v>
      </c>
      <c r="ER67" s="196">
        <f t="shared" si="51"/>
        <v>0</v>
      </c>
      <c r="ES67" s="196">
        <f t="shared" si="51"/>
        <v>0</v>
      </c>
      <c r="ET67" s="196">
        <f t="shared" si="51"/>
        <v>0</v>
      </c>
      <c r="EU67" s="196">
        <f t="shared" si="51"/>
        <v>0</v>
      </c>
      <c r="EV67" s="196">
        <f t="shared" si="51"/>
        <v>0</v>
      </c>
    </row>
    <row r="68" spans="2:152" x14ac:dyDescent="0.25">
      <c r="B68" s="9" t="str">
        <f t="shared" si="18"/>
        <v/>
      </c>
      <c r="C68" s="6"/>
      <c r="D68" s="6"/>
      <c r="E68" s="6"/>
      <c r="F68" s="246" t="str">
        <f>IF('תנאי סף'!BE68&lt;&gt;1,"",'תנאי סף'!F68)</f>
        <v/>
      </c>
      <c r="G68" s="163"/>
      <c r="H68" s="186"/>
      <c r="I68" s="8"/>
      <c r="J68" s="7"/>
      <c r="K68" s="8"/>
      <c r="L68" s="7"/>
      <c r="M68" s="8"/>
      <c r="N68" s="8"/>
      <c r="O68" s="163"/>
      <c r="P68" s="186"/>
      <c r="Q68" s="10"/>
      <c r="R68" s="10"/>
      <c r="S68" s="10"/>
      <c r="T68" s="10"/>
      <c r="U68" s="164" t="str">
        <f t="shared" si="19"/>
        <v/>
      </c>
      <c r="V68" s="10">
        <v>1</v>
      </c>
      <c r="W68" s="10" t="str">
        <f t="shared" si="20"/>
        <v/>
      </c>
      <c r="X68" s="164">
        <v>1</v>
      </c>
      <c r="Y68" s="10" t="str">
        <f t="shared" si="21"/>
        <v/>
      </c>
      <c r="Z68" s="123" t="str">
        <f t="shared" si="52"/>
        <v/>
      </c>
      <c r="AA68" s="195">
        <f t="shared" si="22"/>
        <v>0</v>
      </c>
      <c r="AB68" s="195" t="str">
        <f t="shared" si="53"/>
        <v/>
      </c>
      <c r="AC68" s="195" t="str">
        <f t="shared" si="53"/>
        <v/>
      </c>
      <c r="AD68" s="195">
        <f t="shared" si="7"/>
        <v>0</v>
      </c>
      <c r="AE68" s="195">
        <f t="shared" si="7"/>
        <v>0</v>
      </c>
      <c r="BA68" s="195" t="str">
        <f t="shared" si="33"/>
        <v/>
      </c>
      <c r="BB68" s="195" t="str">
        <f t="shared" si="33"/>
        <v/>
      </c>
      <c r="BC68" s="195" t="str">
        <f t="shared" si="33"/>
        <v/>
      </c>
      <c r="BD68" s="195" t="str">
        <f t="shared" si="33"/>
        <v/>
      </c>
      <c r="BK68" s="196" t="str">
        <f t="shared" si="43"/>
        <v/>
      </c>
      <c r="BL68" s="196" t="str">
        <f t="shared" si="43"/>
        <v/>
      </c>
      <c r="BM68" s="196" t="str">
        <f t="shared" si="43"/>
        <v/>
      </c>
      <c r="BN68" s="196" t="str">
        <f t="shared" si="43"/>
        <v/>
      </c>
      <c r="BO68" s="196" t="str">
        <f t="shared" si="43"/>
        <v/>
      </c>
      <c r="BP68" s="196" t="str">
        <f t="shared" si="43"/>
        <v/>
      </c>
      <c r="BQ68" s="196" t="str">
        <f t="shared" si="43"/>
        <v/>
      </c>
      <c r="BR68" s="196" t="str">
        <f t="shared" si="43"/>
        <v/>
      </c>
      <c r="BS68" s="196" t="str">
        <f t="shared" si="43"/>
        <v/>
      </c>
      <c r="BT68" s="196" t="str">
        <f t="shared" si="43"/>
        <v/>
      </c>
      <c r="BU68" s="196" t="str">
        <f t="shared" si="44"/>
        <v/>
      </c>
      <c r="BV68" s="196" t="str">
        <f t="shared" si="44"/>
        <v/>
      </c>
      <c r="BW68" s="196" t="str">
        <f t="shared" si="44"/>
        <v/>
      </c>
      <c r="BX68" s="196" t="str">
        <f t="shared" si="44"/>
        <v/>
      </c>
      <c r="BY68" s="196" t="str">
        <f t="shared" si="44"/>
        <v/>
      </c>
      <c r="BZ68" s="196" t="str">
        <f t="shared" si="44"/>
        <v/>
      </c>
      <c r="CA68" s="196" t="str">
        <f t="shared" si="44"/>
        <v/>
      </c>
      <c r="CB68" s="196" t="str">
        <f t="shared" si="44"/>
        <v/>
      </c>
      <c r="CC68" s="196" t="str">
        <f t="shared" si="44"/>
        <v/>
      </c>
      <c r="CD68" s="196" t="str">
        <f t="shared" si="44"/>
        <v/>
      </c>
      <c r="CE68" s="196" t="str">
        <f t="shared" si="45"/>
        <v/>
      </c>
      <c r="CF68" s="196" t="str">
        <f t="shared" si="45"/>
        <v/>
      </c>
      <c r="CG68" s="196" t="str">
        <f t="shared" si="45"/>
        <v/>
      </c>
      <c r="CH68" s="196" t="str">
        <f t="shared" si="45"/>
        <v/>
      </c>
      <c r="CI68" s="196" t="str">
        <f t="shared" si="45"/>
        <v/>
      </c>
      <c r="CJ68" s="196" t="str">
        <f t="shared" si="45"/>
        <v/>
      </c>
      <c r="CK68" s="196" t="str">
        <f t="shared" si="45"/>
        <v/>
      </c>
      <c r="CL68" s="196" t="str">
        <f t="shared" si="45"/>
        <v/>
      </c>
      <c r="CM68" s="196" t="str">
        <f t="shared" si="45"/>
        <v/>
      </c>
      <c r="CN68" s="196" t="str">
        <f t="shared" si="45"/>
        <v/>
      </c>
      <c r="CO68" s="196" t="str">
        <f t="shared" si="46"/>
        <v/>
      </c>
      <c r="CP68" s="196" t="str">
        <f t="shared" si="46"/>
        <v/>
      </c>
      <c r="CQ68" s="196" t="str">
        <f t="shared" si="46"/>
        <v/>
      </c>
      <c r="CR68" s="196" t="str">
        <f t="shared" si="46"/>
        <v/>
      </c>
      <c r="CS68" s="196" t="str">
        <f t="shared" si="46"/>
        <v/>
      </c>
      <c r="CT68" s="196" t="str">
        <f t="shared" si="46"/>
        <v/>
      </c>
      <c r="CU68" s="196" t="str">
        <f t="shared" si="46"/>
        <v/>
      </c>
      <c r="CV68" s="196" t="str">
        <f t="shared" si="46"/>
        <v/>
      </c>
      <c r="CW68" s="196" t="str">
        <f t="shared" si="46"/>
        <v/>
      </c>
      <c r="CX68" s="196" t="str">
        <f t="shared" si="46"/>
        <v/>
      </c>
      <c r="CY68" s="196" t="str">
        <f t="shared" si="47"/>
        <v/>
      </c>
      <c r="CZ68" s="196" t="str">
        <f t="shared" si="47"/>
        <v/>
      </c>
      <c r="DA68" s="196" t="str">
        <f t="shared" si="47"/>
        <v/>
      </c>
      <c r="DB68" s="196" t="str">
        <f t="shared" si="47"/>
        <v/>
      </c>
      <c r="DC68" s="196" t="str">
        <f t="shared" si="47"/>
        <v/>
      </c>
      <c r="DD68" s="196" t="str">
        <f t="shared" si="47"/>
        <v/>
      </c>
      <c r="DE68" s="196" t="str">
        <f t="shared" si="47"/>
        <v/>
      </c>
      <c r="DF68" s="196" t="str">
        <f t="shared" si="47"/>
        <v/>
      </c>
      <c r="DG68" s="196" t="str">
        <f t="shared" si="47"/>
        <v/>
      </c>
      <c r="DH68" s="196" t="str">
        <f t="shared" si="47"/>
        <v/>
      </c>
      <c r="DI68" s="196" t="str">
        <f t="shared" si="48"/>
        <v/>
      </c>
      <c r="DJ68" s="196" t="str">
        <f t="shared" si="48"/>
        <v/>
      </c>
      <c r="DK68" s="196" t="str">
        <f t="shared" si="48"/>
        <v/>
      </c>
      <c r="DL68" s="196" t="str">
        <f t="shared" si="48"/>
        <v/>
      </c>
      <c r="DM68" s="196" t="str">
        <f t="shared" si="48"/>
        <v/>
      </c>
      <c r="DN68" s="196" t="str">
        <f t="shared" si="48"/>
        <v/>
      </c>
      <c r="DO68" s="196" t="str">
        <f t="shared" si="48"/>
        <v/>
      </c>
      <c r="DP68" s="196" t="str">
        <f t="shared" si="48"/>
        <v/>
      </c>
      <c r="DQ68" s="196" t="str">
        <f t="shared" si="48"/>
        <v/>
      </c>
      <c r="DR68" s="196" t="str">
        <f t="shared" si="48"/>
        <v/>
      </c>
      <c r="DS68" s="196" t="str">
        <f t="shared" si="49"/>
        <v/>
      </c>
      <c r="DT68" s="196" t="str">
        <f t="shared" si="49"/>
        <v/>
      </c>
      <c r="DU68" s="196" t="str">
        <f t="shared" si="49"/>
        <v/>
      </c>
      <c r="DV68" s="196" t="str">
        <f t="shared" si="49"/>
        <v/>
      </c>
      <c r="DW68" s="196" t="str">
        <f t="shared" si="49"/>
        <v/>
      </c>
      <c r="DX68" s="196" t="str">
        <f t="shared" si="49"/>
        <v/>
      </c>
      <c r="DY68" s="196" t="str">
        <f t="shared" si="49"/>
        <v/>
      </c>
      <c r="DZ68" s="196" t="str">
        <f t="shared" si="49"/>
        <v/>
      </c>
      <c r="EA68" s="196" t="str">
        <f t="shared" si="49"/>
        <v/>
      </c>
      <c r="EB68" s="196" t="str">
        <f t="shared" si="49"/>
        <v/>
      </c>
      <c r="EC68" s="196" t="str">
        <f t="shared" si="50"/>
        <v/>
      </c>
      <c r="ED68" s="196" t="str">
        <f t="shared" si="50"/>
        <v/>
      </c>
      <c r="EE68" s="196" t="str">
        <f t="shared" si="50"/>
        <v/>
      </c>
      <c r="EF68" s="196" t="str">
        <f t="shared" si="50"/>
        <v/>
      </c>
      <c r="EG68" s="196" t="str">
        <f t="shared" si="50"/>
        <v/>
      </c>
      <c r="EH68" s="196" t="str">
        <f t="shared" si="50"/>
        <v/>
      </c>
      <c r="EI68" s="196" t="str">
        <f t="shared" si="50"/>
        <v/>
      </c>
      <c r="EJ68" s="196" t="str">
        <f t="shared" si="50"/>
        <v/>
      </c>
      <c r="EK68" s="196" t="str">
        <f t="shared" si="50"/>
        <v/>
      </c>
      <c r="EL68" s="196" t="str">
        <f t="shared" si="50"/>
        <v/>
      </c>
      <c r="EM68" s="196" t="str">
        <f t="shared" si="51"/>
        <v/>
      </c>
      <c r="EN68" s="196" t="str">
        <f t="shared" si="51"/>
        <v/>
      </c>
      <c r="EO68" s="196" t="str">
        <f t="shared" si="51"/>
        <v/>
      </c>
      <c r="EP68" s="196" t="str">
        <f t="shared" si="51"/>
        <v/>
      </c>
      <c r="EQ68" s="196" t="str">
        <f t="shared" si="51"/>
        <v/>
      </c>
      <c r="ER68" s="196" t="str">
        <f t="shared" si="51"/>
        <v/>
      </c>
      <c r="ES68" s="196" t="str">
        <f t="shared" si="51"/>
        <v/>
      </c>
      <c r="ET68" s="196" t="str">
        <f t="shared" si="51"/>
        <v/>
      </c>
      <c r="EU68" s="196" t="str">
        <f t="shared" si="51"/>
        <v/>
      </c>
      <c r="EV68" s="196" t="str">
        <f t="shared" si="51"/>
        <v/>
      </c>
    </row>
    <row r="69" spans="2:152" x14ac:dyDescent="0.25">
      <c r="B69" s="9" t="str">
        <f t="shared" si="18"/>
        <v/>
      </c>
      <c r="C69" s="6"/>
      <c r="D69" s="6"/>
      <c r="E69" s="6"/>
      <c r="F69" s="246" t="str">
        <f>IF('תנאי סף'!BE69&lt;&gt;1,"",'תנאי סף'!F69)</f>
        <v/>
      </c>
      <c r="G69" s="163"/>
      <c r="H69" s="186"/>
      <c r="I69" s="8"/>
      <c r="J69" s="7"/>
      <c r="K69" s="8"/>
      <c r="L69" s="7"/>
      <c r="M69" s="8"/>
      <c r="N69" s="8"/>
      <c r="O69" s="163"/>
      <c r="P69" s="186"/>
      <c r="Q69" s="10"/>
      <c r="R69" s="10"/>
      <c r="S69" s="10"/>
      <c r="T69" s="10"/>
      <c r="U69" s="164" t="str">
        <f t="shared" si="19"/>
        <v/>
      </c>
      <c r="V69" s="10">
        <v>1</v>
      </c>
      <c r="W69" s="10" t="str">
        <f t="shared" si="20"/>
        <v/>
      </c>
      <c r="X69" s="164">
        <v>1</v>
      </c>
      <c r="Y69" s="10" t="str">
        <f t="shared" si="21"/>
        <v/>
      </c>
      <c r="Z69" s="123" t="str">
        <f t="shared" si="52"/>
        <v/>
      </c>
      <c r="AA69" s="195">
        <f t="shared" si="22"/>
        <v>0</v>
      </c>
      <c r="AB69" s="195" t="str">
        <f t="shared" si="53"/>
        <v/>
      </c>
      <c r="AC69" s="195" t="str">
        <f t="shared" si="53"/>
        <v/>
      </c>
      <c r="AD69" s="195">
        <f t="shared" si="7"/>
        <v>0</v>
      </c>
      <c r="AE69" s="195">
        <f t="shared" si="7"/>
        <v>0</v>
      </c>
      <c r="BA69" s="195" t="str">
        <f t="shared" si="33"/>
        <v/>
      </c>
      <c r="BB69" s="195" t="str">
        <f t="shared" si="33"/>
        <v/>
      </c>
      <c r="BC69" s="195" t="str">
        <f t="shared" si="33"/>
        <v/>
      </c>
      <c r="BD69" s="195" t="str">
        <f t="shared" si="33"/>
        <v/>
      </c>
      <c r="BK69" s="196" t="str">
        <f t="shared" si="43"/>
        <v/>
      </c>
      <c r="BL69" s="196" t="str">
        <f t="shared" si="43"/>
        <v/>
      </c>
      <c r="BM69" s="196" t="str">
        <f t="shared" si="43"/>
        <v/>
      </c>
      <c r="BN69" s="196" t="str">
        <f t="shared" si="43"/>
        <v/>
      </c>
      <c r="BO69" s="196" t="str">
        <f t="shared" si="43"/>
        <v/>
      </c>
      <c r="BP69" s="196" t="str">
        <f t="shared" si="43"/>
        <v/>
      </c>
      <c r="BQ69" s="196" t="str">
        <f t="shared" si="43"/>
        <v/>
      </c>
      <c r="BR69" s="196" t="str">
        <f t="shared" si="43"/>
        <v/>
      </c>
      <c r="BS69" s="196" t="str">
        <f t="shared" si="43"/>
        <v/>
      </c>
      <c r="BT69" s="196" t="str">
        <f t="shared" si="43"/>
        <v/>
      </c>
      <c r="BU69" s="196" t="str">
        <f t="shared" si="44"/>
        <v/>
      </c>
      <c r="BV69" s="196" t="str">
        <f t="shared" si="44"/>
        <v/>
      </c>
      <c r="BW69" s="196" t="str">
        <f t="shared" si="44"/>
        <v/>
      </c>
      <c r="BX69" s="196" t="str">
        <f t="shared" si="44"/>
        <v/>
      </c>
      <c r="BY69" s="196" t="str">
        <f t="shared" si="44"/>
        <v/>
      </c>
      <c r="BZ69" s="196" t="str">
        <f t="shared" si="44"/>
        <v/>
      </c>
      <c r="CA69" s="196" t="str">
        <f t="shared" si="44"/>
        <v/>
      </c>
      <c r="CB69" s="196" t="str">
        <f t="shared" si="44"/>
        <v/>
      </c>
      <c r="CC69" s="196" t="str">
        <f t="shared" si="44"/>
        <v/>
      </c>
      <c r="CD69" s="196" t="str">
        <f t="shared" si="44"/>
        <v/>
      </c>
      <c r="CE69" s="196" t="str">
        <f t="shared" si="45"/>
        <v/>
      </c>
      <c r="CF69" s="196" t="str">
        <f t="shared" si="45"/>
        <v/>
      </c>
      <c r="CG69" s="196" t="str">
        <f t="shared" si="45"/>
        <v/>
      </c>
      <c r="CH69" s="196" t="str">
        <f t="shared" si="45"/>
        <v/>
      </c>
      <c r="CI69" s="196" t="str">
        <f t="shared" si="45"/>
        <v/>
      </c>
      <c r="CJ69" s="196" t="str">
        <f t="shared" si="45"/>
        <v/>
      </c>
      <c r="CK69" s="196" t="str">
        <f t="shared" si="45"/>
        <v/>
      </c>
      <c r="CL69" s="196" t="str">
        <f t="shared" si="45"/>
        <v/>
      </c>
      <c r="CM69" s="196" t="str">
        <f t="shared" si="45"/>
        <v/>
      </c>
      <c r="CN69" s="196" t="str">
        <f t="shared" si="45"/>
        <v/>
      </c>
      <c r="CO69" s="196" t="str">
        <f t="shared" si="46"/>
        <v/>
      </c>
      <c r="CP69" s="196" t="str">
        <f t="shared" si="46"/>
        <v/>
      </c>
      <c r="CQ69" s="196" t="str">
        <f t="shared" si="46"/>
        <v/>
      </c>
      <c r="CR69" s="196" t="str">
        <f t="shared" si="46"/>
        <v/>
      </c>
      <c r="CS69" s="196" t="str">
        <f t="shared" si="46"/>
        <v/>
      </c>
      <c r="CT69" s="196" t="str">
        <f t="shared" si="46"/>
        <v/>
      </c>
      <c r="CU69" s="196" t="str">
        <f t="shared" si="46"/>
        <v/>
      </c>
      <c r="CV69" s="196" t="str">
        <f t="shared" si="46"/>
        <v/>
      </c>
      <c r="CW69" s="196" t="str">
        <f t="shared" si="46"/>
        <v/>
      </c>
      <c r="CX69" s="196" t="str">
        <f t="shared" si="46"/>
        <v/>
      </c>
      <c r="CY69" s="196" t="str">
        <f t="shared" si="47"/>
        <v/>
      </c>
      <c r="CZ69" s="196" t="str">
        <f t="shared" si="47"/>
        <v/>
      </c>
      <c r="DA69" s="196" t="str">
        <f t="shared" si="47"/>
        <v/>
      </c>
      <c r="DB69" s="196" t="str">
        <f t="shared" si="47"/>
        <v/>
      </c>
      <c r="DC69" s="196" t="str">
        <f t="shared" si="47"/>
        <v/>
      </c>
      <c r="DD69" s="196" t="str">
        <f t="shared" si="47"/>
        <v/>
      </c>
      <c r="DE69" s="196" t="str">
        <f t="shared" si="47"/>
        <v/>
      </c>
      <c r="DF69" s="196" t="str">
        <f t="shared" si="47"/>
        <v/>
      </c>
      <c r="DG69" s="196" t="str">
        <f t="shared" si="47"/>
        <v/>
      </c>
      <c r="DH69" s="196" t="str">
        <f t="shared" si="47"/>
        <v/>
      </c>
      <c r="DI69" s="196" t="str">
        <f t="shared" si="48"/>
        <v/>
      </c>
      <c r="DJ69" s="196" t="str">
        <f t="shared" si="48"/>
        <v/>
      </c>
      <c r="DK69" s="196" t="str">
        <f t="shared" si="48"/>
        <v/>
      </c>
      <c r="DL69" s="196" t="str">
        <f t="shared" si="48"/>
        <v/>
      </c>
      <c r="DM69" s="196" t="str">
        <f t="shared" si="48"/>
        <v/>
      </c>
      <c r="DN69" s="196" t="str">
        <f t="shared" si="48"/>
        <v/>
      </c>
      <c r="DO69" s="196" t="str">
        <f t="shared" si="48"/>
        <v/>
      </c>
      <c r="DP69" s="196" t="str">
        <f t="shared" si="48"/>
        <v/>
      </c>
      <c r="DQ69" s="196" t="str">
        <f t="shared" si="48"/>
        <v/>
      </c>
      <c r="DR69" s="196" t="str">
        <f t="shared" si="48"/>
        <v/>
      </c>
      <c r="DS69" s="196" t="str">
        <f t="shared" si="49"/>
        <v/>
      </c>
      <c r="DT69" s="196" t="str">
        <f t="shared" si="49"/>
        <v/>
      </c>
      <c r="DU69" s="196" t="str">
        <f t="shared" si="49"/>
        <v/>
      </c>
      <c r="DV69" s="196" t="str">
        <f t="shared" si="49"/>
        <v/>
      </c>
      <c r="DW69" s="196" t="str">
        <f t="shared" si="49"/>
        <v/>
      </c>
      <c r="DX69" s="196" t="str">
        <f t="shared" si="49"/>
        <v/>
      </c>
      <c r="DY69" s="196" t="str">
        <f t="shared" si="49"/>
        <v/>
      </c>
      <c r="DZ69" s="196" t="str">
        <f t="shared" si="49"/>
        <v/>
      </c>
      <c r="EA69" s="196" t="str">
        <f t="shared" si="49"/>
        <v/>
      </c>
      <c r="EB69" s="196" t="str">
        <f t="shared" si="49"/>
        <v/>
      </c>
      <c r="EC69" s="196" t="str">
        <f t="shared" si="50"/>
        <v/>
      </c>
      <c r="ED69" s="196" t="str">
        <f t="shared" si="50"/>
        <v/>
      </c>
      <c r="EE69" s="196" t="str">
        <f t="shared" si="50"/>
        <v/>
      </c>
      <c r="EF69" s="196" t="str">
        <f t="shared" si="50"/>
        <v/>
      </c>
      <c r="EG69" s="196" t="str">
        <f t="shared" si="50"/>
        <v/>
      </c>
      <c r="EH69" s="196" t="str">
        <f t="shared" si="50"/>
        <v/>
      </c>
      <c r="EI69" s="196" t="str">
        <f t="shared" si="50"/>
        <v/>
      </c>
      <c r="EJ69" s="196" t="str">
        <f t="shared" si="50"/>
        <v/>
      </c>
      <c r="EK69" s="196" t="str">
        <f t="shared" si="50"/>
        <v/>
      </c>
      <c r="EL69" s="196" t="str">
        <f t="shared" si="50"/>
        <v/>
      </c>
      <c r="EM69" s="196" t="str">
        <f t="shared" si="51"/>
        <v/>
      </c>
      <c r="EN69" s="196" t="str">
        <f t="shared" si="51"/>
        <v/>
      </c>
      <c r="EO69" s="196" t="str">
        <f t="shared" si="51"/>
        <v/>
      </c>
      <c r="EP69" s="196" t="str">
        <f t="shared" si="51"/>
        <v/>
      </c>
      <c r="EQ69" s="196" t="str">
        <f t="shared" si="51"/>
        <v/>
      </c>
      <c r="ER69" s="196" t="str">
        <f t="shared" si="51"/>
        <v/>
      </c>
      <c r="ES69" s="196" t="str">
        <f t="shared" si="51"/>
        <v/>
      </c>
      <c r="ET69" s="196" t="str">
        <f t="shared" si="51"/>
        <v/>
      </c>
      <c r="EU69" s="196" t="str">
        <f t="shared" si="51"/>
        <v/>
      </c>
      <c r="EV69" s="196" t="str">
        <f t="shared" si="51"/>
        <v/>
      </c>
    </row>
    <row r="70" spans="2:152" s="371" customFormat="1" x14ac:dyDescent="0.25">
      <c r="B70" s="9">
        <f t="shared" si="18"/>
        <v>40</v>
      </c>
      <c r="C70" s="6"/>
      <c r="D70" s="6"/>
      <c r="E70" s="6"/>
      <c r="F70" s="246" t="str">
        <f>IF('תנאי סף'!BE70&lt;&gt;1,"",'תנאי סף'!F70)</f>
        <v>צוותא  - צלילי קסם</v>
      </c>
      <c r="G70" s="163" t="s">
        <v>226</v>
      </c>
      <c r="H70" s="186">
        <v>0</v>
      </c>
      <c r="I70" s="8"/>
      <c r="J70" s="7"/>
      <c r="K70" s="8"/>
      <c r="L70" s="7"/>
      <c r="M70" s="8"/>
      <c r="N70" s="8"/>
      <c r="O70" s="163"/>
      <c r="P70" s="186"/>
      <c r="Q70" s="10"/>
      <c r="R70" s="10"/>
      <c r="S70" s="10"/>
      <c r="T70" s="10"/>
      <c r="U70" s="164">
        <f t="shared" si="19"/>
        <v>0</v>
      </c>
      <c r="V70" s="10">
        <v>1</v>
      </c>
      <c r="W70" s="10">
        <f t="shared" si="20"/>
        <v>0</v>
      </c>
      <c r="X70" s="164">
        <v>1</v>
      </c>
      <c r="Y70" s="10">
        <f t="shared" si="21"/>
        <v>0</v>
      </c>
      <c r="Z70" s="123">
        <f t="shared" si="52"/>
        <v>0</v>
      </c>
      <c r="AA70" s="370">
        <f t="shared" si="22"/>
        <v>1</v>
      </c>
      <c r="AB70" s="370">
        <f t="shared" si="53"/>
        <v>0</v>
      </c>
      <c r="AC70" s="370">
        <f t="shared" si="53"/>
        <v>1</v>
      </c>
      <c r="AD70" s="370">
        <f t="shared" si="7"/>
        <v>1</v>
      </c>
      <c r="AE70" s="370">
        <f t="shared" si="7"/>
        <v>1</v>
      </c>
      <c r="AF70" s="370"/>
      <c r="AG70" s="370"/>
      <c r="AH70" s="370"/>
      <c r="AI70" s="370"/>
      <c r="AJ70" s="370"/>
      <c r="AK70" s="370"/>
      <c r="AL70" s="370"/>
      <c r="AM70" s="370"/>
      <c r="AN70" s="370"/>
      <c r="AO70" s="370"/>
      <c r="AP70" s="370"/>
      <c r="AQ70" s="370"/>
      <c r="AR70" s="370"/>
      <c r="AS70" s="370"/>
      <c r="AT70" s="370"/>
      <c r="AU70" s="370"/>
      <c r="AV70" s="370"/>
      <c r="AW70" s="370"/>
      <c r="AX70" s="370"/>
      <c r="AY70" s="370"/>
      <c r="AZ70" s="370"/>
      <c r="BA70" s="370" t="str">
        <f t="shared" si="33"/>
        <v>תל אביב והסביבה (עד 30 קילומטר מתל-אביב)</v>
      </c>
      <c r="BB70" s="370" t="str">
        <f t="shared" si="33"/>
        <v>מעל 30 ועד 60 קילומטר מתל-אביב (נתניה חדרה, יבנה, גדרה)</v>
      </c>
      <c r="BC70" s="370" t="str">
        <f t="shared" si="33"/>
        <v>מעל 60 ועד 100 קילומטר מתל-אביב (ירושלים, חיפה)</v>
      </c>
      <c r="BD70" s="370" t="str">
        <f t="shared" si="33"/>
        <v>מעל 100 קילומטר מתל-אביב (עכו, באר שבע, טבריה)</v>
      </c>
      <c r="BE70" s="370"/>
      <c r="BF70" s="370"/>
      <c r="BG70" s="370"/>
      <c r="BH70" s="370"/>
      <c r="BI70" s="370"/>
      <c r="BJ70" s="370"/>
      <c r="BK70" s="371">
        <f t="shared" si="43"/>
        <v>0</v>
      </c>
      <c r="BL70" s="371">
        <f t="shared" si="43"/>
        <v>0</v>
      </c>
      <c r="BM70" s="371">
        <f t="shared" si="43"/>
        <v>0</v>
      </c>
      <c r="BN70" s="371">
        <f t="shared" si="43"/>
        <v>0</v>
      </c>
      <c r="BO70" s="371">
        <f t="shared" si="43"/>
        <v>0</v>
      </c>
      <c r="BP70" s="371">
        <f t="shared" si="43"/>
        <v>0</v>
      </c>
      <c r="BQ70" s="371">
        <f t="shared" si="43"/>
        <v>0</v>
      </c>
      <c r="BR70" s="371">
        <f t="shared" si="43"/>
        <v>0</v>
      </c>
      <c r="BS70" s="371">
        <f t="shared" si="43"/>
        <v>0</v>
      </c>
      <c r="BT70" s="371">
        <f t="shared" si="43"/>
        <v>0</v>
      </c>
      <c r="BU70" s="371">
        <f t="shared" si="44"/>
        <v>0</v>
      </c>
      <c r="BV70" s="371">
        <f t="shared" si="44"/>
        <v>0</v>
      </c>
      <c r="BW70" s="371">
        <f t="shared" si="44"/>
        <v>0</v>
      </c>
      <c r="BX70" s="371">
        <f t="shared" si="44"/>
        <v>0</v>
      </c>
      <c r="BY70" s="371">
        <f t="shared" si="44"/>
        <v>0</v>
      </c>
      <c r="BZ70" s="371">
        <f t="shared" si="44"/>
        <v>0</v>
      </c>
      <c r="CA70" s="371">
        <f t="shared" si="44"/>
        <v>0</v>
      </c>
      <c r="CB70" s="371">
        <f t="shared" si="44"/>
        <v>0</v>
      </c>
      <c r="CC70" s="371">
        <f t="shared" si="44"/>
        <v>0</v>
      </c>
      <c r="CD70" s="371">
        <f t="shared" si="44"/>
        <v>0</v>
      </c>
      <c r="CE70" s="371">
        <f t="shared" si="45"/>
        <v>0</v>
      </c>
      <c r="CF70" s="371">
        <f t="shared" si="45"/>
        <v>0</v>
      </c>
      <c r="CG70" s="371">
        <f t="shared" si="45"/>
        <v>0</v>
      </c>
      <c r="CH70" s="371">
        <f t="shared" si="45"/>
        <v>0</v>
      </c>
      <c r="CI70" s="371">
        <f t="shared" si="45"/>
        <v>0</v>
      </c>
      <c r="CJ70" s="371">
        <f t="shared" si="45"/>
        <v>0</v>
      </c>
      <c r="CK70" s="371">
        <f t="shared" si="45"/>
        <v>0</v>
      </c>
      <c r="CL70" s="371">
        <f t="shared" si="45"/>
        <v>0</v>
      </c>
      <c r="CM70" s="371">
        <f t="shared" si="45"/>
        <v>0</v>
      </c>
      <c r="CN70" s="371">
        <f t="shared" si="45"/>
        <v>0</v>
      </c>
      <c r="CO70" s="371">
        <f t="shared" si="46"/>
        <v>0</v>
      </c>
      <c r="CP70" s="371">
        <f t="shared" si="46"/>
        <v>0</v>
      </c>
      <c r="CQ70" s="371">
        <f t="shared" si="46"/>
        <v>0</v>
      </c>
      <c r="CR70" s="371">
        <f t="shared" si="46"/>
        <v>0</v>
      </c>
      <c r="CS70" s="371">
        <f t="shared" si="46"/>
        <v>0</v>
      </c>
      <c r="CT70" s="371">
        <f t="shared" si="46"/>
        <v>0</v>
      </c>
      <c r="CU70" s="371">
        <f t="shared" si="46"/>
        <v>0</v>
      </c>
      <c r="CV70" s="371">
        <f t="shared" si="46"/>
        <v>0</v>
      </c>
      <c r="CW70" s="371">
        <f t="shared" si="46"/>
        <v>0</v>
      </c>
      <c r="CX70" s="371">
        <f t="shared" si="46"/>
        <v>0</v>
      </c>
      <c r="CY70" s="371">
        <f t="shared" si="47"/>
        <v>0</v>
      </c>
      <c r="CZ70" s="371">
        <f t="shared" si="47"/>
        <v>0</v>
      </c>
      <c r="DA70" s="371">
        <f t="shared" si="47"/>
        <v>0</v>
      </c>
      <c r="DB70" s="371">
        <f t="shared" si="47"/>
        <v>0</v>
      </c>
      <c r="DC70" s="371">
        <f t="shared" si="47"/>
        <v>0</v>
      </c>
      <c r="DD70" s="371">
        <f t="shared" si="47"/>
        <v>0</v>
      </c>
      <c r="DE70" s="371">
        <f t="shared" si="47"/>
        <v>0</v>
      </c>
      <c r="DF70" s="371">
        <f t="shared" si="47"/>
        <v>0</v>
      </c>
      <c r="DG70" s="371">
        <f t="shared" si="47"/>
        <v>0</v>
      </c>
      <c r="DH70" s="371">
        <f t="shared" si="47"/>
        <v>0</v>
      </c>
      <c r="DI70" s="371">
        <f t="shared" si="48"/>
        <v>0</v>
      </c>
      <c r="DJ70" s="371">
        <f t="shared" si="48"/>
        <v>0</v>
      </c>
      <c r="DK70" s="371">
        <f t="shared" si="48"/>
        <v>0</v>
      </c>
      <c r="DL70" s="371">
        <f t="shared" si="48"/>
        <v>0</v>
      </c>
      <c r="DM70" s="371">
        <f t="shared" si="48"/>
        <v>0</v>
      </c>
      <c r="DN70" s="371">
        <f t="shared" si="48"/>
        <v>0</v>
      </c>
      <c r="DO70" s="371">
        <f t="shared" si="48"/>
        <v>0</v>
      </c>
      <c r="DP70" s="371">
        <f t="shared" si="48"/>
        <v>0</v>
      </c>
      <c r="DQ70" s="371">
        <f t="shared" si="48"/>
        <v>0</v>
      </c>
      <c r="DR70" s="371">
        <f t="shared" si="48"/>
        <v>0</v>
      </c>
      <c r="DS70" s="371">
        <f t="shared" si="49"/>
        <v>0</v>
      </c>
      <c r="DT70" s="371">
        <f t="shared" si="49"/>
        <v>0</v>
      </c>
      <c r="DU70" s="371">
        <f t="shared" si="49"/>
        <v>0</v>
      </c>
      <c r="DV70" s="371">
        <f t="shared" si="49"/>
        <v>0</v>
      </c>
      <c r="DW70" s="371">
        <f t="shared" si="49"/>
        <v>0</v>
      </c>
      <c r="DX70" s="371">
        <f t="shared" si="49"/>
        <v>0</v>
      </c>
      <c r="DY70" s="371">
        <f t="shared" si="49"/>
        <v>0</v>
      </c>
      <c r="DZ70" s="371">
        <f t="shared" si="49"/>
        <v>0</v>
      </c>
      <c r="EA70" s="371">
        <f t="shared" si="49"/>
        <v>0</v>
      </c>
      <c r="EB70" s="371">
        <f t="shared" si="49"/>
        <v>0</v>
      </c>
      <c r="EC70" s="371">
        <f t="shared" si="50"/>
        <v>0</v>
      </c>
      <c r="ED70" s="371">
        <f t="shared" si="50"/>
        <v>0</v>
      </c>
      <c r="EE70" s="371">
        <f t="shared" si="50"/>
        <v>0</v>
      </c>
      <c r="EF70" s="371">
        <f t="shared" si="50"/>
        <v>0</v>
      </c>
      <c r="EG70" s="371">
        <f t="shared" si="50"/>
        <v>0</v>
      </c>
      <c r="EH70" s="371">
        <f t="shared" si="50"/>
        <v>0</v>
      </c>
      <c r="EI70" s="371">
        <f t="shared" si="50"/>
        <v>0</v>
      </c>
      <c r="EJ70" s="371">
        <f t="shared" si="50"/>
        <v>0</v>
      </c>
      <c r="EK70" s="371">
        <f t="shared" si="50"/>
        <v>0</v>
      </c>
      <c r="EL70" s="371">
        <f t="shared" si="50"/>
        <v>0</v>
      </c>
      <c r="EM70" s="371">
        <f t="shared" si="51"/>
        <v>0</v>
      </c>
      <c r="EN70" s="371">
        <f t="shared" si="51"/>
        <v>0</v>
      </c>
      <c r="EO70" s="371">
        <f t="shared" si="51"/>
        <v>0</v>
      </c>
      <c r="EP70" s="371">
        <f t="shared" si="51"/>
        <v>0</v>
      </c>
      <c r="EQ70" s="371">
        <f t="shared" si="51"/>
        <v>0</v>
      </c>
      <c r="ER70" s="371">
        <f t="shared" si="51"/>
        <v>0</v>
      </c>
      <c r="ES70" s="371">
        <f t="shared" si="51"/>
        <v>0</v>
      </c>
      <c r="ET70" s="371">
        <f t="shared" si="51"/>
        <v>0</v>
      </c>
      <c r="EU70" s="371">
        <f t="shared" si="51"/>
        <v>0</v>
      </c>
      <c r="EV70" s="371">
        <f t="shared" si="51"/>
        <v>0</v>
      </c>
    </row>
    <row r="71" spans="2:152" x14ac:dyDescent="0.25">
      <c r="B71" s="9" t="str">
        <f t="shared" si="18"/>
        <v/>
      </c>
      <c r="C71" s="6"/>
      <c r="D71" s="6"/>
      <c r="E71" s="6"/>
      <c r="F71" s="246" t="str">
        <f>IF('תנאי סף'!BE71&lt;&gt;1,"",'תנאי סף'!F71)</f>
        <v/>
      </c>
      <c r="G71" s="163" t="s">
        <v>143</v>
      </c>
      <c r="H71" s="186" t="s">
        <v>143</v>
      </c>
      <c r="I71" s="8"/>
      <c r="J71" s="7"/>
      <c r="K71" s="8"/>
      <c r="L71" s="7"/>
      <c r="M71" s="8"/>
      <c r="N71" s="8"/>
      <c r="O71" s="163"/>
      <c r="P71" s="186"/>
      <c r="Q71" s="10"/>
      <c r="R71" s="10"/>
      <c r="S71" s="10"/>
      <c r="T71" s="10"/>
      <c r="U71" s="164" t="str">
        <f t="shared" si="19"/>
        <v/>
      </c>
      <c r="V71" s="10">
        <v>1</v>
      </c>
      <c r="W71" s="10" t="str">
        <f t="shared" si="20"/>
        <v/>
      </c>
      <c r="X71" s="164">
        <v>1</v>
      </c>
      <c r="Y71" s="10" t="str">
        <f t="shared" si="21"/>
        <v/>
      </c>
      <c r="Z71" s="123" t="str">
        <f t="shared" si="52"/>
        <v/>
      </c>
      <c r="AA71" s="195">
        <f t="shared" si="22"/>
        <v>0</v>
      </c>
      <c r="AB71" s="195" t="str">
        <f t="shared" si="53"/>
        <v/>
      </c>
      <c r="AC71" s="195" t="str">
        <f t="shared" si="53"/>
        <v/>
      </c>
      <c r="AD71" s="195">
        <f t="shared" si="7"/>
        <v>0</v>
      </c>
      <c r="AE71" s="195">
        <f t="shared" si="7"/>
        <v>0</v>
      </c>
      <c r="BA71" s="195" t="str">
        <f t="shared" ref="BA71:BD90" si="54">IF($F71="","",BA$30)</f>
        <v/>
      </c>
      <c r="BB71" s="195" t="str">
        <f t="shared" si="54"/>
        <v/>
      </c>
      <c r="BC71" s="195" t="str">
        <f t="shared" si="54"/>
        <v/>
      </c>
      <c r="BD71" s="195" t="str">
        <f t="shared" si="54"/>
        <v/>
      </c>
      <c r="BK71" s="196" t="str">
        <f t="shared" ref="BK71:BT80" si="55">IF($F71="","",BK$30)</f>
        <v/>
      </c>
      <c r="BL71" s="196" t="str">
        <f t="shared" si="55"/>
        <v/>
      </c>
      <c r="BM71" s="196" t="str">
        <f t="shared" si="55"/>
        <v/>
      </c>
      <c r="BN71" s="196" t="str">
        <f t="shared" si="55"/>
        <v/>
      </c>
      <c r="BO71" s="196" t="str">
        <f t="shared" si="55"/>
        <v/>
      </c>
      <c r="BP71" s="196" t="str">
        <f t="shared" si="55"/>
        <v/>
      </c>
      <c r="BQ71" s="196" t="str">
        <f t="shared" si="55"/>
        <v/>
      </c>
      <c r="BR71" s="196" t="str">
        <f t="shared" si="55"/>
        <v/>
      </c>
      <c r="BS71" s="196" t="str">
        <f t="shared" si="55"/>
        <v/>
      </c>
      <c r="BT71" s="196" t="str">
        <f t="shared" si="55"/>
        <v/>
      </c>
      <c r="BU71" s="196" t="str">
        <f t="shared" ref="BU71:CD80" si="56">IF($F71="","",BU$30)</f>
        <v/>
      </c>
      <c r="BV71" s="196" t="str">
        <f t="shared" si="56"/>
        <v/>
      </c>
      <c r="BW71" s="196" t="str">
        <f t="shared" si="56"/>
        <v/>
      </c>
      <c r="BX71" s="196" t="str">
        <f t="shared" si="56"/>
        <v/>
      </c>
      <c r="BY71" s="196" t="str">
        <f t="shared" si="56"/>
        <v/>
      </c>
      <c r="BZ71" s="196" t="str">
        <f t="shared" si="56"/>
        <v/>
      </c>
      <c r="CA71" s="196" t="str">
        <f t="shared" si="56"/>
        <v/>
      </c>
      <c r="CB71" s="196" t="str">
        <f t="shared" si="56"/>
        <v/>
      </c>
      <c r="CC71" s="196" t="str">
        <f t="shared" si="56"/>
        <v/>
      </c>
      <c r="CD71" s="196" t="str">
        <f t="shared" si="56"/>
        <v/>
      </c>
      <c r="CE71" s="196" t="str">
        <f t="shared" ref="CE71:CN80" si="57">IF($F71="","",CE$30)</f>
        <v/>
      </c>
      <c r="CF71" s="196" t="str">
        <f t="shared" si="57"/>
        <v/>
      </c>
      <c r="CG71" s="196" t="str">
        <f t="shared" si="57"/>
        <v/>
      </c>
      <c r="CH71" s="196" t="str">
        <f t="shared" si="57"/>
        <v/>
      </c>
      <c r="CI71" s="196" t="str">
        <f t="shared" si="57"/>
        <v/>
      </c>
      <c r="CJ71" s="196" t="str">
        <f t="shared" si="57"/>
        <v/>
      </c>
      <c r="CK71" s="196" t="str">
        <f t="shared" si="57"/>
        <v/>
      </c>
      <c r="CL71" s="196" t="str">
        <f t="shared" si="57"/>
        <v/>
      </c>
      <c r="CM71" s="196" t="str">
        <f t="shared" si="57"/>
        <v/>
      </c>
      <c r="CN71" s="196" t="str">
        <f t="shared" si="57"/>
        <v/>
      </c>
      <c r="CO71" s="196" t="str">
        <f t="shared" ref="CO71:CX80" si="58">IF($F71="","",CO$30)</f>
        <v/>
      </c>
      <c r="CP71" s="196" t="str">
        <f t="shared" si="58"/>
        <v/>
      </c>
      <c r="CQ71" s="196" t="str">
        <f t="shared" si="58"/>
        <v/>
      </c>
      <c r="CR71" s="196" t="str">
        <f t="shared" si="58"/>
        <v/>
      </c>
      <c r="CS71" s="196" t="str">
        <f t="shared" si="58"/>
        <v/>
      </c>
      <c r="CT71" s="196" t="str">
        <f t="shared" si="58"/>
        <v/>
      </c>
      <c r="CU71" s="196" t="str">
        <f t="shared" si="58"/>
        <v/>
      </c>
      <c r="CV71" s="196" t="str">
        <f t="shared" si="58"/>
        <v/>
      </c>
      <c r="CW71" s="196" t="str">
        <f t="shared" si="58"/>
        <v/>
      </c>
      <c r="CX71" s="196" t="str">
        <f t="shared" si="58"/>
        <v/>
      </c>
      <c r="CY71" s="196" t="str">
        <f t="shared" ref="CY71:DH80" si="59">IF($F71="","",CY$30)</f>
        <v/>
      </c>
      <c r="CZ71" s="196" t="str">
        <f t="shared" si="59"/>
        <v/>
      </c>
      <c r="DA71" s="196" t="str">
        <f t="shared" si="59"/>
        <v/>
      </c>
      <c r="DB71" s="196" t="str">
        <f t="shared" si="59"/>
        <v/>
      </c>
      <c r="DC71" s="196" t="str">
        <f t="shared" si="59"/>
        <v/>
      </c>
      <c r="DD71" s="196" t="str">
        <f t="shared" si="59"/>
        <v/>
      </c>
      <c r="DE71" s="196" t="str">
        <f t="shared" si="59"/>
        <v/>
      </c>
      <c r="DF71" s="196" t="str">
        <f t="shared" si="59"/>
        <v/>
      </c>
      <c r="DG71" s="196" t="str">
        <f t="shared" si="59"/>
        <v/>
      </c>
      <c r="DH71" s="196" t="str">
        <f t="shared" si="59"/>
        <v/>
      </c>
      <c r="DI71" s="196" t="str">
        <f t="shared" ref="DI71:DR80" si="60">IF($F71="","",DI$30)</f>
        <v/>
      </c>
      <c r="DJ71" s="196" t="str">
        <f t="shared" si="60"/>
        <v/>
      </c>
      <c r="DK71" s="196" t="str">
        <f t="shared" si="60"/>
        <v/>
      </c>
      <c r="DL71" s="196" t="str">
        <f t="shared" si="60"/>
        <v/>
      </c>
      <c r="DM71" s="196" t="str">
        <f t="shared" si="60"/>
        <v/>
      </c>
      <c r="DN71" s="196" t="str">
        <f t="shared" si="60"/>
        <v/>
      </c>
      <c r="DO71" s="196" t="str">
        <f t="shared" si="60"/>
        <v/>
      </c>
      <c r="DP71" s="196" t="str">
        <f t="shared" si="60"/>
        <v/>
      </c>
      <c r="DQ71" s="196" t="str">
        <f t="shared" si="60"/>
        <v/>
      </c>
      <c r="DR71" s="196" t="str">
        <f t="shared" si="60"/>
        <v/>
      </c>
      <c r="DS71" s="196" t="str">
        <f t="shared" ref="DS71:EB80" si="61">IF($F71="","",DS$30)</f>
        <v/>
      </c>
      <c r="DT71" s="196" t="str">
        <f t="shared" si="61"/>
        <v/>
      </c>
      <c r="DU71" s="196" t="str">
        <f t="shared" si="61"/>
        <v/>
      </c>
      <c r="DV71" s="196" t="str">
        <f t="shared" si="61"/>
        <v/>
      </c>
      <c r="DW71" s="196" t="str">
        <f t="shared" si="61"/>
        <v/>
      </c>
      <c r="DX71" s="196" t="str">
        <f t="shared" si="61"/>
        <v/>
      </c>
      <c r="DY71" s="196" t="str">
        <f t="shared" si="61"/>
        <v/>
      </c>
      <c r="DZ71" s="196" t="str">
        <f t="shared" si="61"/>
        <v/>
      </c>
      <c r="EA71" s="196" t="str">
        <f t="shared" si="61"/>
        <v/>
      </c>
      <c r="EB71" s="196" t="str">
        <f t="shared" si="61"/>
        <v/>
      </c>
      <c r="EC71" s="196" t="str">
        <f t="shared" ref="EC71:EL80" si="62">IF($F71="","",EC$30)</f>
        <v/>
      </c>
      <c r="ED71" s="196" t="str">
        <f t="shared" si="62"/>
        <v/>
      </c>
      <c r="EE71" s="196" t="str">
        <f t="shared" si="62"/>
        <v/>
      </c>
      <c r="EF71" s="196" t="str">
        <f t="shared" si="62"/>
        <v/>
      </c>
      <c r="EG71" s="196" t="str">
        <f t="shared" si="62"/>
        <v/>
      </c>
      <c r="EH71" s="196" t="str">
        <f t="shared" si="62"/>
        <v/>
      </c>
      <c r="EI71" s="196" t="str">
        <f t="shared" si="62"/>
        <v/>
      </c>
      <c r="EJ71" s="196" t="str">
        <f t="shared" si="62"/>
        <v/>
      </c>
      <c r="EK71" s="196" t="str">
        <f t="shared" si="62"/>
        <v/>
      </c>
      <c r="EL71" s="196" t="str">
        <f t="shared" si="62"/>
        <v/>
      </c>
      <c r="EM71" s="196" t="str">
        <f t="shared" ref="EM71:EV80" si="63">IF($F71="","",EM$30)</f>
        <v/>
      </c>
      <c r="EN71" s="196" t="str">
        <f t="shared" si="63"/>
        <v/>
      </c>
      <c r="EO71" s="196" t="str">
        <f t="shared" si="63"/>
        <v/>
      </c>
      <c r="EP71" s="196" t="str">
        <f t="shared" si="63"/>
        <v/>
      </c>
      <c r="EQ71" s="196" t="str">
        <f t="shared" si="63"/>
        <v/>
      </c>
      <c r="ER71" s="196" t="str">
        <f t="shared" si="63"/>
        <v/>
      </c>
      <c r="ES71" s="196" t="str">
        <f t="shared" si="63"/>
        <v/>
      </c>
      <c r="ET71" s="196" t="str">
        <f t="shared" si="63"/>
        <v/>
      </c>
      <c r="EU71" s="196" t="str">
        <f t="shared" si="63"/>
        <v/>
      </c>
      <c r="EV71" s="196" t="str">
        <f t="shared" si="63"/>
        <v/>
      </c>
    </row>
    <row r="72" spans="2:152" x14ac:dyDescent="0.25">
      <c r="B72" s="9">
        <f t="shared" si="18"/>
        <v>42</v>
      </c>
      <c r="C72" s="6"/>
      <c r="D72" s="6"/>
      <c r="E72" s="6"/>
      <c r="F72" s="246" t="str">
        <f>IF('תנאי סף'!BE72&lt;&gt;1,"",'תנאי סף'!F72)</f>
        <v>אוצר המוסיקה היהודית - סדרת קונצרטים לעוגב</v>
      </c>
      <c r="G72" s="163" t="s">
        <v>227</v>
      </c>
      <c r="H72" s="186">
        <v>0</v>
      </c>
      <c r="I72" s="8"/>
      <c r="J72" s="7"/>
      <c r="K72" s="8"/>
      <c r="L72" s="7"/>
      <c r="M72" s="8"/>
      <c r="N72" s="8"/>
      <c r="O72" s="163"/>
      <c r="P72" s="186"/>
      <c r="Q72" s="10"/>
      <c r="R72" s="10"/>
      <c r="S72" s="10"/>
      <c r="T72" s="10"/>
      <c r="U72" s="164">
        <f t="shared" si="19"/>
        <v>1.5</v>
      </c>
      <c r="V72" s="10">
        <v>1</v>
      </c>
      <c r="W72" s="10">
        <f t="shared" si="20"/>
        <v>1.5</v>
      </c>
      <c r="X72" s="164">
        <v>1</v>
      </c>
      <c r="Y72" s="10">
        <f t="shared" si="21"/>
        <v>1.5</v>
      </c>
      <c r="Z72" s="123">
        <f t="shared" si="52"/>
        <v>2.7522935779816515E-2</v>
      </c>
      <c r="AA72" s="195">
        <f t="shared" si="22"/>
        <v>1</v>
      </c>
      <c r="AB72" s="195">
        <f t="shared" si="53"/>
        <v>0</v>
      </c>
      <c r="AC72" s="195">
        <f t="shared" si="53"/>
        <v>1</v>
      </c>
      <c r="AD72" s="195">
        <f t="shared" si="7"/>
        <v>1</v>
      </c>
      <c r="AE72" s="195">
        <f t="shared" si="7"/>
        <v>1</v>
      </c>
      <c r="BA72" s="195" t="str">
        <f t="shared" si="54"/>
        <v>תל אביב והסביבה (עד 30 קילומטר מתל-אביב)</v>
      </c>
      <c r="BB72" s="195" t="str">
        <f t="shared" si="54"/>
        <v>מעל 30 ועד 60 קילומטר מתל-אביב (נתניה חדרה, יבנה, גדרה)</v>
      </c>
      <c r="BC72" s="195" t="str">
        <f t="shared" si="54"/>
        <v>מעל 60 ועד 100 קילומטר מתל-אביב (ירושלים, חיפה)</v>
      </c>
      <c r="BD72" s="195" t="str">
        <f t="shared" si="54"/>
        <v>מעל 100 קילומטר מתל-אביב (עכו, באר שבע, טבריה)</v>
      </c>
      <c r="BK72" s="196">
        <f t="shared" si="55"/>
        <v>0</v>
      </c>
      <c r="BL72" s="196">
        <f t="shared" si="55"/>
        <v>0</v>
      </c>
      <c r="BM72" s="196">
        <f t="shared" si="55"/>
        <v>0</v>
      </c>
      <c r="BN72" s="196">
        <f t="shared" si="55"/>
        <v>0</v>
      </c>
      <c r="BO72" s="196">
        <f t="shared" si="55"/>
        <v>0</v>
      </c>
      <c r="BP72" s="196">
        <f t="shared" si="55"/>
        <v>0</v>
      </c>
      <c r="BQ72" s="196">
        <f t="shared" si="55"/>
        <v>0</v>
      </c>
      <c r="BR72" s="196">
        <f t="shared" si="55"/>
        <v>0</v>
      </c>
      <c r="BS72" s="196">
        <f t="shared" si="55"/>
        <v>0</v>
      </c>
      <c r="BT72" s="196">
        <f t="shared" si="55"/>
        <v>0</v>
      </c>
      <c r="BU72" s="196">
        <f t="shared" si="56"/>
        <v>0</v>
      </c>
      <c r="BV72" s="196">
        <f t="shared" si="56"/>
        <v>0</v>
      </c>
      <c r="BW72" s="196">
        <f t="shared" si="56"/>
        <v>0</v>
      </c>
      <c r="BX72" s="196">
        <f t="shared" si="56"/>
        <v>0</v>
      </c>
      <c r="BY72" s="196">
        <f t="shared" si="56"/>
        <v>0</v>
      </c>
      <c r="BZ72" s="196">
        <f t="shared" si="56"/>
        <v>0</v>
      </c>
      <c r="CA72" s="196">
        <f t="shared" si="56"/>
        <v>0</v>
      </c>
      <c r="CB72" s="196">
        <f t="shared" si="56"/>
        <v>0</v>
      </c>
      <c r="CC72" s="196">
        <f t="shared" si="56"/>
        <v>0</v>
      </c>
      <c r="CD72" s="196">
        <f t="shared" si="56"/>
        <v>0</v>
      </c>
      <c r="CE72" s="196">
        <f t="shared" si="57"/>
        <v>0</v>
      </c>
      <c r="CF72" s="196">
        <f t="shared" si="57"/>
        <v>0</v>
      </c>
      <c r="CG72" s="196">
        <f t="shared" si="57"/>
        <v>0</v>
      </c>
      <c r="CH72" s="196">
        <f t="shared" si="57"/>
        <v>0</v>
      </c>
      <c r="CI72" s="196">
        <f t="shared" si="57"/>
        <v>0</v>
      </c>
      <c r="CJ72" s="196">
        <f t="shared" si="57"/>
        <v>0</v>
      </c>
      <c r="CK72" s="196">
        <f t="shared" si="57"/>
        <v>0</v>
      </c>
      <c r="CL72" s="196">
        <f t="shared" si="57"/>
        <v>0</v>
      </c>
      <c r="CM72" s="196">
        <f t="shared" si="57"/>
        <v>0</v>
      </c>
      <c r="CN72" s="196">
        <f t="shared" si="57"/>
        <v>0</v>
      </c>
      <c r="CO72" s="196">
        <f t="shared" si="58"/>
        <v>0</v>
      </c>
      <c r="CP72" s="196">
        <f t="shared" si="58"/>
        <v>0</v>
      </c>
      <c r="CQ72" s="196">
        <f t="shared" si="58"/>
        <v>0</v>
      </c>
      <c r="CR72" s="196">
        <f t="shared" si="58"/>
        <v>0</v>
      </c>
      <c r="CS72" s="196">
        <f t="shared" si="58"/>
        <v>0</v>
      </c>
      <c r="CT72" s="196">
        <f t="shared" si="58"/>
        <v>0</v>
      </c>
      <c r="CU72" s="196">
        <f t="shared" si="58"/>
        <v>0</v>
      </c>
      <c r="CV72" s="196">
        <f t="shared" si="58"/>
        <v>0</v>
      </c>
      <c r="CW72" s="196">
        <f t="shared" si="58"/>
        <v>0</v>
      </c>
      <c r="CX72" s="196">
        <f t="shared" si="58"/>
        <v>0</v>
      </c>
      <c r="CY72" s="196">
        <f t="shared" si="59"/>
        <v>0</v>
      </c>
      <c r="CZ72" s="196">
        <f t="shared" si="59"/>
        <v>0</v>
      </c>
      <c r="DA72" s="196">
        <f t="shared" si="59"/>
        <v>0</v>
      </c>
      <c r="DB72" s="196">
        <f t="shared" si="59"/>
        <v>0</v>
      </c>
      <c r="DC72" s="196">
        <f t="shared" si="59"/>
        <v>0</v>
      </c>
      <c r="DD72" s="196">
        <f t="shared" si="59"/>
        <v>0</v>
      </c>
      <c r="DE72" s="196">
        <f t="shared" si="59"/>
        <v>0</v>
      </c>
      <c r="DF72" s="196">
        <f t="shared" si="59"/>
        <v>0</v>
      </c>
      <c r="DG72" s="196">
        <f t="shared" si="59"/>
        <v>0</v>
      </c>
      <c r="DH72" s="196">
        <f t="shared" si="59"/>
        <v>0</v>
      </c>
      <c r="DI72" s="196">
        <f t="shared" si="60"/>
        <v>0</v>
      </c>
      <c r="DJ72" s="196">
        <f t="shared" si="60"/>
        <v>0</v>
      </c>
      <c r="DK72" s="196">
        <f t="shared" si="60"/>
        <v>0</v>
      </c>
      <c r="DL72" s="196">
        <f t="shared" si="60"/>
        <v>0</v>
      </c>
      <c r="DM72" s="196">
        <f t="shared" si="60"/>
        <v>0</v>
      </c>
      <c r="DN72" s="196">
        <f t="shared" si="60"/>
        <v>0</v>
      </c>
      <c r="DO72" s="196">
        <f t="shared" si="60"/>
        <v>0</v>
      </c>
      <c r="DP72" s="196">
        <f t="shared" si="60"/>
        <v>0</v>
      </c>
      <c r="DQ72" s="196">
        <f t="shared" si="60"/>
        <v>0</v>
      </c>
      <c r="DR72" s="196">
        <f t="shared" si="60"/>
        <v>0</v>
      </c>
      <c r="DS72" s="196">
        <f t="shared" si="61"/>
        <v>0</v>
      </c>
      <c r="DT72" s="196">
        <f t="shared" si="61"/>
        <v>0</v>
      </c>
      <c r="DU72" s="196">
        <f t="shared" si="61"/>
        <v>0</v>
      </c>
      <c r="DV72" s="196">
        <f t="shared" si="61"/>
        <v>0</v>
      </c>
      <c r="DW72" s="196">
        <f t="shared" si="61"/>
        <v>0</v>
      </c>
      <c r="DX72" s="196">
        <f t="shared" si="61"/>
        <v>0</v>
      </c>
      <c r="DY72" s="196">
        <f t="shared" si="61"/>
        <v>0</v>
      </c>
      <c r="DZ72" s="196">
        <f t="shared" si="61"/>
        <v>0</v>
      </c>
      <c r="EA72" s="196">
        <f t="shared" si="61"/>
        <v>0</v>
      </c>
      <c r="EB72" s="196">
        <f t="shared" si="61"/>
        <v>0</v>
      </c>
      <c r="EC72" s="196">
        <f t="shared" si="62"/>
        <v>0</v>
      </c>
      <c r="ED72" s="196">
        <f t="shared" si="62"/>
        <v>0</v>
      </c>
      <c r="EE72" s="196">
        <f t="shared" si="62"/>
        <v>0</v>
      </c>
      <c r="EF72" s="196">
        <f t="shared" si="62"/>
        <v>0</v>
      </c>
      <c r="EG72" s="196">
        <f t="shared" si="62"/>
        <v>0</v>
      </c>
      <c r="EH72" s="196">
        <f t="shared" si="62"/>
        <v>0</v>
      </c>
      <c r="EI72" s="196">
        <f t="shared" si="62"/>
        <v>0</v>
      </c>
      <c r="EJ72" s="196">
        <f t="shared" si="62"/>
        <v>0</v>
      </c>
      <c r="EK72" s="196">
        <f t="shared" si="62"/>
        <v>0</v>
      </c>
      <c r="EL72" s="196">
        <f t="shared" si="62"/>
        <v>0</v>
      </c>
      <c r="EM72" s="196">
        <f t="shared" si="63"/>
        <v>0</v>
      </c>
      <c r="EN72" s="196">
        <f t="shared" si="63"/>
        <v>0</v>
      </c>
      <c r="EO72" s="196">
        <f t="shared" si="63"/>
        <v>0</v>
      </c>
      <c r="EP72" s="196">
        <f t="shared" si="63"/>
        <v>0</v>
      </c>
      <c r="EQ72" s="196">
        <f t="shared" si="63"/>
        <v>0</v>
      </c>
      <c r="ER72" s="196">
        <f t="shared" si="63"/>
        <v>0</v>
      </c>
      <c r="ES72" s="196">
        <f t="shared" si="63"/>
        <v>0</v>
      </c>
      <c r="ET72" s="196">
        <f t="shared" si="63"/>
        <v>0</v>
      </c>
      <c r="EU72" s="196">
        <f t="shared" si="63"/>
        <v>0</v>
      </c>
      <c r="EV72" s="196">
        <f t="shared" si="63"/>
        <v>0</v>
      </c>
    </row>
    <row r="73" spans="2:152" x14ac:dyDescent="0.25">
      <c r="B73" s="9" t="str">
        <f t="shared" si="18"/>
        <v/>
      </c>
      <c r="C73" s="6"/>
      <c r="D73" s="6"/>
      <c r="E73" s="6"/>
      <c r="F73" s="246" t="str">
        <f>IF('תנאי סף'!BE73&lt;&gt;1,"",'תנאי סף'!F73)</f>
        <v/>
      </c>
      <c r="G73" s="163"/>
      <c r="H73" s="186"/>
      <c r="I73" s="8"/>
      <c r="J73" s="7"/>
      <c r="K73" s="8"/>
      <c r="L73" s="7"/>
      <c r="M73" s="8"/>
      <c r="N73" s="8"/>
      <c r="O73" s="163"/>
      <c r="P73" s="186"/>
      <c r="Q73" s="10"/>
      <c r="R73" s="10"/>
      <c r="S73" s="10"/>
      <c r="T73" s="10"/>
      <c r="U73" s="164" t="str">
        <f t="shared" si="19"/>
        <v/>
      </c>
      <c r="V73" s="10">
        <v>1</v>
      </c>
      <c r="W73" s="10" t="str">
        <f t="shared" si="20"/>
        <v/>
      </c>
      <c r="X73" s="164">
        <v>1</v>
      </c>
      <c r="Y73" s="10" t="str">
        <f t="shared" si="21"/>
        <v/>
      </c>
      <c r="Z73" s="123" t="str">
        <f t="shared" si="52"/>
        <v/>
      </c>
      <c r="AA73" s="195">
        <f t="shared" si="22"/>
        <v>0</v>
      </c>
      <c r="AB73" s="195" t="str">
        <f t="shared" si="53"/>
        <v/>
      </c>
      <c r="AC73" s="195" t="str">
        <f t="shared" si="53"/>
        <v/>
      </c>
      <c r="AD73" s="195">
        <f t="shared" si="7"/>
        <v>0</v>
      </c>
      <c r="AE73" s="195">
        <f t="shared" si="7"/>
        <v>0</v>
      </c>
      <c r="BA73" s="195" t="str">
        <f t="shared" si="54"/>
        <v/>
      </c>
      <c r="BB73" s="195" t="str">
        <f t="shared" si="54"/>
        <v/>
      </c>
      <c r="BC73" s="195" t="str">
        <f t="shared" si="54"/>
        <v/>
      </c>
      <c r="BD73" s="195" t="str">
        <f t="shared" si="54"/>
        <v/>
      </c>
      <c r="BK73" s="196" t="str">
        <f t="shared" si="55"/>
        <v/>
      </c>
      <c r="BL73" s="196" t="str">
        <f t="shared" si="55"/>
        <v/>
      </c>
      <c r="BM73" s="196" t="str">
        <f t="shared" si="55"/>
        <v/>
      </c>
      <c r="BN73" s="196" t="str">
        <f t="shared" si="55"/>
        <v/>
      </c>
      <c r="BO73" s="196" t="str">
        <f t="shared" si="55"/>
        <v/>
      </c>
      <c r="BP73" s="196" t="str">
        <f t="shared" si="55"/>
        <v/>
      </c>
      <c r="BQ73" s="196" t="str">
        <f t="shared" si="55"/>
        <v/>
      </c>
      <c r="BR73" s="196" t="str">
        <f t="shared" si="55"/>
        <v/>
      </c>
      <c r="BS73" s="196" t="str">
        <f t="shared" si="55"/>
        <v/>
      </c>
      <c r="BT73" s="196" t="str">
        <f t="shared" si="55"/>
        <v/>
      </c>
      <c r="BU73" s="196" t="str">
        <f t="shared" si="56"/>
        <v/>
      </c>
      <c r="BV73" s="196" t="str">
        <f t="shared" si="56"/>
        <v/>
      </c>
      <c r="BW73" s="196" t="str">
        <f t="shared" si="56"/>
        <v/>
      </c>
      <c r="BX73" s="196" t="str">
        <f t="shared" si="56"/>
        <v/>
      </c>
      <c r="BY73" s="196" t="str">
        <f t="shared" si="56"/>
        <v/>
      </c>
      <c r="BZ73" s="196" t="str">
        <f t="shared" si="56"/>
        <v/>
      </c>
      <c r="CA73" s="196" t="str">
        <f t="shared" si="56"/>
        <v/>
      </c>
      <c r="CB73" s="196" t="str">
        <f t="shared" si="56"/>
        <v/>
      </c>
      <c r="CC73" s="196" t="str">
        <f t="shared" si="56"/>
        <v/>
      </c>
      <c r="CD73" s="196" t="str">
        <f t="shared" si="56"/>
        <v/>
      </c>
      <c r="CE73" s="196" t="str">
        <f t="shared" si="57"/>
        <v/>
      </c>
      <c r="CF73" s="196" t="str">
        <f t="shared" si="57"/>
        <v/>
      </c>
      <c r="CG73" s="196" t="str">
        <f t="shared" si="57"/>
        <v/>
      </c>
      <c r="CH73" s="196" t="str">
        <f t="shared" si="57"/>
        <v/>
      </c>
      <c r="CI73" s="196" t="str">
        <f t="shared" si="57"/>
        <v/>
      </c>
      <c r="CJ73" s="196" t="str">
        <f t="shared" si="57"/>
        <v/>
      </c>
      <c r="CK73" s="196" t="str">
        <f t="shared" si="57"/>
        <v/>
      </c>
      <c r="CL73" s="196" t="str">
        <f t="shared" si="57"/>
        <v/>
      </c>
      <c r="CM73" s="196" t="str">
        <f t="shared" si="57"/>
        <v/>
      </c>
      <c r="CN73" s="196" t="str">
        <f t="shared" si="57"/>
        <v/>
      </c>
      <c r="CO73" s="196" t="str">
        <f t="shared" si="58"/>
        <v/>
      </c>
      <c r="CP73" s="196" t="str">
        <f t="shared" si="58"/>
        <v/>
      </c>
      <c r="CQ73" s="196" t="str">
        <f t="shared" si="58"/>
        <v/>
      </c>
      <c r="CR73" s="196" t="str">
        <f t="shared" si="58"/>
        <v/>
      </c>
      <c r="CS73" s="196" t="str">
        <f t="shared" si="58"/>
        <v/>
      </c>
      <c r="CT73" s="196" t="str">
        <f t="shared" si="58"/>
        <v/>
      </c>
      <c r="CU73" s="196" t="str">
        <f t="shared" si="58"/>
        <v/>
      </c>
      <c r="CV73" s="196" t="str">
        <f t="shared" si="58"/>
        <v/>
      </c>
      <c r="CW73" s="196" t="str">
        <f t="shared" si="58"/>
        <v/>
      </c>
      <c r="CX73" s="196" t="str">
        <f t="shared" si="58"/>
        <v/>
      </c>
      <c r="CY73" s="196" t="str">
        <f t="shared" si="59"/>
        <v/>
      </c>
      <c r="CZ73" s="196" t="str">
        <f t="shared" si="59"/>
        <v/>
      </c>
      <c r="DA73" s="196" t="str">
        <f t="shared" si="59"/>
        <v/>
      </c>
      <c r="DB73" s="196" t="str">
        <f t="shared" si="59"/>
        <v/>
      </c>
      <c r="DC73" s="196" t="str">
        <f t="shared" si="59"/>
        <v/>
      </c>
      <c r="DD73" s="196" t="str">
        <f t="shared" si="59"/>
        <v/>
      </c>
      <c r="DE73" s="196" t="str">
        <f t="shared" si="59"/>
        <v/>
      </c>
      <c r="DF73" s="196" t="str">
        <f t="shared" si="59"/>
        <v/>
      </c>
      <c r="DG73" s="196" t="str">
        <f t="shared" si="59"/>
        <v/>
      </c>
      <c r="DH73" s="196" t="str">
        <f t="shared" si="59"/>
        <v/>
      </c>
      <c r="DI73" s="196" t="str">
        <f t="shared" si="60"/>
        <v/>
      </c>
      <c r="DJ73" s="196" t="str">
        <f t="shared" si="60"/>
        <v/>
      </c>
      <c r="DK73" s="196" t="str">
        <f t="shared" si="60"/>
        <v/>
      </c>
      <c r="DL73" s="196" t="str">
        <f t="shared" si="60"/>
        <v/>
      </c>
      <c r="DM73" s="196" t="str">
        <f t="shared" si="60"/>
        <v/>
      </c>
      <c r="DN73" s="196" t="str">
        <f t="shared" si="60"/>
        <v/>
      </c>
      <c r="DO73" s="196" t="str">
        <f t="shared" si="60"/>
        <v/>
      </c>
      <c r="DP73" s="196" t="str">
        <f t="shared" si="60"/>
        <v/>
      </c>
      <c r="DQ73" s="196" t="str">
        <f t="shared" si="60"/>
        <v/>
      </c>
      <c r="DR73" s="196" t="str">
        <f t="shared" si="60"/>
        <v/>
      </c>
      <c r="DS73" s="196" t="str">
        <f t="shared" si="61"/>
        <v/>
      </c>
      <c r="DT73" s="196" t="str">
        <f t="shared" si="61"/>
        <v/>
      </c>
      <c r="DU73" s="196" t="str">
        <f t="shared" si="61"/>
        <v/>
      </c>
      <c r="DV73" s="196" t="str">
        <f t="shared" si="61"/>
        <v/>
      </c>
      <c r="DW73" s="196" t="str">
        <f t="shared" si="61"/>
        <v/>
      </c>
      <c r="DX73" s="196" t="str">
        <f t="shared" si="61"/>
        <v/>
      </c>
      <c r="DY73" s="196" t="str">
        <f t="shared" si="61"/>
        <v/>
      </c>
      <c r="DZ73" s="196" t="str">
        <f t="shared" si="61"/>
        <v/>
      </c>
      <c r="EA73" s="196" t="str">
        <f t="shared" si="61"/>
        <v/>
      </c>
      <c r="EB73" s="196" t="str">
        <f t="shared" si="61"/>
        <v/>
      </c>
      <c r="EC73" s="196" t="str">
        <f t="shared" si="62"/>
        <v/>
      </c>
      <c r="ED73" s="196" t="str">
        <f t="shared" si="62"/>
        <v/>
      </c>
      <c r="EE73" s="196" t="str">
        <f t="shared" si="62"/>
        <v/>
      </c>
      <c r="EF73" s="196" t="str">
        <f t="shared" si="62"/>
        <v/>
      </c>
      <c r="EG73" s="196" t="str">
        <f t="shared" si="62"/>
        <v/>
      </c>
      <c r="EH73" s="196" t="str">
        <f t="shared" si="62"/>
        <v/>
      </c>
      <c r="EI73" s="196" t="str">
        <f t="shared" si="62"/>
        <v/>
      </c>
      <c r="EJ73" s="196" t="str">
        <f t="shared" si="62"/>
        <v/>
      </c>
      <c r="EK73" s="196" t="str">
        <f t="shared" si="62"/>
        <v/>
      </c>
      <c r="EL73" s="196" t="str">
        <f t="shared" si="62"/>
        <v/>
      </c>
      <c r="EM73" s="196" t="str">
        <f t="shared" si="63"/>
        <v/>
      </c>
      <c r="EN73" s="196" t="str">
        <f t="shared" si="63"/>
        <v/>
      </c>
      <c r="EO73" s="196" t="str">
        <f t="shared" si="63"/>
        <v/>
      </c>
      <c r="EP73" s="196" t="str">
        <f t="shared" si="63"/>
        <v/>
      </c>
      <c r="EQ73" s="196" t="str">
        <f t="shared" si="63"/>
        <v/>
      </c>
      <c r="ER73" s="196" t="str">
        <f t="shared" si="63"/>
        <v/>
      </c>
      <c r="ES73" s="196" t="str">
        <f t="shared" si="63"/>
        <v/>
      </c>
      <c r="ET73" s="196" t="str">
        <f t="shared" si="63"/>
        <v/>
      </c>
      <c r="EU73" s="196" t="str">
        <f t="shared" si="63"/>
        <v/>
      </c>
      <c r="EV73" s="196" t="str">
        <f t="shared" si="63"/>
        <v/>
      </c>
    </row>
    <row r="74" spans="2:152" x14ac:dyDescent="0.25">
      <c r="B74" s="9" t="str">
        <f t="shared" si="18"/>
        <v/>
      </c>
      <c r="C74" s="6"/>
      <c r="D74" s="6"/>
      <c r="E74" s="6"/>
      <c r="F74" s="246" t="str">
        <f>IF('תנאי סף'!BE74&lt;&gt;1,"",'תנאי סף'!F74)</f>
        <v/>
      </c>
      <c r="G74" s="163" t="s">
        <v>143</v>
      </c>
      <c r="H74" s="186" t="s">
        <v>143</v>
      </c>
      <c r="I74" s="8"/>
      <c r="J74" s="7"/>
      <c r="K74" s="8"/>
      <c r="L74" s="7"/>
      <c r="M74" s="8"/>
      <c r="N74" s="8"/>
      <c r="O74" s="163"/>
      <c r="P74" s="186"/>
      <c r="Q74" s="10"/>
      <c r="R74" s="10"/>
      <c r="S74" s="10"/>
      <c r="T74" s="10"/>
      <c r="U74" s="164" t="str">
        <f t="shared" si="19"/>
        <v/>
      </c>
      <c r="V74" s="10">
        <v>1</v>
      </c>
      <c r="W74" s="10" t="str">
        <f t="shared" si="20"/>
        <v/>
      </c>
      <c r="X74" s="164">
        <v>1</v>
      </c>
      <c r="Y74" s="10" t="str">
        <f t="shared" si="21"/>
        <v/>
      </c>
      <c r="Z74" s="123" t="str">
        <f t="shared" si="52"/>
        <v/>
      </c>
      <c r="AA74" s="195">
        <f t="shared" si="22"/>
        <v>0</v>
      </c>
      <c r="AB74" s="195" t="str">
        <f t="shared" si="53"/>
        <v/>
      </c>
      <c r="AC74" s="195" t="str">
        <f t="shared" si="53"/>
        <v/>
      </c>
      <c r="AD74" s="195">
        <f t="shared" si="7"/>
        <v>0</v>
      </c>
      <c r="AE74" s="195">
        <f t="shared" si="7"/>
        <v>0</v>
      </c>
      <c r="BA74" s="195" t="str">
        <f t="shared" si="54"/>
        <v/>
      </c>
      <c r="BB74" s="195" t="str">
        <f t="shared" si="54"/>
        <v/>
      </c>
      <c r="BC74" s="195" t="str">
        <f t="shared" si="54"/>
        <v/>
      </c>
      <c r="BD74" s="195" t="str">
        <f t="shared" si="54"/>
        <v/>
      </c>
      <c r="BK74" s="196" t="str">
        <f t="shared" si="55"/>
        <v/>
      </c>
      <c r="BL74" s="196" t="str">
        <f t="shared" si="55"/>
        <v/>
      </c>
      <c r="BM74" s="196" t="str">
        <f t="shared" si="55"/>
        <v/>
      </c>
      <c r="BN74" s="196" t="str">
        <f t="shared" si="55"/>
        <v/>
      </c>
      <c r="BO74" s="196" t="str">
        <f t="shared" si="55"/>
        <v/>
      </c>
      <c r="BP74" s="196" t="str">
        <f t="shared" si="55"/>
        <v/>
      </c>
      <c r="BQ74" s="196" t="str">
        <f t="shared" si="55"/>
        <v/>
      </c>
      <c r="BR74" s="196" t="str">
        <f t="shared" si="55"/>
        <v/>
      </c>
      <c r="BS74" s="196" t="str">
        <f t="shared" si="55"/>
        <v/>
      </c>
      <c r="BT74" s="196" t="str">
        <f t="shared" si="55"/>
        <v/>
      </c>
      <c r="BU74" s="196" t="str">
        <f t="shared" si="56"/>
        <v/>
      </c>
      <c r="BV74" s="196" t="str">
        <f t="shared" si="56"/>
        <v/>
      </c>
      <c r="BW74" s="196" t="str">
        <f t="shared" si="56"/>
        <v/>
      </c>
      <c r="BX74" s="196" t="str">
        <f t="shared" si="56"/>
        <v/>
      </c>
      <c r="BY74" s="196" t="str">
        <f t="shared" si="56"/>
        <v/>
      </c>
      <c r="BZ74" s="196" t="str">
        <f t="shared" si="56"/>
        <v/>
      </c>
      <c r="CA74" s="196" t="str">
        <f t="shared" si="56"/>
        <v/>
      </c>
      <c r="CB74" s="196" t="str">
        <f t="shared" si="56"/>
        <v/>
      </c>
      <c r="CC74" s="196" t="str">
        <f t="shared" si="56"/>
        <v/>
      </c>
      <c r="CD74" s="196" t="str">
        <f t="shared" si="56"/>
        <v/>
      </c>
      <c r="CE74" s="196" t="str">
        <f t="shared" si="57"/>
        <v/>
      </c>
      <c r="CF74" s="196" t="str">
        <f t="shared" si="57"/>
        <v/>
      </c>
      <c r="CG74" s="196" t="str">
        <f t="shared" si="57"/>
        <v/>
      </c>
      <c r="CH74" s="196" t="str">
        <f t="shared" si="57"/>
        <v/>
      </c>
      <c r="CI74" s="196" t="str">
        <f t="shared" si="57"/>
        <v/>
      </c>
      <c r="CJ74" s="196" t="str">
        <f t="shared" si="57"/>
        <v/>
      </c>
      <c r="CK74" s="196" t="str">
        <f t="shared" si="57"/>
        <v/>
      </c>
      <c r="CL74" s="196" t="str">
        <f t="shared" si="57"/>
        <v/>
      </c>
      <c r="CM74" s="196" t="str">
        <f t="shared" si="57"/>
        <v/>
      </c>
      <c r="CN74" s="196" t="str">
        <f t="shared" si="57"/>
        <v/>
      </c>
      <c r="CO74" s="196" t="str">
        <f t="shared" si="58"/>
        <v/>
      </c>
      <c r="CP74" s="196" t="str">
        <f t="shared" si="58"/>
        <v/>
      </c>
      <c r="CQ74" s="196" t="str">
        <f t="shared" si="58"/>
        <v/>
      </c>
      <c r="CR74" s="196" t="str">
        <f t="shared" si="58"/>
        <v/>
      </c>
      <c r="CS74" s="196" t="str">
        <f t="shared" si="58"/>
        <v/>
      </c>
      <c r="CT74" s="196" t="str">
        <f t="shared" si="58"/>
        <v/>
      </c>
      <c r="CU74" s="196" t="str">
        <f t="shared" si="58"/>
        <v/>
      </c>
      <c r="CV74" s="196" t="str">
        <f t="shared" si="58"/>
        <v/>
      </c>
      <c r="CW74" s="196" t="str">
        <f t="shared" si="58"/>
        <v/>
      </c>
      <c r="CX74" s="196" t="str">
        <f t="shared" si="58"/>
        <v/>
      </c>
      <c r="CY74" s="196" t="str">
        <f t="shared" si="59"/>
        <v/>
      </c>
      <c r="CZ74" s="196" t="str">
        <f t="shared" si="59"/>
        <v/>
      </c>
      <c r="DA74" s="196" t="str">
        <f t="shared" si="59"/>
        <v/>
      </c>
      <c r="DB74" s="196" t="str">
        <f t="shared" si="59"/>
        <v/>
      </c>
      <c r="DC74" s="196" t="str">
        <f t="shared" si="59"/>
        <v/>
      </c>
      <c r="DD74" s="196" t="str">
        <f t="shared" si="59"/>
        <v/>
      </c>
      <c r="DE74" s="196" t="str">
        <f t="shared" si="59"/>
        <v/>
      </c>
      <c r="DF74" s="196" t="str">
        <f t="shared" si="59"/>
        <v/>
      </c>
      <c r="DG74" s="196" t="str">
        <f t="shared" si="59"/>
        <v/>
      </c>
      <c r="DH74" s="196" t="str">
        <f t="shared" si="59"/>
        <v/>
      </c>
      <c r="DI74" s="196" t="str">
        <f t="shared" si="60"/>
        <v/>
      </c>
      <c r="DJ74" s="196" t="str">
        <f t="shared" si="60"/>
        <v/>
      </c>
      <c r="DK74" s="196" t="str">
        <f t="shared" si="60"/>
        <v/>
      </c>
      <c r="DL74" s="196" t="str">
        <f t="shared" si="60"/>
        <v/>
      </c>
      <c r="DM74" s="196" t="str">
        <f t="shared" si="60"/>
        <v/>
      </c>
      <c r="DN74" s="196" t="str">
        <f t="shared" si="60"/>
        <v/>
      </c>
      <c r="DO74" s="196" t="str">
        <f t="shared" si="60"/>
        <v/>
      </c>
      <c r="DP74" s="196" t="str">
        <f t="shared" si="60"/>
        <v/>
      </c>
      <c r="DQ74" s="196" t="str">
        <f t="shared" si="60"/>
        <v/>
      </c>
      <c r="DR74" s="196" t="str">
        <f t="shared" si="60"/>
        <v/>
      </c>
      <c r="DS74" s="196" t="str">
        <f t="shared" si="61"/>
        <v/>
      </c>
      <c r="DT74" s="196" t="str">
        <f t="shared" si="61"/>
        <v/>
      </c>
      <c r="DU74" s="196" t="str">
        <f t="shared" si="61"/>
        <v/>
      </c>
      <c r="DV74" s="196" t="str">
        <f t="shared" si="61"/>
        <v/>
      </c>
      <c r="DW74" s="196" t="str">
        <f t="shared" si="61"/>
        <v/>
      </c>
      <c r="DX74" s="196" t="str">
        <f t="shared" si="61"/>
        <v/>
      </c>
      <c r="DY74" s="196" t="str">
        <f t="shared" si="61"/>
        <v/>
      </c>
      <c r="DZ74" s="196" t="str">
        <f t="shared" si="61"/>
        <v/>
      </c>
      <c r="EA74" s="196" t="str">
        <f t="shared" si="61"/>
        <v/>
      </c>
      <c r="EB74" s="196" t="str">
        <f t="shared" si="61"/>
        <v/>
      </c>
      <c r="EC74" s="196" t="str">
        <f t="shared" si="62"/>
        <v/>
      </c>
      <c r="ED74" s="196" t="str">
        <f t="shared" si="62"/>
        <v/>
      </c>
      <c r="EE74" s="196" t="str">
        <f t="shared" si="62"/>
        <v/>
      </c>
      <c r="EF74" s="196" t="str">
        <f t="shared" si="62"/>
        <v/>
      </c>
      <c r="EG74" s="196" t="str">
        <f t="shared" si="62"/>
        <v/>
      </c>
      <c r="EH74" s="196" t="str">
        <f t="shared" si="62"/>
        <v/>
      </c>
      <c r="EI74" s="196" t="str">
        <f t="shared" si="62"/>
        <v/>
      </c>
      <c r="EJ74" s="196" t="str">
        <f t="shared" si="62"/>
        <v/>
      </c>
      <c r="EK74" s="196" t="str">
        <f t="shared" si="62"/>
        <v/>
      </c>
      <c r="EL74" s="196" t="str">
        <f t="shared" si="62"/>
        <v/>
      </c>
      <c r="EM74" s="196" t="str">
        <f t="shared" si="63"/>
        <v/>
      </c>
      <c r="EN74" s="196" t="str">
        <f t="shared" si="63"/>
        <v/>
      </c>
      <c r="EO74" s="196" t="str">
        <f t="shared" si="63"/>
        <v/>
      </c>
      <c r="EP74" s="196" t="str">
        <f t="shared" si="63"/>
        <v/>
      </c>
      <c r="EQ74" s="196" t="str">
        <f t="shared" si="63"/>
        <v/>
      </c>
      <c r="ER74" s="196" t="str">
        <f t="shared" si="63"/>
        <v/>
      </c>
      <c r="ES74" s="196" t="str">
        <f t="shared" si="63"/>
        <v/>
      </c>
      <c r="ET74" s="196" t="str">
        <f t="shared" si="63"/>
        <v/>
      </c>
      <c r="EU74" s="196" t="str">
        <f t="shared" si="63"/>
        <v/>
      </c>
      <c r="EV74" s="196" t="str">
        <f t="shared" si="63"/>
        <v/>
      </c>
    </row>
    <row r="75" spans="2:152" ht="16.5" customHeight="1" x14ac:dyDescent="0.25">
      <c r="B75" s="9" t="str">
        <f t="shared" si="18"/>
        <v/>
      </c>
      <c r="C75" s="6"/>
      <c r="D75" s="6"/>
      <c r="E75" s="6"/>
      <c r="F75" s="246" t="str">
        <f>IF('תנאי סף'!BE75&lt;&gt;1,"",'תנאי סף'!F75)</f>
        <v/>
      </c>
      <c r="G75" s="163"/>
      <c r="H75" s="186"/>
      <c r="I75" s="8"/>
      <c r="J75" s="7"/>
      <c r="K75" s="8"/>
      <c r="L75" s="7"/>
      <c r="M75" s="8"/>
      <c r="N75" s="8"/>
      <c r="O75" s="163"/>
      <c r="P75" s="186"/>
      <c r="Q75" s="10"/>
      <c r="R75" s="10"/>
      <c r="S75" s="10"/>
      <c r="T75" s="10"/>
      <c r="U75" s="164" t="str">
        <f t="shared" si="19"/>
        <v/>
      </c>
      <c r="V75" s="10">
        <v>1</v>
      </c>
      <c r="W75" s="10" t="str">
        <f t="shared" si="20"/>
        <v/>
      </c>
      <c r="X75" s="164">
        <v>1</v>
      </c>
      <c r="Y75" s="10" t="str">
        <f t="shared" si="21"/>
        <v/>
      </c>
      <c r="Z75" s="123" t="str">
        <f t="shared" si="52"/>
        <v/>
      </c>
      <c r="AA75" s="195">
        <f t="shared" si="22"/>
        <v>0</v>
      </c>
      <c r="AB75" s="195" t="str">
        <f t="shared" si="53"/>
        <v/>
      </c>
      <c r="AC75" s="195" t="str">
        <f t="shared" si="53"/>
        <v/>
      </c>
      <c r="AD75" s="195">
        <f t="shared" si="7"/>
        <v>0</v>
      </c>
      <c r="AE75" s="195">
        <f t="shared" si="7"/>
        <v>0</v>
      </c>
      <c r="BA75" s="195" t="str">
        <f t="shared" si="54"/>
        <v/>
      </c>
      <c r="BB75" s="195" t="str">
        <f t="shared" si="54"/>
        <v/>
      </c>
      <c r="BC75" s="195" t="str">
        <f t="shared" si="54"/>
        <v/>
      </c>
      <c r="BD75" s="195" t="str">
        <f t="shared" si="54"/>
        <v/>
      </c>
      <c r="BK75" s="196" t="str">
        <f t="shared" si="55"/>
        <v/>
      </c>
      <c r="BL75" s="196" t="str">
        <f t="shared" si="55"/>
        <v/>
      </c>
      <c r="BM75" s="196" t="str">
        <f t="shared" si="55"/>
        <v/>
      </c>
      <c r="BN75" s="196" t="str">
        <f t="shared" si="55"/>
        <v/>
      </c>
      <c r="BO75" s="196" t="str">
        <f t="shared" si="55"/>
        <v/>
      </c>
      <c r="BP75" s="196" t="str">
        <f t="shared" si="55"/>
        <v/>
      </c>
      <c r="BQ75" s="196" t="str">
        <f t="shared" si="55"/>
        <v/>
      </c>
      <c r="BR75" s="196" t="str">
        <f t="shared" si="55"/>
        <v/>
      </c>
      <c r="BS75" s="196" t="str">
        <f t="shared" si="55"/>
        <v/>
      </c>
      <c r="BT75" s="196" t="str">
        <f t="shared" si="55"/>
        <v/>
      </c>
      <c r="BU75" s="196" t="str">
        <f t="shared" si="56"/>
        <v/>
      </c>
      <c r="BV75" s="196" t="str">
        <f t="shared" si="56"/>
        <v/>
      </c>
      <c r="BW75" s="196" t="str">
        <f t="shared" si="56"/>
        <v/>
      </c>
      <c r="BX75" s="196" t="str">
        <f t="shared" si="56"/>
        <v/>
      </c>
      <c r="BY75" s="196" t="str">
        <f t="shared" si="56"/>
        <v/>
      </c>
      <c r="BZ75" s="196" t="str">
        <f t="shared" si="56"/>
        <v/>
      </c>
      <c r="CA75" s="196" t="str">
        <f t="shared" si="56"/>
        <v/>
      </c>
      <c r="CB75" s="196" t="str">
        <f t="shared" si="56"/>
        <v/>
      </c>
      <c r="CC75" s="196" t="str">
        <f t="shared" si="56"/>
        <v/>
      </c>
      <c r="CD75" s="196" t="str">
        <f t="shared" si="56"/>
        <v/>
      </c>
      <c r="CE75" s="196" t="str">
        <f t="shared" si="57"/>
        <v/>
      </c>
      <c r="CF75" s="196" t="str">
        <f t="shared" si="57"/>
        <v/>
      </c>
      <c r="CG75" s="196" t="str">
        <f t="shared" si="57"/>
        <v/>
      </c>
      <c r="CH75" s="196" t="str">
        <f t="shared" si="57"/>
        <v/>
      </c>
      <c r="CI75" s="196" t="str">
        <f t="shared" si="57"/>
        <v/>
      </c>
      <c r="CJ75" s="196" t="str">
        <f t="shared" si="57"/>
        <v/>
      </c>
      <c r="CK75" s="196" t="str">
        <f t="shared" si="57"/>
        <v/>
      </c>
      <c r="CL75" s="196" t="str">
        <f t="shared" si="57"/>
        <v/>
      </c>
      <c r="CM75" s="196" t="str">
        <f t="shared" si="57"/>
        <v/>
      </c>
      <c r="CN75" s="196" t="str">
        <f t="shared" si="57"/>
        <v/>
      </c>
      <c r="CO75" s="196" t="str">
        <f t="shared" si="58"/>
        <v/>
      </c>
      <c r="CP75" s="196" t="str">
        <f t="shared" si="58"/>
        <v/>
      </c>
      <c r="CQ75" s="196" t="str">
        <f t="shared" si="58"/>
        <v/>
      </c>
      <c r="CR75" s="196" t="str">
        <f t="shared" si="58"/>
        <v/>
      </c>
      <c r="CS75" s="196" t="str">
        <f t="shared" si="58"/>
        <v/>
      </c>
      <c r="CT75" s="196" t="str">
        <f t="shared" si="58"/>
        <v/>
      </c>
      <c r="CU75" s="196" t="str">
        <f t="shared" si="58"/>
        <v/>
      </c>
      <c r="CV75" s="196" t="str">
        <f t="shared" si="58"/>
        <v/>
      </c>
      <c r="CW75" s="196" t="str">
        <f t="shared" si="58"/>
        <v/>
      </c>
      <c r="CX75" s="196" t="str">
        <f t="shared" si="58"/>
        <v/>
      </c>
      <c r="CY75" s="196" t="str">
        <f t="shared" si="59"/>
        <v/>
      </c>
      <c r="CZ75" s="196" t="str">
        <f t="shared" si="59"/>
        <v/>
      </c>
      <c r="DA75" s="196" t="str">
        <f t="shared" si="59"/>
        <v/>
      </c>
      <c r="DB75" s="196" t="str">
        <f t="shared" si="59"/>
        <v/>
      </c>
      <c r="DC75" s="196" t="str">
        <f t="shared" si="59"/>
        <v/>
      </c>
      <c r="DD75" s="196" t="str">
        <f t="shared" si="59"/>
        <v/>
      </c>
      <c r="DE75" s="196" t="str">
        <f t="shared" si="59"/>
        <v/>
      </c>
      <c r="DF75" s="196" t="str">
        <f t="shared" si="59"/>
        <v/>
      </c>
      <c r="DG75" s="196" t="str">
        <f t="shared" si="59"/>
        <v/>
      </c>
      <c r="DH75" s="196" t="str">
        <f t="shared" si="59"/>
        <v/>
      </c>
      <c r="DI75" s="196" t="str">
        <f t="shared" si="60"/>
        <v/>
      </c>
      <c r="DJ75" s="196" t="str">
        <f t="shared" si="60"/>
        <v/>
      </c>
      <c r="DK75" s="196" t="str">
        <f t="shared" si="60"/>
        <v/>
      </c>
      <c r="DL75" s="196" t="str">
        <f t="shared" si="60"/>
        <v/>
      </c>
      <c r="DM75" s="196" t="str">
        <f t="shared" si="60"/>
        <v/>
      </c>
      <c r="DN75" s="196" t="str">
        <f t="shared" si="60"/>
        <v/>
      </c>
      <c r="DO75" s="196" t="str">
        <f t="shared" si="60"/>
        <v/>
      </c>
      <c r="DP75" s="196" t="str">
        <f t="shared" si="60"/>
        <v/>
      </c>
      <c r="DQ75" s="196" t="str">
        <f t="shared" si="60"/>
        <v/>
      </c>
      <c r="DR75" s="196" t="str">
        <f t="shared" si="60"/>
        <v/>
      </c>
      <c r="DS75" s="196" t="str">
        <f t="shared" si="61"/>
        <v/>
      </c>
      <c r="DT75" s="196" t="str">
        <f t="shared" si="61"/>
        <v/>
      </c>
      <c r="DU75" s="196" t="str">
        <f t="shared" si="61"/>
        <v/>
      </c>
      <c r="DV75" s="196" t="str">
        <f t="shared" si="61"/>
        <v/>
      </c>
      <c r="DW75" s="196" t="str">
        <f t="shared" si="61"/>
        <v/>
      </c>
      <c r="DX75" s="196" t="str">
        <f t="shared" si="61"/>
        <v/>
      </c>
      <c r="DY75" s="196" t="str">
        <f t="shared" si="61"/>
        <v/>
      </c>
      <c r="DZ75" s="196" t="str">
        <f t="shared" si="61"/>
        <v/>
      </c>
      <c r="EA75" s="196" t="str">
        <f t="shared" si="61"/>
        <v/>
      </c>
      <c r="EB75" s="196" t="str">
        <f t="shared" si="61"/>
        <v/>
      </c>
      <c r="EC75" s="196" t="str">
        <f t="shared" si="62"/>
        <v/>
      </c>
      <c r="ED75" s="196" t="str">
        <f t="shared" si="62"/>
        <v/>
      </c>
      <c r="EE75" s="196" t="str">
        <f t="shared" si="62"/>
        <v/>
      </c>
      <c r="EF75" s="196" t="str">
        <f t="shared" si="62"/>
        <v/>
      </c>
      <c r="EG75" s="196" t="str">
        <f t="shared" si="62"/>
        <v/>
      </c>
      <c r="EH75" s="196" t="str">
        <f t="shared" si="62"/>
        <v/>
      </c>
      <c r="EI75" s="196" t="str">
        <f t="shared" si="62"/>
        <v/>
      </c>
      <c r="EJ75" s="196" t="str">
        <f t="shared" si="62"/>
        <v/>
      </c>
      <c r="EK75" s="196" t="str">
        <f t="shared" si="62"/>
        <v/>
      </c>
      <c r="EL75" s="196" t="str">
        <f t="shared" si="62"/>
        <v/>
      </c>
      <c r="EM75" s="196" t="str">
        <f t="shared" si="63"/>
        <v/>
      </c>
      <c r="EN75" s="196" t="str">
        <f t="shared" si="63"/>
        <v/>
      </c>
      <c r="EO75" s="196" t="str">
        <f t="shared" si="63"/>
        <v/>
      </c>
      <c r="EP75" s="196" t="str">
        <f t="shared" si="63"/>
        <v/>
      </c>
      <c r="EQ75" s="196" t="str">
        <f t="shared" si="63"/>
        <v/>
      </c>
      <c r="ER75" s="196" t="str">
        <f t="shared" si="63"/>
        <v/>
      </c>
      <c r="ES75" s="196" t="str">
        <f t="shared" si="63"/>
        <v/>
      </c>
      <c r="ET75" s="196" t="str">
        <f t="shared" si="63"/>
        <v/>
      </c>
      <c r="EU75" s="196" t="str">
        <f t="shared" si="63"/>
        <v/>
      </c>
      <c r="EV75" s="196" t="str">
        <f t="shared" si="63"/>
        <v/>
      </c>
    </row>
    <row r="76" spans="2:152" s="371" customFormat="1" x14ac:dyDescent="0.25">
      <c r="B76" s="9">
        <f t="shared" si="18"/>
        <v>46</v>
      </c>
      <c r="C76" s="6"/>
      <c r="D76" s="6"/>
      <c r="E76" s="6"/>
      <c r="F76" s="246" t="str">
        <f>IF('תנאי סף'!BE76&lt;&gt;1,"",'תנאי סף'!F76)</f>
        <v>תו המשווה - מוסיקה בונת שיוויון</v>
      </c>
      <c r="G76" s="439" t="s">
        <v>227</v>
      </c>
      <c r="H76" s="186">
        <v>1</v>
      </c>
      <c r="I76" s="8"/>
      <c r="J76" s="7"/>
      <c r="K76" s="8"/>
      <c r="L76" s="7"/>
      <c r="M76" s="8"/>
      <c r="N76" s="8"/>
      <c r="O76" s="163"/>
      <c r="P76" s="186"/>
      <c r="Q76" s="10"/>
      <c r="R76" s="10"/>
      <c r="S76" s="10"/>
      <c r="T76" s="10"/>
      <c r="U76" s="164">
        <f t="shared" si="19"/>
        <v>2</v>
      </c>
      <c r="V76" s="10">
        <v>1</v>
      </c>
      <c r="W76" s="10">
        <f t="shared" si="20"/>
        <v>2</v>
      </c>
      <c r="X76" s="164">
        <v>1</v>
      </c>
      <c r="Y76" s="10">
        <f t="shared" si="21"/>
        <v>2</v>
      </c>
      <c r="Z76" s="123">
        <f t="shared" si="52"/>
        <v>3.669724770642202E-2</v>
      </c>
      <c r="AA76" s="370">
        <f t="shared" si="22"/>
        <v>1</v>
      </c>
      <c r="AB76" s="370">
        <f t="shared" si="53"/>
        <v>0</v>
      </c>
      <c r="AC76" s="370">
        <f t="shared" si="53"/>
        <v>1</v>
      </c>
      <c r="AD76" s="370">
        <f t="shared" si="7"/>
        <v>1</v>
      </c>
      <c r="AE76" s="370">
        <f t="shared" si="7"/>
        <v>1</v>
      </c>
      <c r="AF76" s="370"/>
      <c r="AG76" s="370"/>
      <c r="AH76" s="370"/>
      <c r="AI76" s="370"/>
      <c r="AJ76" s="370"/>
      <c r="AK76" s="370"/>
      <c r="AL76" s="370"/>
      <c r="AM76" s="370"/>
      <c r="AN76" s="370"/>
      <c r="AO76" s="370"/>
      <c r="AP76" s="370"/>
      <c r="AQ76" s="370"/>
      <c r="AR76" s="370"/>
      <c r="AS76" s="370"/>
      <c r="AT76" s="370"/>
      <c r="AU76" s="370"/>
      <c r="AV76" s="370"/>
      <c r="AW76" s="370"/>
      <c r="AX76" s="370"/>
      <c r="AY76" s="370"/>
      <c r="AZ76" s="370"/>
      <c r="BA76" s="370" t="str">
        <f t="shared" si="54"/>
        <v>תל אביב והסביבה (עד 30 קילומטר מתל-אביב)</v>
      </c>
      <c r="BB76" s="370" t="str">
        <f t="shared" si="54"/>
        <v>מעל 30 ועד 60 קילומטר מתל-אביב (נתניה חדרה, יבנה, גדרה)</v>
      </c>
      <c r="BC76" s="370" t="str">
        <f t="shared" si="54"/>
        <v>מעל 60 ועד 100 קילומטר מתל-אביב (ירושלים, חיפה)</v>
      </c>
      <c r="BD76" s="370" t="str">
        <f t="shared" si="54"/>
        <v>מעל 100 קילומטר מתל-אביב (עכו, באר שבע, טבריה)</v>
      </c>
      <c r="BE76" s="370"/>
      <c r="BF76" s="370"/>
      <c r="BG76" s="370"/>
      <c r="BH76" s="370"/>
      <c r="BI76" s="370"/>
      <c r="BJ76" s="370"/>
      <c r="BK76" s="371">
        <f t="shared" si="55"/>
        <v>0</v>
      </c>
      <c r="BL76" s="371">
        <f t="shared" si="55"/>
        <v>0</v>
      </c>
      <c r="BM76" s="371">
        <f t="shared" si="55"/>
        <v>0</v>
      </c>
      <c r="BN76" s="371">
        <f t="shared" si="55"/>
        <v>0</v>
      </c>
      <c r="BO76" s="371">
        <f t="shared" si="55"/>
        <v>0</v>
      </c>
      <c r="BP76" s="371">
        <f t="shared" si="55"/>
        <v>0</v>
      </c>
      <c r="BQ76" s="371">
        <f t="shared" si="55"/>
        <v>0</v>
      </c>
      <c r="BR76" s="371">
        <f t="shared" si="55"/>
        <v>0</v>
      </c>
      <c r="BS76" s="371">
        <f t="shared" si="55"/>
        <v>0</v>
      </c>
      <c r="BT76" s="371">
        <f t="shared" si="55"/>
        <v>0</v>
      </c>
      <c r="BU76" s="371">
        <f t="shared" si="56"/>
        <v>0</v>
      </c>
      <c r="BV76" s="371">
        <f t="shared" si="56"/>
        <v>0</v>
      </c>
      <c r="BW76" s="371">
        <f t="shared" si="56"/>
        <v>0</v>
      </c>
      <c r="BX76" s="371">
        <f t="shared" si="56"/>
        <v>0</v>
      </c>
      <c r="BY76" s="371">
        <f t="shared" si="56"/>
        <v>0</v>
      </c>
      <c r="BZ76" s="371">
        <f t="shared" si="56"/>
        <v>0</v>
      </c>
      <c r="CA76" s="371">
        <f t="shared" si="56"/>
        <v>0</v>
      </c>
      <c r="CB76" s="371">
        <f t="shared" si="56"/>
        <v>0</v>
      </c>
      <c r="CC76" s="371">
        <f t="shared" si="56"/>
        <v>0</v>
      </c>
      <c r="CD76" s="371">
        <f t="shared" si="56"/>
        <v>0</v>
      </c>
      <c r="CE76" s="371">
        <f t="shared" si="57"/>
        <v>0</v>
      </c>
      <c r="CF76" s="371">
        <f t="shared" si="57"/>
        <v>0</v>
      </c>
      <c r="CG76" s="371">
        <f t="shared" si="57"/>
        <v>0</v>
      </c>
      <c r="CH76" s="371">
        <f t="shared" si="57"/>
        <v>0</v>
      </c>
      <c r="CI76" s="371">
        <f t="shared" si="57"/>
        <v>0</v>
      </c>
      <c r="CJ76" s="371">
        <f t="shared" si="57"/>
        <v>0</v>
      </c>
      <c r="CK76" s="371">
        <f t="shared" si="57"/>
        <v>0</v>
      </c>
      <c r="CL76" s="371">
        <f t="shared" si="57"/>
        <v>0</v>
      </c>
      <c r="CM76" s="371">
        <f t="shared" si="57"/>
        <v>0</v>
      </c>
      <c r="CN76" s="371">
        <f t="shared" si="57"/>
        <v>0</v>
      </c>
      <c r="CO76" s="371">
        <f t="shared" si="58"/>
        <v>0</v>
      </c>
      <c r="CP76" s="371">
        <f t="shared" si="58"/>
        <v>0</v>
      </c>
      <c r="CQ76" s="371">
        <f t="shared" si="58"/>
        <v>0</v>
      </c>
      <c r="CR76" s="371">
        <f t="shared" si="58"/>
        <v>0</v>
      </c>
      <c r="CS76" s="371">
        <f t="shared" si="58"/>
        <v>0</v>
      </c>
      <c r="CT76" s="371">
        <f t="shared" si="58"/>
        <v>0</v>
      </c>
      <c r="CU76" s="371">
        <f t="shared" si="58"/>
        <v>0</v>
      </c>
      <c r="CV76" s="371">
        <f t="shared" si="58"/>
        <v>0</v>
      </c>
      <c r="CW76" s="371">
        <f t="shared" si="58"/>
        <v>0</v>
      </c>
      <c r="CX76" s="371">
        <f t="shared" si="58"/>
        <v>0</v>
      </c>
      <c r="CY76" s="371">
        <f t="shared" si="59"/>
        <v>0</v>
      </c>
      <c r="CZ76" s="371">
        <f t="shared" si="59"/>
        <v>0</v>
      </c>
      <c r="DA76" s="371">
        <f t="shared" si="59"/>
        <v>0</v>
      </c>
      <c r="DB76" s="371">
        <f t="shared" si="59"/>
        <v>0</v>
      </c>
      <c r="DC76" s="371">
        <f t="shared" si="59"/>
        <v>0</v>
      </c>
      <c r="DD76" s="371">
        <f t="shared" si="59"/>
        <v>0</v>
      </c>
      <c r="DE76" s="371">
        <f t="shared" si="59"/>
        <v>0</v>
      </c>
      <c r="DF76" s="371">
        <f t="shared" si="59"/>
        <v>0</v>
      </c>
      <c r="DG76" s="371">
        <f t="shared" si="59"/>
        <v>0</v>
      </c>
      <c r="DH76" s="371">
        <f t="shared" si="59"/>
        <v>0</v>
      </c>
      <c r="DI76" s="371">
        <f t="shared" si="60"/>
        <v>0</v>
      </c>
      <c r="DJ76" s="371">
        <f t="shared" si="60"/>
        <v>0</v>
      </c>
      <c r="DK76" s="371">
        <f t="shared" si="60"/>
        <v>0</v>
      </c>
      <c r="DL76" s="371">
        <f t="shared" si="60"/>
        <v>0</v>
      </c>
      <c r="DM76" s="371">
        <f t="shared" si="60"/>
        <v>0</v>
      </c>
      <c r="DN76" s="371">
        <f t="shared" si="60"/>
        <v>0</v>
      </c>
      <c r="DO76" s="371">
        <f t="shared" si="60"/>
        <v>0</v>
      </c>
      <c r="DP76" s="371">
        <f t="shared" si="60"/>
        <v>0</v>
      </c>
      <c r="DQ76" s="371">
        <f t="shared" si="60"/>
        <v>0</v>
      </c>
      <c r="DR76" s="371">
        <f t="shared" si="60"/>
        <v>0</v>
      </c>
      <c r="DS76" s="371">
        <f t="shared" si="61"/>
        <v>0</v>
      </c>
      <c r="DT76" s="371">
        <f t="shared" si="61"/>
        <v>0</v>
      </c>
      <c r="DU76" s="371">
        <f t="shared" si="61"/>
        <v>0</v>
      </c>
      <c r="DV76" s="371">
        <f t="shared" si="61"/>
        <v>0</v>
      </c>
      <c r="DW76" s="371">
        <f t="shared" si="61"/>
        <v>0</v>
      </c>
      <c r="DX76" s="371">
        <f t="shared" si="61"/>
        <v>0</v>
      </c>
      <c r="DY76" s="371">
        <f t="shared" si="61"/>
        <v>0</v>
      </c>
      <c r="DZ76" s="371">
        <f t="shared" si="61"/>
        <v>0</v>
      </c>
      <c r="EA76" s="371">
        <f t="shared" si="61"/>
        <v>0</v>
      </c>
      <c r="EB76" s="371">
        <f t="shared" si="61"/>
        <v>0</v>
      </c>
      <c r="EC76" s="371">
        <f t="shared" si="62"/>
        <v>0</v>
      </c>
      <c r="ED76" s="371">
        <f t="shared" si="62"/>
        <v>0</v>
      </c>
      <c r="EE76" s="371">
        <f t="shared" si="62"/>
        <v>0</v>
      </c>
      <c r="EF76" s="371">
        <f t="shared" si="62"/>
        <v>0</v>
      </c>
      <c r="EG76" s="371">
        <f t="shared" si="62"/>
        <v>0</v>
      </c>
      <c r="EH76" s="371">
        <f t="shared" si="62"/>
        <v>0</v>
      </c>
      <c r="EI76" s="371">
        <f t="shared" si="62"/>
        <v>0</v>
      </c>
      <c r="EJ76" s="371">
        <f t="shared" si="62"/>
        <v>0</v>
      </c>
      <c r="EK76" s="371">
        <f t="shared" si="62"/>
        <v>0</v>
      </c>
      <c r="EL76" s="371">
        <f t="shared" si="62"/>
        <v>0</v>
      </c>
      <c r="EM76" s="371">
        <f t="shared" si="63"/>
        <v>0</v>
      </c>
      <c r="EN76" s="371">
        <f t="shared" si="63"/>
        <v>0</v>
      </c>
      <c r="EO76" s="371">
        <f t="shared" si="63"/>
        <v>0</v>
      </c>
      <c r="EP76" s="371">
        <f t="shared" si="63"/>
        <v>0</v>
      </c>
      <c r="EQ76" s="371">
        <f t="shared" si="63"/>
        <v>0</v>
      </c>
      <c r="ER76" s="371">
        <f t="shared" si="63"/>
        <v>0</v>
      </c>
      <c r="ES76" s="371">
        <f t="shared" si="63"/>
        <v>0</v>
      </c>
      <c r="ET76" s="371">
        <f t="shared" si="63"/>
        <v>0</v>
      </c>
      <c r="EU76" s="371">
        <f t="shared" si="63"/>
        <v>0</v>
      </c>
      <c r="EV76" s="371">
        <f t="shared" si="63"/>
        <v>0</v>
      </c>
    </row>
    <row r="77" spans="2:152" x14ac:dyDescent="0.25">
      <c r="B77" s="9" t="str">
        <f t="shared" si="18"/>
        <v/>
      </c>
      <c r="C77" s="6"/>
      <c r="D77" s="6"/>
      <c r="E77" s="6"/>
      <c r="F77" s="246" t="str">
        <f>IF('תנאי סף'!BE77&lt;&gt;1,"",'תנאי סף'!F77)</f>
        <v/>
      </c>
      <c r="G77" s="163"/>
      <c r="H77" s="186"/>
      <c r="I77" s="8"/>
      <c r="J77" s="7"/>
      <c r="K77" s="8"/>
      <c r="L77" s="7"/>
      <c r="M77" s="8"/>
      <c r="N77" s="8"/>
      <c r="O77" s="163"/>
      <c r="P77" s="186"/>
      <c r="Q77" s="10"/>
      <c r="R77" s="10"/>
      <c r="S77" s="10"/>
      <c r="T77" s="10"/>
      <c r="U77" s="164" t="str">
        <f t="shared" si="19"/>
        <v/>
      </c>
      <c r="V77" s="10">
        <v>1</v>
      </c>
      <c r="W77" s="10" t="str">
        <f t="shared" si="20"/>
        <v/>
      </c>
      <c r="X77" s="164">
        <v>1</v>
      </c>
      <c r="Y77" s="10" t="str">
        <f t="shared" si="21"/>
        <v/>
      </c>
      <c r="Z77" s="123" t="str">
        <f t="shared" si="52"/>
        <v/>
      </c>
      <c r="AA77" s="195">
        <f t="shared" si="22"/>
        <v>0</v>
      </c>
      <c r="AB77" s="195" t="str">
        <f t="shared" si="53"/>
        <v/>
      </c>
      <c r="AC77" s="195" t="str">
        <f t="shared" si="53"/>
        <v/>
      </c>
      <c r="AD77" s="195">
        <f t="shared" si="7"/>
        <v>0</v>
      </c>
      <c r="AE77" s="195">
        <f t="shared" si="7"/>
        <v>0</v>
      </c>
      <c r="BA77" s="195" t="str">
        <f t="shared" si="54"/>
        <v/>
      </c>
      <c r="BB77" s="195" t="str">
        <f t="shared" si="54"/>
        <v/>
      </c>
      <c r="BC77" s="195" t="str">
        <f t="shared" si="54"/>
        <v/>
      </c>
      <c r="BD77" s="195" t="str">
        <f t="shared" si="54"/>
        <v/>
      </c>
      <c r="BK77" s="196" t="str">
        <f t="shared" si="55"/>
        <v/>
      </c>
      <c r="BL77" s="196" t="str">
        <f t="shared" si="55"/>
        <v/>
      </c>
      <c r="BM77" s="196" t="str">
        <f t="shared" si="55"/>
        <v/>
      </c>
      <c r="BN77" s="196" t="str">
        <f t="shared" si="55"/>
        <v/>
      </c>
      <c r="BO77" s="196" t="str">
        <f t="shared" si="55"/>
        <v/>
      </c>
      <c r="BP77" s="196" t="str">
        <f t="shared" si="55"/>
        <v/>
      </c>
      <c r="BQ77" s="196" t="str">
        <f t="shared" si="55"/>
        <v/>
      </c>
      <c r="BR77" s="196" t="str">
        <f t="shared" si="55"/>
        <v/>
      </c>
      <c r="BS77" s="196" t="str">
        <f t="shared" si="55"/>
        <v/>
      </c>
      <c r="BT77" s="196" t="str">
        <f t="shared" si="55"/>
        <v/>
      </c>
      <c r="BU77" s="196" t="str">
        <f t="shared" si="56"/>
        <v/>
      </c>
      <c r="BV77" s="196" t="str">
        <f t="shared" si="56"/>
        <v/>
      </c>
      <c r="BW77" s="196" t="str">
        <f t="shared" si="56"/>
        <v/>
      </c>
      <c r="BX77" s="196" t="str">
        <f t="shared" si="56"/>
        <v/>
      </c>
      <c r="BY77" s="196" t="str">
        <f t="shared" si="56"/>
        <v/>
      </c>
      <c r="BZ77" s="196" t="str">
        <f t="shared" si="56"/>
        <v/>
      </c>
      <c r="CA77" s="196" t="str">
        <f t="shared" si="56"/>
        <v/>
      </c>
      <c r="CB77" s="196" t="str">
        <f t="shared" si="56"/>
        <v/>
      </c>
      <c r="CC77" s="196" t="str">
        <f t="shared" si="56"/>
        <v/>
      </c>
      <c r="CD77" s="196" t="str">
        <f t="shared" si="56"/>
        <v/>
      </c>
      <c r="CE77" s="196" t="str">
        <f t="shared" si="57"/>
        <v/>
      </c>
      <c r="CF77" s="196" t="str">
        <f t="shared" si="57"/>
        <v/>
      </c>
      <c r="CG77" s="196" t="str">
        <f t="shared" si="57"/>
        <v/>
      </c>
      <c r="CH77" s="196" t="str">
        <f t="shared" si="57"/>
        <v/>
      </c>
      <c r="CI77" s="196" t="str">
        <f t="shared" si="57"/>
        <v/>
      </c>
      <c r="CJ77" s="196" t="str">
        <f t="shared" si="57"/>
        <v/>
      </c>
      <c r="CK77" s="196" t="str">
        <f t="shared" si="57"/>
        <v/>
      </c>
      <c r="CL77" s="196" t="str">
        <f t="shared" si="57"/>
        <v/>
      </c>
      <c r="CM77" s="196" t="str">
        <f t="shared" si="57"/>
        <v/>
      </c>
      <c r="CN77" s="196" t="str">
        <f t="shared" si="57"/>
        <v/>
      </c>
      <c r="CO77" s="196" t="str">
        <f t="shared" si="58"/>
        <v/>
      </c>
      <c r="CP77" s="196" t="str">
        <f t="shared" si="58"/>
        <v/>
      </c>
      <c r="CQ77" s="196" t="str">
        <f t="shared" si="58"/>
        <v/>
      </c>
      <c r="CR77" s="196" t="str">
        <f t="shared" si="58"/>
        <v/>
      </c>
      <c r="CS77" s="196" t="str">
        <f t="shared" si="58"/>
        <v/>
      </c>
      <c r="CT77" s="196" t="str">
        <f t="shared" si="58"/>
        <v/>
      </c>
      <c r="CU77" s="196" t="str">
        <f t="shared" si="58"/>
        <v/>
      </c>
      <c r="CV77" s="196" t="str">
        <f t="shared" si="58"/>
        <v/>
      </c>
      <c r="CW77" s="196" t="str">
        <f t="shared" si="58"/>
        <v/>
      </c>
      <c r="CX77" s="196" t="str">
        <f t="shared" si="58"/>
        <v/>
      </c>
      <c r="CY77" s="196" t="str">
        <f t="shared" si="59"/>
        <v/>
      </c>
      <c r="CZ77" s="196" t="str">
        <f t="shared" si="59"/>
        <v/>
      </c>
      <c r="DA77" s="196" t="str">
        <f t="shared" si="59"/>
        <v/>
      </c>
      <c r="DB77" s="196" t="str">
        <f t="shared" si="59"/>
        <v/>
      </c>
      <c r="DC77" s="196" t="str">
        <f t="shared" si="59"/>
        <v/>
      </c>
      <c r="DD77" s="196" t="str">
        <f t="shared" si="59"/>
        <v/>
      </c>
      <c r="DE77" s="196" t="str">
        <f t="shared" si="59"/>
        <v/>
      </c>
      <c r="DF77" s="196" t="str">
        <f t="shared" si="59"/>
        <v/>
      </c>
      <c r="DG77" s="196" t="str">
        <f t="shared" si="59"/>
        <v/>
      </c>
      <c r="DH77" s="196" t="str">
        <f t="shared" si="59"/>
        <v/>
      </c>
      <c r="DI77" s="196" t="str">
        <f t="shared" si="60"/>
        <v/>
      </c>
      <c r="DJ77" s="196" t="str">
        <f t="shared" si="60"/>
        <v/>
      </c>
      <c r="DK77" s="196" t="str">
        <f t="shared" si="60"/>
        <v/>
      </c>
      <c r="DL77" s="196" t="str">
        <f t="shared" si="60"/>
        <v/>
      </c>
      <c r="DM77" s="196" t="str">
        <f t="shared" si="60"/>
        <v/>
      </c>
      <c r="DN77" s="196" t="str">
        <f t="shared" si="60"/>
        <v/>
      </c>
      <c r="DO77" s="196" t="str">
        <f t="shared" si="60"/>
        <v/>
      </c>
      <c r="DP77" s="196" t="str">
        <f t="shared" si="60"/>
        <v/>
      </c>
      <c r="DQ77" s="196" t="str">
        <f t="shared" si="60"/>
        <v/>
      </c>
      <c r="DR77" s="196" t="str">
        <f t="shared" si="60"/>
        <v/>
      </c>
      <c r="DS77" s="196" t="str">
        <f t="shared" si="61"/>
        <v/>
      </c>
      <c r="DT77" s="196" t="str">
        <f t="shared" si="61"/>
        <v/>
      </c>
      <c r="DU77" s="196" t="str">
        <f t="shared" si="61"/>
        <v/>
      </c>
      <c r="DV77" s="196" t="str">
        <f t="shared" si="61"/>
        <v/>
      </c>
      <c r="DW77" s="196" t="str">
        <f t="shared" si="61"/>
        <v/>
      </c>
      <c r="DX77" s="196" t="str">
        <f t="shared" si="61"/>
        <v/>
      </c>
      <c r="DY77" s="196" t="str">
        <f t="shared" si="61"/>
        <v/>
      </c>
      <c r="DZ77" s="196" t="str">
        <f t="shared" si="61"/>
        <v/>
      </c>
      <c r="EA77" s="196" t="str">
        <f t="shared" si="61"/>
        <v/>
      </c>
      <c r="EB77" s="196" t="str">
        <f t="shared" si="61"/>
        <v/>
      </c>
      <c r="EC77" s="196" t="str">
        <f t="shared" si="62"/>
        <v/>
      </c>
      <c r="ED77" s="196" t="str">
        <f t="shared" si="62"/>
        <v/>
      </c>
      <c r="EE77" s="196" t="str">
        <f t="shared" si="62"/>
        <v/>
      </c>
      <c r="EF77" s="196" t="str">
        <f t="shared" si="62"/>
        <v/>
      </c>
      <c r="EG77" s="196" t="str">
        <f t="shared" si="62"/>
        <v/>
      </c>
      <c r="EH77" s="196" t="str">
        <f t="shared" si="62"/>
        <v/>
      </c>
      <c r="EI77" s="196" t="str">
        <f t="shared" si="62"/>
        <v/>
      </c>
      <c r="EJ77" s="196" t="str">
        <f t="shared" si="62"/>
        <v/>
      </c>
      <c r="EK77" s="196" t="str">
        <f t="shared" si="62"/>
        <v/>
      </c>
      <c r="EL77" s="196" t="str">
        <f t="shared" si="62"/>
        <v/>
      </c>
      <c r="EM77" s="196" t="str">
        <f t="shared" si="63"/>
        <v/>
      </c>
      <c r="EN77" s="196" t="str">
        <f t="shared" si="63"/>
        <v/>
      </c>
      <c r="EO77" s="196" t="str">
        <f t="shared" si="63"/>
        <v/>
      </c>
      <c r="EP77" s="196" t="str">
        <f t="shared" si="63"/>
        <v/>
      </c>
      <c r="EQ77" s="196" t="str">
        <f t="shared" si="63"/>
        <v/>
      </c>
      <c r="ER77" s="196" t="str">
        <f t="shared" si="63"/>
        <v/>
      </c>
      <c r="ES77" s="196" t="str">
        <f t="shared" si="63"/>
        <v/>
      </c>
      <c r="ET77" s="196" t="str">
        <f t="shared" si="63"/>
        <v/>
      </c>
      <c r="EU77" s="196" t="str">
        <f t="shared" si="63"/>
        <v/>
      </c>
      <c r="EV77" s="196" t="str">
        <f t="shared" si="63"/>
        <v/>
      </c>
    </row>
    <row r="78" spans="2:152" x14ac:dyDescent="0.25">
      <c r="B78" s="9" t="str">
        <f t="shared" si="18"/>
        <v/>
      </c>
      <c r="C78" s="6"/>
      <c r="D78" s="6"/>
      <c r="E78" s="6"/>
      <c r="F78" s="246" t="str">
        <f>IF('תנאי סף'!BE78&lt;&gt;1,"",'תנאי סף'!F78)</f>
        <v/>
      </c>
      <c r="G78" s="163"/>
      <c r="H78" s="186"/>
      <c r="I78" s="8"/>
      <c r="J78" s="7"/>
      <c r="K78" s="8"/>
      <c r="L78" s="7"/>
      <c r="M78" s="8"/>
      <c r="N78" s="8"/>
      <c r="O78" s="163"/>
      <c r="P78" s="186"/>
      <c r="Q78" s="10"/>
      <c r="R78" s="10"/>
      <c r="S78" s="10"/>
      <c r="T78" s="10"/>
      <c r="U78" s="164" t="str">
        <f t="shared" si="19"/>
        <v/>
      </c>
      <c r="V78" s="10">
        <v>1</v>
      </c>
      <c r="W78" s="10" t="str">
        <f t="shared" si="20"/>
        <v/>
      </c>
      <c r="X78" s="164">
        <v>1</v>
      </c>
      <c r="Y78" s="10" t="str">
        <f t="shared" si="21"/>
        <v/>
      </c>
      <c r="Z78" s="123" t="str">
        <f t="shared" si="52"/>
        <v/>
      </c>
      <c r="AA78" s="195">
        <f t="shared" si="22"/>
        <v>0</v>
      </c>
      <c r="AB78" s="195" t="str">
        <f t="shared" si="53"/>
        <v/>
      </c>
      <c r="AC78" s="195" t="str">
        <f t="shared" si="53"/>
        <v/>
      </c>
      <c r="AD78" s="195">
        <f t="shared" si="7"/>
        <v>0</v>
      </c>
      <c r="AE78" s="195">
        <f t="shared" si="7"/>
        <v>0</v>
      </c>
      <c r="BA78" s="195" t="str">
        <f t="shared" si="54"/>
        <v/>
      </c>
      <c r="BB78" s="195" t="str">
        <f t="shared" si="54"/>
        <v/>
      </c>
      <c r="BC78" s="195" t="str">
        <f t="shared" si="54"/>
        <v/>
      </c>
      <c r="BD78" s="195" t="str">
        <f t="shared" si="54"/>
        <v/>
      </c>
      <c r="BK78" s="196" t="str">
        <f t="shared" si="55"/>
        <v/>
      </c>
      <c r="BL78" s="196" t="str">
        <f t="shared" si="55"/>
        <v/>
      </c>
      <c r="BM78" s="196" t="str">
        <f t="shared" si="55"/>
        <v/>
      </c>
      <c r="BN78" s="196" t="str">
        <f t="shared" si="55"/>
        <v/>
      </c>
      <c r="BO78" s="196" t="str">
        <f t="shared" si="55"/>
        <v/>
      </c>
      <c r="BP78" s="196" t="str">
        <f t="shared" si="55"/>
        <v/>
      </c>
      <c r="BQ78" s="196" t="str">
        <f t="shared" si="55"/>
        <v/>
      </c>
      <c r="BR78" s="196" t="str">
        <f t="shared" si="55"/>
        <v/>
      </c>
      <c r="BS78" s="196" t="str">
        <f t="shared" si="55"/>
        <v/>
      </c>
      <c r="BT78" s="196" t="str">
        <f t="shared" si="55"/>
        <v/>
      </c>
      <c r="BU78" s="196" t="str">
        <f t="shared" si="56"/>
        <v/>
      </c>
      <c r="BV78" s="196" t="str">
        <f t="shared" si="56"/>
        <v/>
      </c>
      <c r="BW78" s="196" t="str">
        <f t="shared" si="56"/>
        <v/>
      </c>
      <c r="BX78" s="196" t="str">
        <f t="shared" si="56"/>
        <v/>
      </c>
      <c r="BY78" s="196" t="str">
        <f t="shared" si="56"/>
        <v/>
      </c>
      <c r="BZ78" s="196" t="str">
        <f t="shared" si="56"/>
        <v/>
      </c>
      <c r="CA78" s="196" t="str">
        <f t="shared" si="56"/>
        <v/>
      </c>
      <c r="CB78" s="196" t="str">
        <f t="shared" si="56"/>
        <v/>
      </c>
      <c r="CC78" s="196" t="str">
        <f t="shared" si="56"/>
        <v/>
      </c>
      <c r="CD78" s="196" t="str">
        <f t="shared" si="56"/>
        <v/>
      </c>
      <c r="CE78" s="196" t="str">
        <f t="shared" si="57"/>
        <v/>
      </c>
      <c r="CF78" s="196" t="str">
        <f t="shared" si="57"/>
        <v/>
      </c>
      <c r="CG78" s="196" t="str">
        <f t="shared" si="57"/>
        <v/>
      </c>
      <c r="CH78" s="196" t="str">
        <f t="shared" si="57"/>
        <v/>
      </c>
      <c r="CI78" s="196" t="str">
        <f t="shared" si="57"/>
        <v/>
      </c>
      <c r="CJ78" s="196" t="str">
        <f t="shared" si="57"/>
        <v/>
      </c>
      <c r="CK78" s="196" t="str">
        <f t="shared" si="57"/>
        <v/>
      </c>
      <c r="CL78" s="196" t="str">
        <f t="shared" si="57"/>
        <v/>
      </c>
      <c r="CM78" s="196" t="str">
        <f t="shared" si="57"/>
        <v/>
      </c>
      <c r="CN78" s="196" t="str">
        <f t="shared" si="57"/>
        <v/>
      </c>
      <c r="CO78" s="196" t="str">
        <f t="shared" si="58"/>
        <v/>
      </c>
      <c r="CP78" s="196" t="str">
        <f t="shared" si="58"/>
        <v/>
      </c>
      <c r="CQ78" s="196" t="str">
        <f t="shared" si="58"/>
        <v/>
      </c>
      <c r="CR78" s="196" t="str">
        <f t="shared" si="58"/>
        <v/>
      </c>
      <c r="CS78" s="196" t="str">
        <f t="shared" si="58"/>
        <v/>
      </c>
      <c r="CT78" s="196" t="str">
        <f t="shared" si="58"/>
        <v/>
      </c>
      <c r="CU78" s="196" t="str">
        <f t="shared" si="58"/>
        <v/>
      </c>
      <c r="CV78" s="196" t="str">
        <f t="shared" si="58"/>
        <v/>
      </c>
      <c r="CW78" s="196" t="str">
        <f t="shared" si="58"/>
        <v/>
      </c>
      <c r="CX78" s="196" t="str">
        <f t="shared" si="58"/>
        <v/>
      </c>
      <c r="CY78" s="196" t="str">
        <f t="shared" si="59"/>
        <v/>
      </c>
      <c r="CZ78" s="196" t="str">
        <f t="shared" si="59"/>
        <v/>
      </c>
      <c r="DA78" s="196" t="str">
        <f t="shared" si="59"/>
        <v/>
      </c>
      <c r="DB78" s="196" t="str">
        <f t="shared" si="59"/>
        <v/>
      </c>
      <c r="DC78" s="196" t="str">
        <f t="shared" si="59"/>
        <v/>
      </c>
      <c r="DD78" s="196" t="str">
        <f t="shared" si="59"/>
        <v/>
      </c>
      <c r="DE78" s="196" t="str">
        <f t="shared" si="59"/>
        <v/>
      </c>
      <c r="DF78" s="196" t="str">
        <f t="shared" si="59"/>
        <v/>
      </c>
      <c r="DG78" s="196" t="str">
        <f t="shared" si="59"/>
        <v/>
      </c>
      <c r="DH78" s="196" t="str">
        <f t="shared" si="59"/>
        <v/>
      </c>
      <c r="DI78" s="196" t="str">
        <f t="shared" si="60"/>
        <v/>
      </c>
      <c r="DJ78" s="196" t="str">
        <f t="shared" si="60"/>
        <v/>
      </c>
      <c r="DK78" s="196" t="str">
        <f t="shared" si="60"/>
        <v/>
      </c>
      <c r="DL78" s="196" t="str">
        <f t="shared" si="60"/>
        <v/>
      </c>
      <c r="DM78" s="196" t="str">
        <f t="shared" si="60"/>
        <v/>
      </c>
      <c r="DN78" s="196" t="str">
        <f t="shared" si="60"/>
        <v/>
      </c>
      <c r="DO78" s="196" t="str">
        <f t="shared" si="60"/>
        <v/>
      </c>
      <c r="DP78" s="196" t="str">
        <f t="shared" si="60"/>
        <v/>
      </c>
      <c r="DQ78" s="196" t="str">
        <f t="shared" si="60"/>
        <v/>
      </c>
      <c r="DR78" s="196" t="str">
        <f t="shared" si="60"/>
        <v/>
      </c>
      <c r="DS78" s="196" t="str">
        <f t="shared" si="61"/>
        <v/>
      </c>
      <c r="DT78" s="196" t="str">
        <f t="shared" si="61"/>
        <v/>
      </c>
      <c r="DU78" s="196" t="str">
        <f t="shared" si="61"/>
        <v/>
      </c>
      <c r="DV78" s="196" t="str">
        <f t="shared" si="61"/>
        <v/>
      </c>
      <c r="DW78" s="196" t="str">
        <f t="shared" si="61"/>
        <v/>
      </c>
      <c r="DX78" s="196" t="str">
        <f t="shared" si="61"/>
        <v/>
      </c>
      <c r="DY78" s="196" t="str">
        <f t="shared" si="61"/>
        <v/>
      </c>
      <c r="DZ78" s="196" t="str">
        <f t="shared" si="61"/>
        <v/>
      </c>
      <c r="EA78" s="196" t="str">
        <f t="shared" si="61"/>
        <v/>
      </c>
      <c r="EB78" s="196" t="str">
        <f t="shared" si="61"/>
        <v/>
      </c>
      <c r="EC78" s="196" t="str">
        <f t="shared" si="62"/>
        <v/>
      </c>
      <c r="ED78" s="196" t="str">
        <f t="shared" si="62"/>
        <v/>
      </c>
      <c r="EE78" s="196" t="str">
        <f t="shared" si="62"/>
        <v/>
      </c>
      <c r="EF78" s="196" t="str">
        <f t="shared" si="62"/>
        <v/>
      </c>
      <c r="EG78" s="196" t="str">
        <f t="shared" si="62"/>
        <v/>
      </c>
      <c r="EH78" s="196" t="str">
        <f t="shared" si="62"/>
        <v/>
      </c>
      <c r="EI78" s="196" t="str">
        <f t="shared" si="62"/>
        <v/>
      </c>
      <c r="EJ78" s="196" t="str">
        <f t="shared" si="62"/>
        <v/>
      </c>
      <c r="EK78" s="196" t="str">
        <f t="shared" si="62"/>
        <v/>
      </c>
      <c r="EL78" s="196" t="str">
        <f t="shared" si="62"/>
        <v/>
      </c>
      <c r="EM78" s="196" t="str">
        <f t="shared" si="63"/>
        <v/>
      </c>
      <c r="EN78" s="196" t="str">
        <f t="shared" si="63"/>
        <v/>
      </c>
      <c r="EO78" s="196" t="str">
        <f t="shared" si="63"/>
        <v/>
      </c>
      <c r="EP78" s="196" t="str">
        <f t="shared" si="63"/>
        <v/>
      </c>
      <c r="EQ78" s="196" t="str">
        <f t="shared" si="63"/>
        <v/>
      </c>
      <c r="ER78" s="196" t="str">
        <f t="shared" si="63"/>
        <v/>
      </c>
      <c r="ES78" s="196" t="str">
        <f t="shared" si="63"/>
        <v/>
      </c>
      <c r="ET78" s="196" t="str">
        <f t="shared" si="63"/>
        <v/>
      </c>
      <c r="EU78" s="196" t="str">
        <f t="shared" si="63"/>
        <v/>
      </c>
      <c r="EV78" s="196" t="str">
        <f t="shared" si="63"/>
        <v/>
      </c>
    </row>
    <row r="79" spans="2:152" x14ac:dyDescent="0.25">
      <c r="B79" s="9" t="str">
        <f t="shared" si="18"/>
        <v/>
      </c>
      <c r="C79" s="6"/>
      <c r="D79" s="6"/>
      <c r="E79" s="6"/>
      <c r="F79" s="246" t="str">
        <f>IF('תנאי סף'!BE79&lt;&gt;1,"",'תנאי סף'!F79)</f>
        <v/>
      </c>
      <c r="G79" s="163"/>
      <c r="H79" s="186"/>
      <c r="I79" s="8"/>
      <c r="J79" s="7"/>
      <c r="K79" s="8"/>
      <c r="L79" s="7"/>
      <c r="M79" s="8"/>
      <c r="N79" s="8"/>
      <c r="O79" s="163"/>
      <c r="P79" s="186"/>
      <c r="Q79" s="10"/>
      <c r="R79" s="10"/>
      <c r="S79" s="10"/>
      <c r="T79" s="10"/>
      <c r="U79" s="164" t="str">
        <f t="shared" si="19"/>
        <v/>
      </c>
      <c r="V79" s="10">
        <v>1</v>
      </c>
      <c r="W79" s="10" t="str">
        <f t="shared" si="20"/>
        <v/>
      </c>
      <c r="X79" s="164">
        <v>1</v>
      </c>
      <c r="Y79" s="10" t="str">
        <f t="shared" si="21"/>
        <v/>
      </c>
      <c r="Z79" s="123" t="str">
        <f t="shared" si="52"/>
        <v/>
      </c>
      <c r="AA79" s="195">
        <f t="shared" si="22"/>
        <v>0</v>
      </c>
      <c r="AB79" s="195" t="str">
        <f t="shared" si="53"/>
        <v/>
      </c>
      <c r="AC79" s="195" t="str">
        <f t="shared" si="53"/>
        <v/>
      </c>
      <c r="AD79" s="195">
        <f t="shared" si="7"/>
        <v>0</v>
      </c>
      <c r="AE79" s="195">
        <f t="shared" si="7"/>
        <v>0</v>
      </c>
      <c r="BA79" s="195" t="str">
        <f t="shared" si="54"/>
        <v/>
      </c>
      <c r="BB79" s="195" t="str">
        <f t="shared" si="54"/>
        <v/>
      </c>
      <c r="BC79" s="195" t="str">
        <f t="shared" si="54"/>
        <v/>
      </c>
      <c r="BD79" s="195" t="str">
        <f t="shared" si="54"/>
        <v/>
      </c>
      <c r="BK79" s="196" t="str">
        <f t="shared" si="55"/>
        <v/>
      </c>
      <c r="BL79" s="196" t="str">
        <f t="shared" si="55"/>
        <v/>
      </c>
      <c r="BM79" s="196" t="str">
        <f t="shared" si="55"/>
        <v/>
      </c>
      <c r="BN79" s="196" t="str">
        <f t="shared" si="55"/>
        <v/>
      </c>
      <c r="BO79" s="196" t="str">
        <f t="shared" si="55"/>
        <v/>
      </c>
      <c r="BP79" s="196" t="str">
        <f t="shared" si="55"/>
        <v/>
      </c>
      <c r="BQ79" s="196" t="str">
        <f t="shared" si="55"/>
        <v/>
      </c>
      <c r="BR79" s="196" t="str">
        <f t="shared" si="55"/>
        <v/>
      </c>
      <c r="BS79" s="196" t="str">
        <f t="shared" si="55"/>
        <v/>
      </c>
      <c r="BT79" s="196" t="str">
        <f t="shared" si="55"/>
        <v/>
      </c>
      <c r="BU79" s="196" t="str">
        <f t="shared" si="56"/>
        <v/>
      </c>
      <c r="BV79" s="196" t="str">
        <f t="shared" si="56"/>
        <v/>
      </c>
      <c r="BW79" s="196" t="str">
        <f t="shared" si="56"/>
        <v/>
      </c>
      <c r="BX79" s="196" t="str">
        <f t="shared" si="56"/>
        <v/>
      </c>
      <c r="BY79" s="196" t="str">
        <f t="shared" si="56"/>
        <v/>
      </c>
      <c r="BZ79" s="196" t="str">
        <f t="shared" si="56"/>
        <v/>
      </c>
      <c r="CA79" s="196" t="str">
        <f t="shared" si="56"/>
        <v/>
      </c>
      <c r="CB79" s="196" t="str">
        <f t="shared" si="56"/>
        <v/>
      </c>
      <c r="CC79" s="196" t="str">
        <f t="shared" si="56"/>
        <v/>
      </c>
      <c r="CD79" s="196" t="str">
        <f t="shared" si="56"/>
        <v/>
      </c>
      <c r="CE79" s="196" t="str">
        <f t="shared" si="57"/>
        <v/>
      </c>
      <c r="CF79" s="196" t="str">
        <f t="shared" si="57"/>
        <v/>
      </c>
      <c r="CG79" s="196" t="str">
        <f t="shared" si="57"/>
        <v/>
      </c>
      <c r="CH79" s="196" t="str">
        <f t="shared" si="57"/>
        <v/>
      </c>
      <c r="CI79" s="196" t="str">
        <f t="shared" si="57"/>
        <v/>
      </c>
      <c r="CJ79" s="196" t="str">
        <f t="shared" si="57"/>
        <v/>
      </c>
      <c r="CK79" s="196" t="str">
        <f t="shared" si="57"/>
        <v/>
      </c>
      <c r="CL79" s="196" t="str">
        <f t="shared" si="57"/>
        <v/>
      </c>
      <c r="CM79" s="196" t="str">
        <f t="shared" si="57"/>
        <v/>
      </c>
      <c r="CN79" s="196" t="str">
        <f t="shared" si="57"/>
        <v/>
      </c>
      <c r="CO79" s="196" t="str">
        <f t="shared" si="58"/>
        <v/>
      </c>
      <c r="CP79" s="196" t="str">
        <f t="shared" si="58"/>
        <v/>
      </c>
      <c r="CQ79" s="196" t="str">
        <f t="shared" si="58"/>
        <v/>
      </c>
      <c r="CR79" s="196" t="str">
        <f t="shared" si="58"/>
        <v/>
      </c>
      <c r="CS79" s="196" t="str">
        <f t="shared" si="58"/>
        <v/>
      </c>
      <c r="CT79" s="196" t="str">
        <f t="shared" si="58"/>
        <v/>
      </c>
      <c r="CU79" s="196" t="str">
        <f t="shared" si="58"/>
        <v/>
      </c>
      <c r="CV79" s="196" t="str">
        <f t="shared" si="58"/>
        <v/>
      </c>
      <c r="CW79" s="196" t="str">
        <f t="shared" si="58"/>
        <v/>
      </c>
      <c r="CX79" s="196" t="str">
        <f t="shared" si="58"/>
        <v/>
      </c>
      <c r="CY79" s="196" t="str">
        <f t="shared" si="59"/>
        <v/>
      </c>
      <c r="CZ79" s="196" t="str">
        <f t="shared" si="59"/>
        <v/>
      </c>
      <c r="DA79" s="196" t="str">
        <f t="shared" si="59"/>
        <v/>
      </c>
      <c r="DB79" s="196" t="str">
        <f t="shared" si="59"/>
        <v/>
      </c>
      <c r="DC79" s="196" t="str">
        <f t="shared" si="59"/>
        <v/>
      </c>
      <c r="DD79" s="196" t="str">
        <f t="shared" si="59"/>
        <v/>
      </c>
      <c r="DE79" s="196" t="str">
        <f t="shared" si="59"/>
        <v/>
      </c>
      <c r="DF79" s="196" t="str">
        <f t="shared" si="59"/>
        <v/>
      </c>
      <c r="DG79" s="196" t="str">
        <f t="shared" si="59"/>
        <v/>
      </c>
      <c r="DH79" s="196" t="str">
        <f t="shared" si="59"/>
        <v/>
      </c>
      <c r="DI79" s="196" t="str">
        <f t="shared" si="60"/>
        <v/>
      </c>
      <c r="DJ79" s="196" t="str">
        <f t="shared" si="60"/>
        <v/>
      </c>
      <c r="DK79" s="196" t="str">
        <f t="shared" si="60"/>
        <v/>
      </c>
      <c r="DL79" s="196" t="str">
        <f t="shared" si="60"/>
        <v/>
      </c>
      <c r="DM79" s="196" t="str">
        <f t="shared" si="60"/>
        <v/>
      </c>
      <c r="DN79" s="196" t="str">
        <f t="shared" si="60"/>
        <v/>
      </c>
      <c r="DO79" s="196" t="str">
        <f t="shared" si="60"/>
        <v/>
      </c>
      <c r="DP79" s="196" t="str">
        <f t="shared" si="60"/>
        <v/>
      </c>
      <c r="DQ79" s="196" t="str">
        <f t="shared" si="60"/>
        <v/>
      </c>
      <c r="DR79" s="196" t="str">
        <f t="shared" si="60"/>
        <v/>
      </c>
      <c r="DS79" s="196" t="str">
        <f t="shared" si="61"/>
        <v/>
      </c>
      <c r="DT79" s="196" t="str">
        <f t="shared" si="61"/>
        <v/>
      </c>
      <c r="DU79" s="196" t="str">
        <f t="shared" si="61"/>
        <v/>
      </c>
      <c r="DV79" s="196" t="str">
        <f t="shared" si="61"/>
        <v/>
      </c>
      <c r="DW79" s="196" t="str">
        <f t="shared" si="61"/>
        <v/>
      </c>
      <c r="DX79" s="196" t="str">
        <f t="shared" si="61"/>
        <v/>
      </c>
      <c r="DY79" s="196" t="str">
        <f t="shared" si="61"/>
        <v/>
      </c>
      <c r="DZ79" s="196" t="str">
        <f t="shared" si="61"/>
        <v/>
      </c>
      <c r="EA79" s="196" t="str">
        <f t="shared" si="61"/>
        <v/>
      </c>
      <c r="EB79" s="196" t="str">
        <f t="shared" si="61"/>
        <v/>
      </c>
      <c r="EC79" s="196" t="str">
        <f t="shared" si="62"/>
        <v/>
      </c>
      <c r="ED79" s="196" t="str">
        <f t="shared" si="62"/>
        <v/>
      </c>
      <c r="EE79" s="196" t="str">
        <f t="shared" si="62"/>
        <v/>
      </c>
      <c r="EF79" s="196" t="str">
        <f t="shared" si="62"/>
        <v/>
      </c>
      <c r="EG79" s="196" t="str">
        <f t="shared" si="62"/>
        <v/>
      </c>
      <c r="EH79" s="196" t="str">
        <f t="shared" si="62"/>
        <v/>
      </c>
      <c r="EI79" s="196" t="str">
        <f t="shared" si="62"/>
        <v/>
      </c>
      <c r="EJ79" s="196" t="str">
        <f t="shared" si="62"/>
        <v/>
      </c>
      <c r="EK79" s="196" t="str">
        <f t="shared" si="62"/>
        <v/>
      </c>
      <c r="EL79" s="196" t="str">
        <f t="shared" si="62"/>
        <v/>
      </c>
      <c r="EM79" s="196" t="str">
        <f t="shared" si="63"/>
        <v/>
      </c>
      <c r="EN79" s="196" t="str">
        <f t="shared" si="63"/>
        <v/>
      </c>
      <c r="EO79" s="196" t="str">
        <f t="shared" si="63"/>
        <v/>
      </c>
      <c r="EP79" s="196" t="str">
        <f t="shared" si="63"/>
        <v/>
      </c>
      <c r="EQ79" s="196" t="str">
        <f t="shared" si="63"/>
        <v/>
      </c>
      <c r="ER79" s="196" t="str">
        <f t="shared" si="63"/>
        <v/>
      </c>
      <c r="ES79" s="196" t="str">
        <f t="shared" si="63"/>
        <v/>
      </c>
      <c r="ET79" s="196" t="str">
        <f t="shared" si="63"/>
        <v/>
      </c>
      <c r="EU79" s="196" t="str">
        <f t="shared" si="63"/>
        <v/>
      </c>
      <c r="EV79" s="196" t="str">
        <f t="shared" si="63"/>
        <v/>
      </c>
    </row>
    <row r="80" spans="2:152" s="371" customFormat="1" x14ac:dyDescent="0.25">
      <c r="B80" s="9">
        <f t="shared" si="18"/>
        <v>50</v>
      </c>
      <c r="C80" s="6"/>
      <c r="D80" s="6"/>
      <c r="E80" s="6"/>
      <c r="F80" s="246" t="str">
        <f>IF('תנאי סף'!BE80&lt;&gt;1,"",'תנאי סף'!F80)</f>
        <v>מיוזיק פורט - קידום אמנים ברשת</v>
      </c>
      <c r="G80" s="439" t="s">
        <v>227</v>
      </c>
      <c r="H80" s="186">
        <v>1</v>
      </c>
      <c r="I80" s="8"/>
      <c r="J80" s="7"/>
      <c r="K80" s="8"/>
      <c r="L80" s="7"/>
      <c r="M80" s="8"/>
      <c r="N80" s="8"/>
      <c r="O80" s="163"/>
      <c r="P80" s="186"/>
      <c r="Q80" s="10"/>
      <c r="R80" s="10"/>
      <c r="S80" s="10"/>
      <c r="T80" s="10"/>
      <c r="U80" s="164">
        <f t="shared" si="19"/>
        <v>2</v>
      </c>
      <c r="V80" s="10">
        <v>1</v>
      </c>
      <c r="W80" s="10">
        <f t="shared" si="20"/>
        <v>2</v>
      </c>
      <c r="X80" s="164">
        <v>1</v>
      </c>
      <c r="Y80" s="10">
        <f t="shared" si="21"/>
        <v>2</v>
      </c>
      <c r="Z80" s="123">
        <f t="shared" si="52"/>
        <v>3.669724770642202E-2</v>
      </c>
      <c r="AA80" s="370">
        <f t="shared" si="22"/>
        <v>1</v>
      </c>
      <c r="AB80" s="370">
        <f t="shared" si="53"/>
        <v>0</v>
      </c>
      <c r="AC80" s="370">
        <f t="shared" si="53"/>
        <v>1</v>
      </c>
      <c r="AD80" s="370">
        <f t="shared" si="7"/>
        <v>1</v>
      </c>
      <c r="AE80" s="370">
        <f t="shared" si="7"/>
        <v>1</v>
      </c>
      <c r="AF80" s="370"/>
      <c r="AG80" s="370"/>
      <c r="AH80" s="370"/>
      <c r="AI80" s="370"/>
      <c r="AJ80" s="370"/>
      <c r="AK80" s="370"/>
      <c r="AL80" s="370"/>
      <c r="AM80" s="370"/>
      <c r="AN80" s="370"/>
      <c r="AO80" s="370"/>
      <c r="AP80" s="370"/>
      <c r="AQ80" s="370"/>
      <c r="AR80" s="370"/>
      <c r="AS80" s="370"/>
      <c r="AT80" s="370"/>
      <c r="AU80" s="370"/>
      <c r="AV80" s="370"/>
      <c r="AW80" s="370"/>
      <c r="AX80" s="370"/>
      <c r="AY80" s="370"/>
      <c r="AZ80" s="370"/>
      <c r="BA80" s="370" t="str">
        <f t="shared" si="54"/>
        <v>תל אביב והסביבה (עד 30 קילומטר מתל-אביב)</v>
      </c>
      <c r="BB80" s="370" t="str">
        <f t="shared" si="54"/>
        <v>מעל 30 ועד 60 קילומטר מתל-אביב (נתניה חדרה, יבנה, גדרה)</v>
      </c>
      <c r="BC80" s="370" t="str">
        <f t="shared" si="54"/>
        <v>מעל 60 ועד 100 קילומטר מתל-אביב (ירושלים, חיפה)</v>
      </c>
      <c r="BD80" s="370" t="str">
        <f t="shared" si="54"/>
        <v>מעל 100 קילומטר מתל-אביב (עכו, באר שבע, טבריה)</v>
      </c>
      <c r="BE80" s="370"/>
      <c r="BF80" s="370"/>
      <c r="BG80" s="370"/>
      <c r="BH80" s="370"/>
      <c r="BI80" s="370"/>
      <c r="BJ80" s="370"/>
      <c r="BK80" s="371">
        <f t="shared" si="55"/>
        <v>0</v>
      </c>
      <c r="BL80" s="371">
        <f t="shared" si="55"/>
        <v>0</v>
      </c>
      <c r="BM80" s="371">
        <f t="shared" si="55"/>
        <v>0</v>
      </c>
      <c r="BN80" s="371">
        <f t="shared" si="55"/>
        <v>0</v>
      </c>
      <c r="BO80" s="371">
        <f t="shared" si="55"/>
        <v>0</v>
      </c>
      <c r="BP80" s="371">
        <f t="shared" si="55"/>
        <v>0</v>
      </c>
      <c r="BQ80" s="371">
        <f t="shared" si="55"/>
        <v>0</v>
      </c>
      <c r="BR80" s="371">
        <f t="shared" si="55"/>
        <v>0</v>
      </c>
      <c r="BS80" s="371">
        <f t="shared" si="55"/>
        <v>0</v>
      </c>
      <c r="BT80" s="371">
        <f t="shared" si="55"/>
        <v>0</v>
      </c>
      <c r="BU80" s="371">
        <f t="shared" si="56"/>
        <v>0</v>
      </c>
      <c r="BV80" s="371">
        <f t="shared" si="56"/>
        <v>0</v>
      </c>
      <c r="BW80" s="371">
        <f t="shared" si="56"/>
        <v>0</v>
      </c>
      <c r="BX80" s="371">
        <f t="shared" si="56"/>
        <v>0</v>
      </c>
      <c r="BY80" s="371">
        <f t="shared" si="56"/>
        <v>0</v>
      </c>
      <c r="BZ80" s="371">
        <f t="shared" si="56"/>
        <v>0</v>
      </c>
      <c r="CA80" s="371">
        <f t="shared" si="56"/>
        <v>0</v>
      </c>
      <c r="CB80" s="371">
        <f t="shared" si="56"/>
        <v>0</v>
      </c>
      <c r="CC80" s="371">
        <f t="shared" si="56"/>
        <v>0</v>
      </c>
      <c r="CD80" s="371">
        <f t="shared" si="56"/>
        <v>0</v>
      </c>
      <c r="CE80" s="371">
        <f t="shared" si="57"/>
        <v>0</v>
      </c>
      <c r="CF80" s="371">
        <f t="shared" si="57"/>
        <v>0</v>
      </c>
      <c r="CG80" s="371">
        <f t="shared" si="57"/>
        <v>0</v>
      </c>
      <c r="CH80" s="371">
        <f t="shared" si="57"/>
        <v>0</v>
      </c>
      <c r="CI80" s="371">
        <f t="shared" si="57"/>
        <v>0</v>
      </c>
      <c r="CJ80" s="371">
        <f t="shared" si="57"/>
        <v>0</v>
      </c>
      <c r="CK80" s="371">
        <f t="shared" si="57"/>
        <v>0</v>
      </c>
      <c r="CL80" s="371">
        <f t="shared" si="57"/>
        <v>0</v>
      </c>
      <c r="CM80" s="371">
        <f t="shared" si="57"/>
        <v>0</v>
      </c>
      <c r="CN80" s="371">
        <f t="shared" si="57"/>
        <v>0</v>
      </c>
      <c r="CO80" s="371">
        <f t="shared" si="58"/>
        <v>0</v>
      </c>
      <c r="CP80" s="371">
        <f t="shared" si="58"/>
        <v>0</v>
      </c>
      <c r="CQ80" s="371">
        <f t="shared" si="58"/>
        <v>0</v>
      </c>
      <c r="CR80" s="371">
        <f t="shared" si="58"/>
        <v>0</v>
      </c>
      <c r="CS80" s="371">
        <f t="shared" si="58"/>
        <v>0</v>
      </c>
      <c r="CT80" s="371">
        <f t="shared" si="58"/>
        <v>0</v>
      </c>
      <c r="CU80" s="371">
        <f t="shared" si="58"/>
        <v>0</v>
      </c>
      <c r="CV80" s="371">
        <f t="shared" si="58"/>
        <v>0</v>
      </c>
      <c r="CW80" s="371">
        <f t="shared" si="58"/>
        <v>0</v>
      </c>
      <c r="CX80" s="371">
        <f t="shared" si="58"/>
        <v>0</v>
      </c>
      <c r="CY80" s="371">
        <f t="shared" si="59"/>
        <v>0</v>
      </c>
      <c r="CZ80" s="371">
        <f t="shared" si="59"/>
        <v>0</v>
      </c>
      <c r="DA80" s="371">
        <f t="shared" si="59"/>
        <v>0</v>
      </c>
      <c r="DB80" s="371">
        <f t="shared" si="59"/>
        <v>0</v>
      </c>
      <c r="DC80" s="371">
        <f t="shared" si="59"/>
        <v>0</v>
      </c>
      <c r="DD80" s="371">
        <f t="shared" si="59"/>
        <v>0</v>
      </c>
      <c r="DE80" s="371">
        <f t="shared" si="59"/>
        <v>0</v>
      </c>
      <c r="DF80" s="371">
        <f t="shared" si="59"/>
        <v>0</v>
      </c>
      <c r="DG80" s="371">
        <f t="shared" si="59"/>
        <v>0</v>
      </c>
      <c r="DH80" s="371">
        <f t="shared" si="59"/>
        <v>0</v>
      </c>
      <c r="DI80" s="371">
        <f t="shared" si="60"/>
        <v>0</v>
      </c>
      <c r="DJ80" s="371">
        <f t="shared" si="60"/>
        <v>0</v>
      </c>
      <c r="DK80" s="371">
        <f t="shared" si="60"/>
        <v>0</v>
      </c>
      <c r="DL80" s="371">
        <f t="shared" si="60"/>
        <v>0</v>
      </c>
      <c r="DM80" s="371">
        <f t="shared" si="60"/>
        <v>0</v>
      </c>
      <c r="DN80" s="371">
        <f t="shared" si="60"/>
        <v>0</v>
      </c>
      <c r="DO80" s="371">
        <f t="shared" si="60"/>
        <v>0</v>
      </c>
      <c r="DP80" s="371">
        <f t="shared" si="60"/>
        <v>0</v>
      </c>
      <c r="DQ80" s="371">
        <f t="shared" si="60"/>
        <v>0</v>
      </c>
      <c r="DR80" s="371">
        <f t="shared" si="60"/>
        <v>0</v>
      </c>
      <c r="DS80" s="371">
        <f t="shared" si="61"/>
        <v>0</v>
      </c>
      <c r="DT80" s="371">
        <f t="shared" si="61"/>
        <v>0</v>
      </c>
      <c r="DU80" s="371">
        <f t="shared" si="61"/>
        <v>0</v>
      </c>
      <c r="DV80" s="371">
        <f t="shared" si="61"/>
        <v>0</v>
      </c>
      <c r="DW80" s="371">
        <f t="shared" si="61"/>
        <v>0</v>
      </c>
      <c r="DX80" s="371">
        <f t="shared" si="61"/>
        <v>0</v>
      </c>
      <c r="DY80" s="371">
        <f t="shared" si="61"/>
        <v>0</v>
      </c>
      <c r="DZ80" s="371">
        <f t="shared" si="61"/>
        <v>0</v>
      </c>
      <c r="EA80" s="371">
        <f t="shared" si="61"/>
        <v>0</v>
      </c>
      <c r="EB80" s="371">
        <f t="shared" si="61"/>
        <v>0</v>
      </c>
      <c r="EC80" s="371">
        <f t="shared" si="62"/>
        <v>0</v>
      </c>
      <c r="ED80" s="371">
        <f t="shared" si="62"/>
        <v>0</v>
      </c>
      <c r="EE80" s="371">
        <f t="shared" si="62"/>
        <v>0</v>
      </c>
      <c r="EF80" s="371">
        <f t="shared" si="62"/>
        <v>0</v>
      </c>
      <c r="EG80" s="371">
        <f t="shared" si="62"/>
        <v>0</v>
      </c>
      <c r="EH80" s="371">
        <f t="shared" si="62"/>
        <v>0</v>
      </c>
      <c r="EI80" s="371">
        <f t="shared" si="62"/>
        <v>0</v>
      </c>
      <c r="EJ80" s="371">
        <f t="shared" si="62"/>
        <v>0</v>
      </c>
      <c r="EK80" s="371">
        <f t="shared" si="62"/>
        <v>0</v>
      </c>
      <c r="EL80" s="371">
        <f t="shared" si="62"/>
        <v>0</v>
      </c>
      <c r="EM80" s="371">
        <f t="shared" si="63"/>
        <v>0</v>
      </c>
      <c r="EN80" s="371">
        <f t="shared" si="63"/>
        <v>0</v>
      </c>
      <c r="EO80" s="371">
        <f t="shared" si="63"/>
        <v>0</v>
      </c>
      <c r="EP80" s="371">
        <f t="shared" si="63"/>
        <v>0</v>
      </c>
      <c r="EQ80" s="371">
        <f t="shared" si="63"/>
        <v>0</v>
      </c>
      <c r="ER80" s="371">
        <f t="shared" si="63"/>
        <v>0</v>
      </c>
      <c r="ES80" s="371">
        <f t="shared" si="63"/>
        <v>0</v>
      </c>
      <c r="ET80" s="371">
        <f t="shared" si="63"/>
        <v>0</v>
      </c>
      <c r="EU80" s="371">
        <f t="shared" si="63"/>
        <v>0</v>
      </c>
      <c r="EV80" s="371">
        <f t="shared" si="63"/>
        <v>0</v>
      </c>
    </row>
    <row r="81" spans="2:152" x14ac:dyDescent="0.25">
      <c r="B81" s="9">
        <f t="shared" si="18"/>
        <v>51</v>
      </c>
      <c r="C81" s="6"/>
      <c r="D81" s="6"/>
      <c r="E81" s="6"/>
      <c r="F81" s="246" t="str">
        <f>IF('תנאי סף'!BE81&lt;&gt;1,"",'תנאי סף'!F81)</f>
        <v>כביש אחד  - פרויקט מוזיקלי</v>
      </c>
      <c r="G81" s="163" t="s">
        <v>227</v>
      </c>
      <c r="H81" s="186">
        <v>1</v>
      </c>
      <c r="I81" s="8"/>
      <c r="J81" s="7"/>
      <c r="K81" s="8"/>
      <c r="L81" s="7"/>
      <c r="M81" s="8"/>
      <c r="N81" s="8"/>
      <c r="O81" s="163"/>
      <c r="P81" s="186"/>
      <c r="Q81" s="10"/>
      <c r="R81" s="10"/>
      <c r="S81" s="10"/>
      <c r="T81" s="10"/>
      <c r="U81" s="164">
        <f t="shared" si="19"/>
        <v>2</v>
      </c>
      <c r="V81" s="10">
        <v>1</v>
      </c>
      <c r="W81" s="10">
        <f t="shared" si="20"/>
        <v>2</v>
      </c>
      <c r="X81" s="164">
        <v>1</v>
      </c>
      <c r="Y81" s="10">
        <f t="shared" si="21"/>
        <v>2</v>
      </c>
      <c r="Z81" s="123">
        <f t="shared" si="52"/>
        <v>3.669724770642202E-2</v>
      </c>
      <c r="AA81" s="195">
        <f t="shared" si="22"/>
        <v>1</v>
      </c>
      <c r="AB81" s="195">
        <f t="shared" si="53"/>
        <v>0</v>
      </c>
      <c r="AC81" s="195">
        <f t="shared" si="53"/>
        <v>1</v>
      </c>
      <c r="AD81" s="195">
        <f t="shared" si="7"/>
        <v>1</v>
      </c>
      <c r="AE81" s="195">
        <f t="shared" si="7"/>
        <v>1</v>
      </c>
      <c r="BA81" s="195" t="str">
        <f t="shared" si="54"/>
        <v>תל אביב והסביבה (עד 30 קילומטר מתל-אביב)</v>
      </c>
      <c r="BB81" s="195" t="str">
        <f t="shared" si="54"/>
        <v>מעל 30 ועד 60 קילומטר מתל-אביב (נתניה חדרה, יבנה, גדרה)</v>
      </c>
      <c r="BC81" s="195" t="str">
        <f t="shared" si="54"/>
        <v>מעל 60 ועד 100 קילומטר מתל-אביב (ירושלים, חיפה)</v>
      </c>
      <c r="BD81" s="195" t="str">
        <f t="shared" si="54"/>
        <v>מעל 100 קילומטר מתל-אביב (עכו, באר שבע, טבריה)</v>
      </c>
      <c r="BK81" s="196">
        <f t="shared" ref="BK81:BT90" si="64">IF($F81="","",BK$30)</f>
        <v>0</v>
      </c>
      <c r="BL81" s="196">
        <f t="shared" si="64"/>
        <v>0</v>
      </c>
      <c r="BM81" s="196">
        <f t="shared" si="64"/>
        <v>0</v>
      </c>
      <c r="BN81" s="196">
        <f t="shared" si="64"/>
        <v>0</v>
      </c>
      <c r="BO81" s="196">
        <f t="shared" si="64"/>
        <v>0</v>
      </c>
      <c r="BP81" s="196">
        <f t="shared" si="64"/>
        <v>0</v>
      </c>
      <c r="BQ81" s="196">
        <f t="shared" si="64"/>
        <v>0</v>
      </c>
      <c r="BR81" s="196">
        <f t="shared" si="64"/>
        <v>0</v>
      </c>
      <c r="BS81" s="196">
        <f t="shared" si="64"/>
        <v>0</v>
      </c>
      <c r="BT81" s="196">
        <f t="shared" si="64"/>
        <v>0</v>
      </c>
      <c r="BU81" s="196">
        <f t="shared" ref="BU81:CD90" si="65">IF($F81="","",BU$30)</f>
        <v>0</v>
      </c>
      <c r="BV81" s="196">
        <f t="shared" si="65"/>
        <v>0</v>
      </c>
      <c r="BW81" s="196">
        <f t="shared" si="65"/>
        <v>0</v>
      </c>
      <c r="BX81" s="196">
        <f t="shared" si="65"/>
        <v>0</v>
      </c>
      <c r="BY81" s="196">
        <f t="shared" si="65"/>
        <v>0</v>
      </c>
      <c r="BZ81" s="196">
        <f t="shared" si="65"/>
        <v>0</v>
      </c>
      <c r="CA81" s="196">
        <f t="shared" si="65"/>
        <v>0</v>
      </c>
      <c r="CB81" s="196">
        <f t="shared" si="65"/>
        <v>0</v>
      </c>
      <c r="CC81" s="196">
        <f t="shared" si="65"/>
        <v>0</v>
      </c>
      <c r="CD81" s="196">
        <f t="shared" si="65"/>
        <v>0</v>
      </c>
      <c r="CE81" s="196">
        <f t="shared" ref="CE81:CN90" si="66">IF($F81="","",CE$30)</f>
        <v>0</v>
      </c>
      <c r="CF81" s="196">
        <f t="shared" si="66"/>
        <v>0</v>
      </c>
      <c r="CG81" s="196">
        <f t="shared" si="66"/>
        <v>0</v>
      </c>
      <c r="CH81" s="196">
        <f t="shared" si="66"/>
        <v>0</v>
      </c>
      <c r="CI81" s="196">
        <f t="shared" si="66"/>
        <v>0</v>
      </c>
      <c r="CJ81" s="196">
        <f t="shared" si="66"/>
        <v>0</v>
      </c>
      <c r="CK81" s="196">
        <f t="shared" si="66"/>
        <v>0</v>
      </c>
      <c r="CL81" s="196">
        <f t="shared" si="66"/>
        <v>0</v>
      </c>
      <c r="CM81" s="196">
        <f t="shared" si="66"/>
        <v>0</v>
      </c>
      <c r="CN81" s="196">
        <f t="shared" si="66"/>
        <v>0</v>
      </c>
      <c r="CO81" s="196">
        <f t="shared" ref="CO81:CX90" si="67">IF($F81="","",CO$30)</f>
        <v>0</v>
      </c>
      <c r="CP81" s="196">
        <f t="shared" si="67"/>
        <v>0</v>
      </c>
      <c r="CQ81" s="196">
        <f t="shared" si="67"/>
        <v>0</v>
      </c>
      <c r="CR81" s="196">
        <f t="shared" si="67"/>
        <v>0</v>
      </c>
      <c r="CS81" s="196">
        <f t="shared" si="67"/>
        <v>0</v>
      </c>
      <c r="CT81" s="196">
        <f t="shared" si="67"/>
        <v>0</v>
      </c>
      <c r="CU81" s="196">
        <f t="shared" si="67"/>
        <v>0</v>
      </c>
      <c r="CV81" s="196">
        <f t="shared" si="67"/>
        <v>0</v>
      </c>
      <c r="CW81" s="196">
        <f t="shared" si="67"/>
        <v>0</v>
      </c>
      <c r="CX81" s="196">
        <f t="shared" si="67"/>
        <v>0</v>
      </c>
      <c r="CY81" s="196">
        <f t="shared" ref="CY81:DH90" si="68">IF($F81="","",CY$30)</f>
        <v>0</v>
      </c>
      <c r="CZ81" s="196">
        <f t="shared" si="68"/>
        <v>0</v>
      </c>
      <c r="DA81" s="196">
        <f t="shared" si="68"/>
        <v>0</v>
      </c>
      <c r="DB81" s="196">
        <f t="shared" si="68"/>
        <v>0</v>
      </c>
      <c r="DC81" s="196">
        <f t="shared" si="68"/>
        <v>0</v>
      </c>
      <c r="DD81" s="196">
        <f t="shared" si="68"/>
        <v>0</v>
      </c>
      <c r="DE81" s="196">
        <f t="shared" si="68"/>
        <v>0</v>
      </c>
      <c r="DF81" s="196">
        <f t="shared" si="68"/>
        <v>0</v>
      </c>
      <c r="DG81" s="196">
        <f t="shared" si="68"/>
        <v>0</v>
      </c>
      <c r="DH81" s="196">
        <f t="shared" si="68"/>
        <v>0</v>
      </c>
      <c r="DI81" s="196">
        <f t="shared" ref="DI81:DR90" si="69">IF($F81="","",DI$30)</f>
        <v>0</v>
      </c>
      <c r="DJ81" s="196">
        <f t="shared" si="69"/>
        <v>0</v>
      </c>
      <c r="DK81" s="196">
        <f t="shared" si="69"/>
        <v>0</v>
      </c>
      <c r="DL81" s="196">
        <f t="shared" si="69"/>
        <v>0</v>
      </c>
      <c r="DM81" s="196">
        <f t="shared" si="69"/>
        <v>0</v>
      </c>
      <c r="DN81" s="196">
        <f t="shared" si="69"/>
        <v>0</v>
      </c>
      <c r="DO81" s="196">
        <f t="shared" si="69"/>
        <v>0</v>
      </c>
      <c r="DP81" s="196">
        <f t="shared" si="69"/>
        <v>0</v>
      </c>
      <c r="DQ81" s="196">
        <f t="shared" si="69"/>
        <v>0</v>
      </c>
      <c r="DR81" s="196">
        <f t="shared" si="69"/>
        <v>0</v>
      </c>
      <c r="DS81" s="196">
        <f t="shared" ref="DS81:EB90" si="70">IF($F81="","",DS$30)</f>
        <v>0</v>
      </c>
      <c r="DT81" s="196">
        <f t="shared" si="70"/>
        <v>0</v>
      </c>
      <c r="DU81" s="196">
        <f t="shared" si="70"/>
        <v>0</v>
      </c>
      <c r="DV81" s="196">
        <f t="shared" si="70"/>
        <v>0</v>
      </c>
      <c r="DW81" s="196">
        <f t="shared" si="70"/>
        <v>0</v>
      </c>
      <c r="DX81" s="196">
        <f t="shared" si="70"/>
        <v>0</v>
      </c>
      <c r="DY81" s="196">
        <f t="shared" si="70"/>
        <v>0</v>
      </c>
      <c r="DZ81" s="196">
        <f t="shared" si="70"/>
        <v>0</v>
      </c>
      <c r="EA81" s="196">
        <f t="shared" si="70"/>
        <v>0</v>
      </c>
      <c r="EB81" s="196">
        <f t="shared" si="70"/>
        <v>0</v>
      </c>
      <c r="EC81" s="196">
        <f t="shared" ref="EC81:EL90" si="71">IF($F81="","",EC$30)</f>
        <v>0</v>
      </c>
      <c r="ED81" s="196">
        <f t="shared" si="71"/>
        <v>0</v>
      </c>
      <c r="EE81" s="196">
        <f t="shared" si="71"/>
        <v>0</v>
      </c>
      <c r="EF81" s="196">
        <f t="shared" si="71"/>
        <v>0</v>
      </c>
      <c r="EG81" s="196">
        <f t="shared" si="71"/>
        <v>0</v>
      </c>
      <c r="EH81" s="196">
        <f t="shared" si="71"/>
        <v>0</v>
      </c>
      <c r="EI81" s="196">
        <f t="shared" si="71"/>
        <v>0</v>
      </c>
      <c r="EJ81" s="196">
        <f t="shared" si="71"/>
        <v>0</v>
      </c>
      <c r="EK81" s="196">
        <f t="shared" si="71"/>
        <v>0</v>
      </c>
      <c r="EL81" s="196">
        <f t="shared" si="71"/>
        <v>0</v>
      </c>
      <c r="EM81" s="196">
        <f t="shared" ref="EM81:EV90" si="72">IF($F81="","",EM$30)</f>
        <v>0</v>
      </c>
      <c r="EN81" s="196">
        <f t="shared" si="72"/>
        <v>0</v>
      </c>
      <c r="EO81" s="196">
        <f t="shared" si="72"/>
        <v>0</v>
      </c>
      <c r="EP81" s="196">
        <f t="shared" si="72"/>
        <v>0</v>
      </c>
      <c r="EQ81" s="196">
        <f t="shared" si="72"/>
        <v>0</v>
      </c>
      <c r="ER81" s="196">
        <f t="shared" si="72"/>
        <v>0</v>
      </c>
      <c r="ES81" s="196">
        <f t="shared" si="72"/>
        <v>0</v>
      </c>
      <c r="ET81" s="196">
        <f t="shared" si="72"/>
        <v>0</v>
      </c>
      <c r="EU81" s="196">
        <f t="shared" si="72"/>
        <v>0</v>
      </c>
      <c r="EV81" s="196">
        <f t="shared" si="72"/>
        <v>0</v>
      </c>
    </row>
    <row r="82" spans="2:152" x14ac:dyDescent="0.25">
      <c r="B82" s="9" t="str">
        <f t="shared" si="18"/>
        <v/>
      </c>
      <c r="C82" s="6"/>
      <c r="D82" s="6"/>
      <c r="E82" s="6"/>
      <c r="F82" s="246" t="str">
        <f>IF('תנאי סף'!BE82&lt;&gt;1,"",'תנאי סף'!F82)</f>
        <v/>
      </c>
      <c r="G82" s="163"/>
      <c r="H82" s="186"/>
      <c r="I82" s="8"/>
      <c r="J82" s="7"/>
      <c r="K82" s="8"/>
      <c r="L82" s="7"/>
      <c r="M82" s="8"/>
      <c r="N82" s="8"/>
      <c r="O82" s="163"/>
      <c r="P82" s="186"/>
      <c r="Q82" s="10"/>
      <c r="R82" s="10"/>
      <c r="S82" s="10"/>
      <c r="T82" s="10"/>
      <c r="U82" s="164" t="str">
        <f t="shared" si="19"/>
        <v/>
      </c>
      <c r="V82" s="10">
        <v>1</v>
      </c>
      <c r="W82" s="10" t="str">
        <f t="shared" si="20"/>
        <v/>
      </c>
      <c r="X82" s="164">
        <v>1</v>
      </c>
      <c r="Y82" s="10" t="str">
        <f t="shared" si="21"/>
        <v/>
      </c>
      <c r="Z82" s="123" t="str">
        <f t="shared" si="52"/>
        <v/>
      </c>
      <c r="AA82" s="195">
        <f t="shared" si="22"/>
        <v>0</v>
      </c>
      <c r="AB82" s="195" t="str">
        <f t="shared" si="53"/>
        <v/>
      </c>
      <c r="AC82" s="195" t="str">
        <f t="shared" si="53"/>
        <v/>
      </c>
      <c r="AD82" s="195">
        <f t="shared" si="7"/>
        <v>0</v>
      </c>
      <c r="AE82" s="195">
        <f t="shared" si="7"/>
        <v>0</v>
      </c>
      <c r="BA82" s="195" t="str">
        <f t="shared" si="54"/>
        <v/>
      </c>
      <c r="BB82" s="195" t="str">
        <f t="shared" si="54"/>
        <v/>
      </c>
      <c r="BC82" s="195" t="str">
        <f t="shared" si="54"/>
        <v/>
      </c>
      <c r="BD82" s="195" t="str">
        <f t="shared" si="54"/>
        <v/>
      </c>
      <c r="BK82" s="196" t="str">
        <f t="shared" si="64"/>
        <v/>
      </c>
      <c r="BL82" s="196" t="str">
        <f t="shared" si="64"/>
        <v/>
      </c>
      <c r="BM82" s="196" t="str">
        <f t="shared" si="64"/>
        <v/>
      </c>
      <c r="BN82" s="196" t="str">
        <f t="shared" si="64"/>
        <v/>
      </c>
      <c r="BO82" s="196" t="str">
        <f t="shared" si="64"/>
        <v/>
      </c>
      <c r="BP82" s="196" t="str">
        <f t="shared" si="64"/>
        <v/>
      </c>
      <c r="BQ82" s="196" t="str">
        <f t="shared" si="64"/>
        <v/>
      </c>
      <c r="BR82" s="196" t="str">
        <f t="shared" si="64"/>
        <v/>
      </c>
      <c r="BS82" s="196" t="str">
        <f t="shared" si="64"/>
        <v/>
      </c>
      <c r="BT82" s="196" t="str">
        <f t="shared" si="64"/>
        <v/>
      </c>
      <c r="BU82" s="196" t="str">
        <f t="shared" si="65"/>
        <v/>
      </c>
      <c r="BV82" s="196" t="str">
        <f t="shared" si="65"/>
        <v/>
      </c>
      <c r="BW82" s="196" t="str">
        <f t="shared" si="65"/>
        <v/>
      </c>
      <c r="BX82" s="196" t="str">
        <f t="shared" si="65"/>
        <v/>
      </c>
      <c r="BY82" s="196" t="str">
        <f t="shared" si="65"/>
        <v/>
      </c>
      <c r="BZ82" s="196" t="str">
        <f t="shared" si="65"/>
        <v/>
      </c>
      <c r="CA82" s="196" t="str">
        <f t="shared" si="65"/>
        <v/>
      </c>
      <c r="CB82" s="196" t="str">
        <f t="shared" si="65"/>
        <v/>
      </c>
      <c r="CC82" s="196" t="str">
        <f t="shared" si="65"/>
        <v/>
      </c>
      <c r="CD82" s="196" t="str">
        <f t="shared" si="65"/>
        <v/>
      </c>
      <c r="CE82" s="196" t="str">
        <f t="shared" si="66"/>
        <v/>
      </c>
      <c r="CF82" s="196" t="str">
        <f t="shared" si="66"/>
        <v/>
      </c>
      <c r="CG82" s="196" t="str">
        <f t="shared" si="66"/>
        <v/>
      </c>
      <c r="CH82" s="196" t="str">
        <f t="shared" si="66"/>
        <v/>
      </c>
      <c r="CI82" s="196" t="str">
        <f t="shared" si="66"/>
        <v/>
      </c>
      <c r="CJ82" s="196" t="str">
        <f t="shared" si="66"/>
        <v/>
      </c>
      <c r="CK82" s="196" t="str">
        <f t="shared" si="66"/>
        <v/>
      </c>
      <c r="CL82" s="196" t="str">
        <f t="shared" si="66"/>
        <v/>
      </c>
      <c r="CM82" s="196" t="str">
        <f t="shared" si="66"/>
        <v/>
      </c>
      <c r="CN82" s="196" t="str">
        <f t="shared" si="66"/>
        <v/>
      </c>
      <c r="CO82" s="196" t="str">
        <f t="shared" si="67"/>
        <v/>
      </c>
      <c r="CP82" s="196" t="str">
        <f t="shared" si="67"/>
        <v/>
      </c>
      <c r="CQ82" s="196" t="str">
        <f t="shared" si="67"/>
        <v/>
      </c>
      <c r="CR82" s="196" t="str">
        <f t="shared" si="67"/>
        <v/>
      </c>
      <c r="CS82" s="196" t="str">
        <f t="shared" si="67"/>
        <v/>
      </c>
      <c r="CT82" s="196" t="str">
        <f t="shared" si="67"/>
        <v/>
      </c>
      <c r="CU82" s="196" t="str">
        <f t="shared" si="67"/>
        <v/>
      </c>
      <c r="CV82" s="196" t="str">
        <f t="shared" si="67"/>
        <v/>
      </c>
      <c r="CW82" s="196" t="str">
        <f t="shared" si="67"/>
        <v/>
      </c>
      <c r="CX82" s="196" t="str">
        <f t="shared" si="67"/>
        <v/>
      </c>
      <c r="CY82" s="196" t="str">
        <f t="shared" si="68"/>
        <v/>
      </c>
      <c r="CZ82" s="196" t="str">
        <f t="shared" si="68"/>
        <v/>
      </c>
      <c r="DA82" s="196" t="str">
        <f t="shared" si="68"/>
        <v/>
      </c>
      <c r="DB82" s="196" t="str">
        <f t="shared" si="68"/>
        <v/>
      </c>
      <c r="DC82" s="196" t="str">
        <f t="shared" si="68"/>
        <v/>
      </c>
      <c r="DD82" s="196" t="str">
        <f t="shared" si="68"/>
        <v/>
      </c>
      <c r="DE82" s="196" t="str">
        <f t="shared" si="68"/>
        <v/>
      </c>
      <c r="DF82" s="196" t="str">
        <f t="shared" si="68"/>
        <v/>
      </c>
      <c r="DG82" s="196" t="str">
        <f t="shared" si="68"/>
        <v/>
      </c>
      <c r="DH82" s="196" t="str">
        <f t="shared" si="68"/>
        <v/>
      </c>
      <c r="DI82" s="196" t="str">
        <f t="shared" si="69"/>
        <v/>
      </c>
      <c r="DJ82" s="196" t="str">
        <f t="shared" si="69"/>
        <v/>
      </c>
      <c r="DK82" s="196" t="str">
        <f t="shared" si="69"/>
        <v/>
      </c>
      <c r="DL82" s="196" t="str">
        <f t="shared" si="69"/>
        <v/>
      </c>
      <c r="DM82" s="196" t="str">
        <f t="shared" si="69"/>
        <v/>
      </c>
      <c r="DN82" s="196" t="str">
        <f t="shared" si="69"/>
        <v/>
      </c>
      <c r="DO82" s="196" t="str">
        <f t="shared" si="69"/>
        <v/>
      </c>
      <c r="DP82" s="196" t="str">
        <f t="shared" si="69"/>
        <v/>
      </c>
      <c r="DQ82" s="196" t="str">
        <f t="shared" si="69"/>
        <v/>
      </c>
      <c r="DR82" s="196" t="str">
        <f t="shared" si="69"/>
        <v/>
      </c>
      <c r="DS82" s="196" t="str">
        <f t="shared" si="70"/>
        <v/>
      </c>
      <c r="DT82" s="196" t="str">
        <f t="shared" si="70"/>
        <v/>
      </c>
      <c r="DU82" s="196" t="str">
        <f t="shared" si="70"/>
        <v/>
      </c>
      <c r="DV82" s="196" t="str">
        <f t="shared" si="70"/>
        <v/>
      </c>
      <c r="DW82" s="196" t="str">
        <f t="shared" si="70"/>
        <v/>
      </c>
      <c r="DX82" s="196" t="str">
        <f t="shared" si="70"/>
        <v/>
      </c>
      <c r="DY82" s="196" t="str">
        <f t="shared" si="70"/>
        <v/>
      </c>
      <c r="DZ82" s="196" t="str">
        <f t="shared" si="70"/>
        <v/>
      </c>
      <c r="EA82" s="196" t="str">
        <f t="shared" si="70"/>
        <v/>
      </c>
      <c r="EB82" s="196" t="str">
        <f t="shared" si="70"/>
        <v/>
      </c>
      <c r="EC82" s="196" t="str">
        <f t="shared" si="71"/>
        <v/>
      </c>
      <c r="ED82" s="196" t="str">
        <f t="shared" si="71"/>
        <v/>
      </c>
      <c r="EE82" s="196" t="str">
        <f t="shared" si="71"/>
        <v/>
      </c>
      <c r="EF82" s="196" t="str">
        <f t="shared" si="71"/>
        <v/>
      </c>
      <c r="EG82" s="196" t="str">
        <f t="shared" si="71"/>
        <v/>
      </c>
      <c r="EH82" s="196" t="str">
        <f t="shared" si="71"/>
        <v/>
      </c>
      <c r="EI82" s="196" t="str">
        <f t="shared" si="71"/>
        <v/>
      </c>
      <c r="EJ82" s="196" t="str">
        <f t="shared" si="71"/>
        <v/>
      </c>
      <c r="EK82" s="196" t="str">
        <f t="shared" si="71"/>
        <v/>
      </c>
      <c r="EL82" s="196" t="str">
        <f t="shared" si="71"/>
        <v/>
      </c>
      <c r="EM82" s="196" t="str">
        <f t="shared" si="72"/>
        <v/>
      </c>
      <c r="EN82" s="196" t="str">
        <f t="shared" si="72"/>
        <v/>
      </c>
      <c r="EO82" s="196" t="str">
        <f t="shared" si="72"/>
        <v/>
      </c>
      <c r="EP82" s="196" t="str">
        <f t="shared" si="72"/>
        <v/>
      </c>
      <c r="EQ82" s="196" t="str">
        <f t="shared" si="72"/>
        <v/>
      </c>
      <c r="ER82" s="196" t="str">
        <f t="shared" si="72"/>
        <v/>
      </c>
      <c r="ES82" s="196" t="str">
        <f t="shared" si="72"/>
        <v/>
      </c>
      <c r="ET82" s="196" t="str">
        <f t="shared" si="72"/>
        <v/>
      </c>
      <c r="EU82" s="196" t="str">
        <f t="shared" si="72"/>
        <v/>
      </c>
      <c r="EV82" s="196" t="str">
        <f t="shared" si="72"/>
        <v/>
      </c>
    </row>
    <row r="83" spans="2:152" x14ac:dyDescent="0.25">
      <c r="B83" s="9">
        <f t="shared" si="18"/>
        <v>53</v>
      </c>
      <c r="C83" s="6"/>
      <c r="D83" s="6"/>
      <c r="E83" s="6"/>
      <c r="F83" s="246" t="str">
        <f>IF('תנאי סף'!BE83&lt;&gt;1,"",'תנאי סף'!F83)</f>
        <v>עירית תל-אביב-יפו- תאטרון הסמטה ג'אז 2025</v>
      </c>
      <c r="G83" s="163" t="s">
        <v>226</v>
      </c>
      <c r="H83" s="186">
        <v>0</v>
      </c>
      <c r="I83" s="8"/>
      <c r="J83" s="7"/>
      <c r="K83" s="8"/>
      <c r="L83" s="7"/>
      <c r="M83" s="8"/>
      <c r="N83" s="8"/>
      <c r="O83" s="163"/>
      <c r="P83" s="186"/>
      <c r="Q83" s="10"/>
      <c r="R83" s="10"/>
      <c r="S83" s="10"/>
      <c r="T83" s="10"/>
      <c r="U83" s="164">
        <f t="shared" si="19"/>
        <v>0</v>
      </c>
      <c r="V83" s="10">
        <v>1</v>
      </c>
      <c r="W83" s="10">
        <f t="shared" si="20"/>
        <v>0</v>
      </c>
      <c r="X83" s="164">
        <v>1</v>
      </c>
      <c r="Y83" s="10">
        <f t="shared" si="21"/>
        <v>0</v>
      </c>
      <c r="Z83" s="123">
        <f t="shared" si="52"/>
        <v>0</v>
      </c>
      <c r="AA83" s="195">
        <f t="shared" si="22"/>
        <v>1</v>
      </c>
      <c r="AB83" s="195">
        <f t="shared" si="53"/>
        <v>0</v>
      </c>
      <c r="AC83" s="195">
        <f t="shared" si="53"/>
        <v>1</v>
      </c>
      <c r="AD83" s="195">
        <f t="shared" si="7"/>
        <v>1</v>
      </c>
      <c r="AE83" s="195">
        <f t="shared" si="7"/>
        <v>1</v>
      </c>
      <c r="BA83" s="195" t="str">
        <f t="shared" si="54"/>
        <v>תל אביב והסביבה (עד 30 קילומטר מתל-אביב)</v>
      </c>
      <c r="BB83" s="195" t="str">
        <f t="shared" si="54"/>
        <v>מעל 30 ועד 60 קילומטר מתל-אביב (נתניה חדרה, יבנה, גדרה)</v>
      </c>
      <c r="BC83" s="195" t="str">
        <f t="shared" si="54"/>
        <v>מעל 60 ועד 100 קילומטר מתל-אביב (ירושלים, חיפה)</v>
      </c>
      <c r="BD83" s="195" t="str">
        <f t="shared" si="54"/>
        <v>מעל 100 קילומטר מתל-אביב (עכו, באר שבע, טבריה)</v>
      </c>
      <c r="BK83" s="196">
        <f t="shared" si="64"/>
        <v>0</v>
      </c>
      <c r="BL83" s="196">
        <f t="shared" si="64"/>
        <v>0</v>
      </c>
      <c r="BM83" s="196">
        <f t="shared" si="64"/>
        <v>0</v>
      </c>
      <c r="BN83" s="196">
        <f t="shared" si="64"/>
        <v>0</v>
      </c>
      <c r="BO83" s="196">
        <f t="shared" si="64"/>
        <v>0</v>
      </c>
      <c r="BP83" s="196">
        <f t="shared" si="64"/>
        <v>0</v>
      </c>
      <c r="BQ83" s="196">
        <f t="shared" si="64"/>
        <v>0</v>
      </c>
      <c r="BR83" s="196">
        <f t="shared" si="64"/>
        <v>0</v>
      </c>
      <c r="BS83" s="196">
        <f t="shared" si="64"/>
        <v>0</v>
      </c>
      <c r="BT83" s="196">
        <f t="shared" si="64"/>
        <v>0</v>
      </c>
      <c r="BU83" s="196">
        <f t="shared" si="65"/>
        <v>0</v>
      </c>
      <c r="BV83" s="196">
        <f t="shared" si="65"/>
        <v>0</v>
      </c>
      <c r="BW83" s="196">
        <f t="shared" si="65"/>
        <v>0</v>
      </c>
      <c r="BX83" s="196">
        <f t="shared" si="65"/>
        <v>0</v>
      </c>
      <c r="BY83" s="196">
        <f t="shared" si="65"/>
        <v>0</v>
      </c>
      <c r="BZ83" s="196">
        <f t="shared" si="65"/>
        <v>0</v>
      </c>
      <c r="CA83" s="196">
        <f t="shared" si="65"/>
        <v>0</v>
      </c>
      <c r="CB83" s="196">
        <f t="shared" si="65"/>
        <v>0</v>
      </c>
      <c r="CC83" s="196">
        <f t="shared" si="65"/>
        <v>0</v>
      </c>
      <c r="CD83" s="196">
        <f t="shared" si="65"/>
        <v>0</v>
      </c>
      <c r="CE83" s="196">
        <f t="shared" si="66"/>
        <v>0</v>
      </c>
      <c r="CF83" s="196">
        <f t="shared" si="66"/>
        <v>0</v>
      </c>
      <c r="CG83" s="196">
        <f t="shared" si="66"/>
        <v>0</v>
      </c>
      <c r="CH83" s="196">
        <f t="shared" si="66"/>
        <v>0</v>
      </c>
      <c r="CI83" s="196">
        <f t="shared" si="66"/>
        <v>0</v>
      </c>
      <c r="CJ83" s="196">
        <f t="shared" si="66"/>
        <v>0</v>
      </c>
      <c r="CK83" s="196">
        <f t="shared" si="66"/>
        <v>0</v>
      </c>
      <c r="CL83" s="196">
        <f t="shared" si="66"/>
        <v>0</v>
      </c>
      <c r="CM83" s="196">
        <f t="shared" si="66"/>
        <v>0</v>
      </c>
      <c r="CN83" s="196">
        <f t="shared" si="66"/>
        <v>0</v>
      </c>
      <c r="CO83" s="196">
        <f t="shared" si="67"/>
        <v>0</v>
      </c>
      <c r="CP83" s="196">
        <f t="shared" si="67"/>
        <v>0</v>
      </c>
      <c r="CQ83" s="196">
        <f t="shared" si="67"/>
        <v>0</v>
      </c>
      <c r="CR83" s="196">
        <f t="shared" si="67"/>
        <v>0</v>
      </c>
      <c r="CS83" s="196">
        <f t="shared" si="67"/>
        <v>0</v>
      </c>
      <c r="CT83" s="196">
        <f t="shared" si="67"/>
        <v>0</v>
      </c>
      <c r="CU83" s="196">
        <f t="shared" si="67"/>
        <v>0</v>
      </c>
      <c r="CV83" s="196">
        <f t="shared" si="67"/>
        <v>0</v>
      </c>
      <c r="CW83" s="196">
        <f t="shared" si="67"/>
        <v>0</v>
      </c>
      <c r="CX83" s="196">
        <f t="shared" si="67"/>
        <v>0</v>
      </c>
      <c r="CY83" s="196">
        <f t="shared" si="68"/>
        <v>0</v>
      </c>
      <c r="CZ83" s="196">
        <f t="shared" si="68"/>
        <v>0</v>
      </c>
      <c r="DA83" s="196">
        <f t="shared" si="68"/>
        <v>0</v>
      </c>
      <c r="DB83" s="196">
        <f t="shared" si="68"/>
        <v>0</v>
      </c>
      <c r="DC83" s="196">
        <f t="shared" si="68"/>
        <v>0</v>
      </c>
      <c r="DD83" s="196">
        <f t="shared" si="68"/>
        <v>0</v>
      </c>
      <c r="DE83" s="196">
        <f t="shared" si="68"/>
        <v>0</v>
      </c>
      <c r="DF83" s="196">
        <f t="shared" si="68"/>
        <v>0</v>
      </c>
      <c r="DG83" s="196">
        <f t="shared" si="68"/>
        <v>0</v>
      </c>
      <c r="DH83" s="196">
        <f t="shared" si="68"/>
        <v>0</v>
      </c>
      <c r="DI83" s="196">
        <f t="shared" si="69"/>
        <v>0</v>
      </c>
      <c r="DJ83" s="196">
        <f t="shared" si="69"/>
        <v>0</v>
      </c>
      <c r="DK83" s="196">
        <f t="shared" si="69"/>
        <v>0</v>
      </c>
      <c r="DL83" s="196">
        <f t="shared" si="69"/>
        <v>0</v>
      </c>
      <c r="DM83" s="196">
        <f t="shared" si="69"/>
        <v>0</v>
      </c>
      <c r="DN83" s="196">
        <f t="shared" si="69"/>
        <v>0</v>
      </c>
      <c r="DO83" s="196">
        <f t="shared" si="69"/>
        <v>0</v>
      </c>
      <c r="DP83" s="196">
        <f t="shared" si="69"/>
        <v>0</v>
      </c>
      <c r="DQ83" s="196">
        <f t="shared" si="69"/>
        <v>0</v>
      </c>
      <c r="DR83" s="196">
        <f t="shared" si="69"/>
        <v>0</v>
      </c>
      <c r="DS83" s="196">
        <f t="shared" si="70"/>
        <v>0</v>
      </c>
      <c r="DT83" s="196">
        <f t="shared" si="70"/>
        <v>0</v>
      </c>
      <c r="DU83" s="196">
        <f t="shared" si="70"/>
        <v>0</v>
      </c>
      <c r="DV83" s="196">
        <f t="shared" si="70"/>
        <v>0</v>
      </c>
      <c r="DW83" s="196">
        <f t="shared" si="70"/>
        <v>0</v>
      </c>
      <c r="DX83" s="196">
        <f t="shared" si="70"/>
        <v>0</v>
      </c>
      <c r="DY83" s="196">
        <f t="shared" si="70"/>
        <v>0</v>
      </c>
      <c r="DZ83" s="196">
        <f t="shared" si="70"/>
        <v>0</v>
      </c>
      <c r="EA83" s="196">
        <f t="shared" si="70"/>
        <v>0</v>
      </c>
      <c r="EB83" s="196">
        <f t="shared" si="70"/>
        <v>0</v>
      </c>
      <c r="EC83" s="196">
        <f t="shared" si="71"/>
        <v>0</v>
      </c>
      <c r="ED83" s="196">
        <f t="shared" si="71"/>
        <v>0</v>
      </c>
      <c r="EE83" s="196">
        <f t="shared" si="71"/>
        <v>0</v>
      </c>
      <c r="EF83" s="196">
        <f t="shared" si="71"/>
        <v>0</v>
      </c>
      <c r="EG83" s="196">
        <f t="shared" si="71"/>
        <v>0</v>
      </c>
      <c r="EH83" s="196">
        <f t="shared" si="71"/>
        <v>0</v>
      </c>
      <c r="EI83" s="196">
        <f t="shared" si="71"/>
        <v>0</v>
      </c>
      <c r="EJ83" s="196">
        <f t="shared" si="71"/>
        <v>0</v>
      </c>
      <c r="EK83" s="196">
        <f t="shared" si="71"/>
        <v>0</v>
      </c>
      <c r="EL83" s="196">
        <f t="shared" si="71"/>
        <v>0</v>
      </c>
      <c r="EM83" s="196">
        <f t="shared" si="72"/>
        <v>0</v>
      </c>
      <c r="EN83" s="196">
        <f t="shared" si="72"/>
        <v>0</v>
      </c>
      <c r="EO83" s="196">
        <f t="shared" si="72"/>
        <v>0</v>
      </c>
      <c r="EP83" s="196">
        <f t="shared" si="72"/>
        <v>0</v>
      </c>
      <c r="EQ83" s="196">
        <f t="shared" si="72"/>
        <v>0</v>
      </c>
      <c r="ER83" s="196">
        <f t="shared" si="72"/>
        <v>0</v>
      </c>
      <c r="ES83" s="196">
        <f t="shared" si="72"/>
        <v>0</v>
      </c>
      <c r="ET83" s="196">
        <f t="shared" si="72"/>
        <v>0</v>
      </c>
      <c r="EU83" s="196">
        <f t="shared" si="72"/>
        <v>0</v>
      </c>
      <c r="EV83" s="196">
        <f t="shared" si="72"/>
        <v>0</v>
      </c>
    </row>
    <row r="84" spans="2:152" x14ac:dyDescent="0.25">
      <c r="B84" s="9" t="str">
        <f t="shared" si="18"/>
        <v/>
      </c>
      <c r="C84" s="6"/>
      <c r="D84" s="6"/>
      <c r="E84" s="6"/>
      <c r="F84" s="246" t="str">
        <f>IF('תנאי סף'!BE84&lt;&gt;1,"",'תנאי סף'!F84)</f>
        <v/>
      </c>
      <c r="G84" s="163"/>
      <c r="H84" s="186"/>
      <c r="I84" s="8"/>
      <c r="J84" s="7"/>
      <c r="K84" s="8"/>
      <c r="L84" s="7"/>
      <c r="M84" s="8"/>
      <c r="N84" s="8"/>
      <c r="O84" s="163"/>
      <c r="P84" s="186"/>
      <c r="Q84" s="10"/>
      <c r="R84" s="10"/>
      <c r="S84" s="10"/>
      <c r="T84" s="10"/>
      <c r="U84" s="164" t="str">
        <f t="shared" si="19"/>
        <v/>
      </c>
      <c r="V84" s="10">
        <v>1</v>
      </c>
      <c r="W84" s="10" t="str">
        <f t="shared" si="20"/>
        <v/>
      </c>
      <c r="X84" s="164">
        <v>1</v>
      </c>
      <c r="Y84" s="10" t="str">
        <f t="shared" si="21"/>
        <v/>
      </c>
      <c r="Z84" s="123" t="str">
        <f t="shared" si="52"/>
        <v/>
      </c>
      <c r="AA84" s="195">
        <f t="shared" si="22"/>
        <v>0</v>
      </c>
      <c r="AB84" s="195" t="str">
        <f t="shared" si="53"/>
        <v/>
      </c>
      <c r="AC84" s="195" t="str">
        <f t="shared" si="53"/>
        <v/>
      </c>
      <c r="AD84" s="195">
        <f t="shared" si="7"/>
        <v>0</v>
      </c>
      <c r="AE84" s="195">
        <f t="shared" si="7"/>
        <v>0</v>
      </c>
      <c r="BA84" s="195" t="str">
        <f t="shared" si="54"/>
        <v/>
      </c>
      <c r="BB84" s="195" t="str">
        <f t="shared" si="54"/>
        <v/>
      </c>
      <c r="BC84" s="195" t="str">
        <f t="shared" si="54"/>
        <v/>
      </c>
      <c r="BD84" s="195" t="str">
        <f t="shared" si="54"/>
        <v/>
      </c>
      <c r="BK84" s="196" t="str">
        <f t="shared" si="64"/>
        <v/>
      </c>
      <c r="BL84" s="196" t="str">
        <f t="shared" si="64"/>
        <v/>
      </c>
      <c r="BM84" s="196" t="str">
        <f t="shared" si="64"/>
        <v/>
      </c>
      <c r="BN84" s="196" t="str">
        <f t="shared" si="64"/>
        <v/>
      </c>
      <c r="BO84" s="196" t="str">
        <f t="shared" si="64"/>
        <v/>
      </c>
      <c r="BP84" s="196" t="str">
        <f t="shared" si="64"/>
        <v/>
      </c>
      <c r="BQ84" s="196" t="str">
        <f t="shared" si="64"/>
        <v/>
      </c>
      <c r="BR84" s="196" t="str">
        <f t="shared" si="64"/>
        <v/>
      </c>
      <c r="BS84" s="196" t="str">
        <f t="shared" si="64"/>
        <v/>
      </c>
      <c r="BT84" s="196" t="str">
        <f t="shared" si="64"/>
        <v/>
      </c>
      <c r="BU84" s="196" t="str">
        <f t="shared" si="65"/>
        <v/>
      </c>
      <c r="BV84" s="196" t="str">
        <f t="shared" si="65"/>
        <v/>
      </c>
      <c r="BW84" s="196" t="str">
        <f t="shared" si="65"/>
        <v/>
      </c>
      <c r="BX84" s="196" t="str">
        <f t="shared" si="65"/>
        <v/>
      </c>
      <c r="BY84" s="196" t="str">
        <f t="shared" si="65"/>
        <v/>
      </c>
      <c r="BZ84" s="196" t="str">
        <f t="shared" si="65"/>
        <v/>
      </c>
      <c r="CA84" s="196" t="str">
        <f t="shared" si="65"/>
        <v/>
      </c>
      <c r="CB84" s="196" t="str">
        <f t="shared" si="65"/>
        <v/>
      </c>
      <c r="CC84" s="196" t="str">
        <f t="shared" si="65"/>
        <v/>
      </c>
      <c r="CD84" s="196" t="str">
        <f t="shared" si="65"/>
        <v/>
      </c>
      <c r="CE84" s="196" t="str">
        <f t="shared" si="66"/>
        <v/>
      </c>
      <c r="CF84" s="196" t="str">
        <f t="shared" si="66"/>
        <v/>
      </c>
      <c r="CG84" s="196" t="str">
        <f t="shared" si="66"/>
        <v/>
      </c>
      <c r="CH84" s="196" t="str">
        <f t="shared" si="66"/>
        <v/>
      </c>
      <c r="CI84" s="196" t="str">
        <f t="shared" si="66"/>
        <v/>
      </c>
      <c r="CJ84" s="196" t="str">
        <f t="shared" si="66"/>
        <v/>
      </c>
      <c r="CK84" s="196" t="str">
        <f t="shared" si="66"/>
        <v/>
      </c>
      <c r="CL84" s="196" t="str">
        <f t="shared" si="66"/>
        <v/>
      </c>
      <c r="CM84" s="196" t="str">
        <f t="shared" si="66"/>
        <v/>
      </c>
      <c r="CN84" s="196" t="str">
        <f t="shared" si="66"/>
        <v/>
      </c>
      <c r="CO84" s="196" t="str">
        <f t="shared" si="67"/>
        <v/>
      </c>
      <c r="CP84" s="196" t="str">
        <f t="shared" si="67"/>
        <v/>
      </c>
      <c r="CQ84" s="196" t="str">
        <f t="shared" si="67"/>
        <v/>
      </c>
      <c r="CR84" s="196" t="str">
        <f t="shared" si="67"/>
        <v/>
      </c>
      <c r="CS84" s="196" t="str">
        <f t="shared" si="67"/>
        <v/>
      </c>
      <c r="CT84" s="196" t="str">
        <f t="shared" si="67"/>
        <v/>
      </c>
      <c r="CU84" s="196" t="str">
        <f t="shared" si="67"/>
        <v/>
      </c>
      <c r="CV84" s="196" t="str">
        <f t="shared" si="67"/>
        <v/>
      </c>
      <c r="CW84" s="196" t="str">
        <f t="shared" si="67"/>
        <v/>
      </c>
      <c r="CX84" s="196" t="str">
        <f t="shared" si="67"/>
        <v/>
      </c>
      <c r="CY84" s="196" t="str">
        <f t="shared" si="68"/>
        <v/>
      </c>
      <c r="CZ84" s="196" t="str">
        <f t="shared" si="68"/>
        <v/>
      </c>
      <c r="DA84" s="196" t="str">
        <f t="shared" si="68"/>
        <v/>
      </c>
      <c r="DB84" s="196" t="str">
        <f t="shared" si="68"/>
        <v/>
      </c>
      <c r="DC84" s="196" t="str">
        <f t="shared" si="68"/>
        <v/>
      </c>
      <c r="DD84" s="196" t="str">
        <f t="shared" si="68"/>
        <v/>
      </c>
      <c r="DE84" s="196" t="str">
        <f t="shared" si="68"/>
        <v/>
      </c>
      <c r="DF84" s="196" t="str">
        <f t="shared" si="68"/>
        <v/>
      </c>
      <c r="DG84" s="196" t="str">
        <f t="shared" si="68"/>
        <v/>
      </c>
      <c r="DH84" s="196" t="str">
        <f t="shared" si="68"/>
        <v/>
      </c>
      <c r="DI84" s="196" t="str">
        <f t="shared" si="69"/>
        <v/>
      </c>
      <c r="DJ84" s="196" t="str">
        <f t="shared" si="69"/>
        <v/>
      </c>
      <c r="DK84" s="196" t="str">
        <f t="shared" si="69"/>
        <v/>
      </c>
      <c r="DL84" s="196" t="str">
        <f t="shared" si="69"/>
        <v/>
      </c>
      <c r="DM84" s="196" t="str">
        <f t="shared" si="69"/>
        <v/>
      </c>
      <c r="DN84" s="196" t="str">
        <f t="shared" si="69"/>
        <v/>
      </c>
      <c r="DO84" s="196" t="str">
        <f t="shared" si="69"/>
        <v/>
      </c>
      <c r="DP84" s="196" t="str">
        <f t="shared" si="69"/>
        <v/>
      </c>
      <c r="DQ84" s="196" t="str">
        <f t="shared" si="69"/>
        <v/>
      </c>
      <c r="DR84" s="196" t="str">
        <f t="shared" si="69"/>
        <v/>
      </c>
      <c r="DS84" s="196" t="str">
        <f t="shared" si="70"/>
        <v/>
      </c>
      <c r="DT84" s="196" t="str">
        <f t="shared" si="70"/>
        <v/>
      </c>
      <c r="DU84" s="196" t="str">
        <f t="shared" si="70"/>
        <v/>
      </c>
      <c r="DV84" s="196" t="str">
        <f t="shared" si="70"/>
        <v/>
      </c>
      <c r="DW84" s="196" t="str">
        <f t="shared" si="70"/>
        <v/>
      </c>
      <c r="DX84" s="196" t="str">
        <f t="shared" si="70"/>
        <v/>
      </c>
      <c r="DY84" s="196" t="str">
        <f t="shared" si="70"/>
        <v/>
      </c>
      <c r="DZ84" s="196" t="str">
        <f t="shared" si="70"/>
        <v/>
      </c>
      <c r="EA84" s="196" t="str">
        <f t="shared" si="70"/>
        <v/>
      </c>
      <c r="EB84" s="196" t="str">
        <f t="shared" si="70"/>
        <v/>
      </c>
      <c r="EC84" s="196" t="str">
        <f t="shared" si="71"/>
        <v/>
      </c>
      <c r="ED84" s="196" t="str">
        <f t="shared" si="71"/>
        <v/>
      </c>
      <c r="EE84" s="196" t="str">
        <f t="shared" si="71"/>
        <v/>
      </c>
      <c r="EF84" s="196" t="str">
        <f t="shared" si="71"/>
        <v/>
      </c>
      <c r="EG84" s="196" t="str">
        <f t="shared" si="71"/>
        <v/>
      </c>
      <c r="EH84" s="196" t="str">
        <f t="shared" si="71"/>
        <v/>
      </c>
      <c r="EI84" s="196" t="str">
        <f t="shared" si="71"/>
        <v/>
      </c>
      <c r="EJ84" s="196" t="str">
        <f t="shared" si="71"/>
        <v/>
      </c>
      <c r="EK84" s="196" t="str">
        <f t="shared" si="71"/>
        <v/>
      </c>
      <c r="EL84" s="196" t="str">
        <f t="shared" si="71"/>
        <v/>
      </c>
      <c r="EM84" s="196" t="str">
        <f t="shared" si="72"/>
        <v/>
      </c>
      <c r="EN84" s="196" t="str">
        <f t="shared" si="72"/>
        <v/>
      </c>
      <c r="EO84" s="196" t="str">
        <f t="shared" si="72"/>
        <v/>
      </c>
      <c r="EP84" s="196" t="str">
        <f t="shared" si="72"/>
        <v/>
      </c>
      <c r="EQ84" s="196" t="str">
        <f t="shared" si="72"/>
        <v/>
      </c>
      <c r="ER84" s="196" t="str">
        <f t="shared" si="72"/>
        <v/>
      </c>
      <c r="ES84" s="196" t="str">
        <f t="shared" si="72"/>
        <v/>
      </c>
      <c r="ET84" s="196" t="str">
        <f t="shared" si="72"/>
        <v/>
      </c>
      <c r="EU84" s="196" t="str">
        <f t="shared" si="72"/>
        <v/>
      </c>
      <c r="EV84" s="196" t="str">
        <f t="shared" si="72"/>
        <v/>
      </c>
    </row>
    <row r="85" spans="2:152" x14ac:dyDescent="0.25">
      <c r="B85" s="9" t="str">
        <f t="shared" si="18"/>
        <v/>
      </c>
      <c r="C85" s="6"/>
      <c r="D85" s="6"/>
      <c r="E85" s="6"/>
      <c r="F85" s="246" t="str">
        <f>IF('תנאי סף'!BE85&lt;&gt;1,"",'תנאי סף'!F85)</f>
        <v/>
      </c>
      <c r="G85" s="163"/>
      <c r="H85" s="186"/>
      <c r="I85" s="8"/>
      <c r="J85" s="7"/>
      <c r="K85" s="8"/>
      <c r="L85" s="7"/>
      <c r="M85" s="8"/>
      <c r="N85" s="8"/>
      <c r="O85" s="163"/>
      <c r="P85" s="186"/>
      <c r="Q85" s="10"/>
      <c r="R85" s="10"/>
      <c r="S85" s="10"/>
      <c r="T85" s="10"/>
      <c r="U85" s="164" t="str">
        <f t="shared" si="19"/>
        <v/>
      </c>
      <c r="V85" s="10">
        <v>1</v>
      </c>
      <c r="W85" s="10" t="str">
        <f t="shared" si="20"/>
        <v/>
      </c>
      <c r="X85" s="164">
        <v>1</v>
      </c>
      <c r="Y85" s="10" t="str">
        <f t="shared" si="21"/>
        <v/>
      </c>
      <c r="Z85" s="123" t="str">
        <f t="shared" si="52"/>
        <v/>
      </c>
      <c r="AA85" s="195">
        <f t="shared" si="22"/>
        <v>0</v>
      </c>
      <c r="AB85" s="195" t="str">
        <f t="shared" si="53"/>
        <v/>
      </c>
      <c r="AC85" s="195" t="str">
        <f t="shared" si="53"/>
        <v/>
      </c>
      <c r="AD85" s="195">
        <f t="shared" si="7"/>
        <v>0</v>
      </c>
      <c r="AE85" s="195">
        <f t="shared" si="7"/>
        <v>0</v>
      </c>
      <c r="BA85" s="195" t="str">
        <f t="shared" si="54"/>
        <v/>
      </c>
      <c r="BB85" s="195" t="str">
        <f t="shared" si="54"/>
        <v/>
      </c>
      <c r="BC85" s="195" t="str">
        <f t="shared" si="54"/>
        <v/>
      </c>
      <c r="BD85" s="195" t="str">
        <f t="shared" si="54"/>
        <v/>
      </c>
      <c r="BK85" s="196" t="str">
        <f t="shared" si="64"/>
        <v/>
      </c>
      <c r="BL85" s="196" t="str">
        <f t="shared" si="64"/>
        <v/>
      </c>
      <c r="BM85" s="196" t="str">
        <f t="shared" si="64"/>
        <v/>
      </c>
      <c r="BN85" s="196" t="str">
        <f t="shared" si="64"/>
        <v/>
      </c>
      <c r="BO85" s="196" t="str">
        <f t="shared" si="64"/>
        <v/>
      </c>
      <c r="BP85" s="196" t="str">
        <f t="shared" si="64"/>
        <v/>
      </c>
      <c r="BQ85" s="196" t="str">
        <f t="shared" si="64"/>
        <v/>
      </c>
      <c r="BR85" s="196" t="str">
        <f t="shared" si="64"/>
        <v/>
      </c>
      <c r="BS85" s="196" t="str">
        <f t="shared" si="64"/>
        <v/>
      </c>
      <c r="BT85" s="196" t="str">
        <f t="shared" si="64"/>
        <v/>
      </c>
      <c r="BU85" s="196" t="str">
        <f t="shared" si="65"/>
        <v/>
      </c>
      <c r="BV85" s="196" t="str">
        <f t="shared" si="65"/>
        <v/>
      </c>
      <c r="BW85" s="196" t="str">
        <f t="shared" si="65"/>
        <v/>
      </c>
      <c r="BX85" s="196" t="str">
        <f t="shared" si="65"/>
        <v/>
      </c>
      <c r="BY85" s="196" t="str">
        <f t="shared" si="65"/>
        <v/>
      </c>
      <c r="BZ85" s="196" t="str">
        <f t="shared" si="65"/>
        <v/>
      </c>
      <c r="CA85" s="196" t="str">
        <f t="shared" si="65"/>
        <v/>
      </c>
      <c r="CB85" s="196" t="str">
        <f t="shared" si="65"/>
        <v/>
      </c>
      <c r="CC85" s="196" t="str">
        <f t="shared" si="65"/>
        <v/>
      </c>
      <c r="CD85" s="196" t="str">
        <f t="shared" si="65"/>
        <v/>
      </c>
      <c r="CE85" s="196" t="str">
        <f t="shared" si="66"/>
        <v/>
      </c>
      <c r="CF85" s="196" t="str">
        <f t="shared" si="66"/>
        <v/>
      </c>
      <c r="CG85" s="196" t="str">
        <f t="shared" si="66"/>
        <v/>
      </c>
      <c r="CH85" s="196" t="str">
        <f t="shared" si="66"/>
        <v/>
      </c>
      <c r="CI85" s="196" t="str">
        <f t="shared" si="66"/>
        <v/>
      </c>
      <c r="CJ85" s="196" t="str">
        <f t="shared" si="66"/>
        <v/>
      </c>
      <c r="CK85" s="196" t="str">
        <f t="shared" si="66"/>
        <v/>
      </c>
      <c r="CL85" s="196" t="str">
        <f t="shared" si="66"/>
        <v/>
      </c>
      <c r="CM85" s="196" t="str">
        <f t="shared" si="66"/>
        <v/>
      </c>
      <c r="CN85" s="196" t="str">
        <f t="shared" si="66"/>
        <v/>
      </c>
      <c r="CO85" s="196" t="str">
        <f t="shared" si="67"/>
        <v/>
      </c>
      <c r="CP85" s="196" t="str">
        <f t="shared" si="67"/>
        <v/>
      </c>
      <c r="CQ85" s="196" t="str">
        <f t="shared" si="67"/>
        <v/>
      </c>
      <c r="CR85" s="196" t="str">
        <f t="shared" si="67"/>
        <v/>
      </c>
      <c r="CS85" s="196" t="str">
        <f t="shared" si="67"/>
        <v/>
      </c>
      <c r="CT85" s="196" t="str">
        <f t="shared" si="67"/>
        <v/>
      </c>
      <c r="CU85" s="196" t="str">
        <f t="shared" si="67"/>
        <v/>
      </c>
      <c r="CV85" s="196" t="str">
        <f t="shared" si="67"/>
        <v/>
      </c>
      <c r="CW85" s="196" t="str">
        <f t="shared" si="67"/>
        <v/>
      </c>
      <c r="CX85" s="196" t="str">
        <f t="shared" si="67"/>
        <v/>
      </c>
      <c r="CY85" s="196" t="str">
        <f t="shared" si="68"/>
        <v/>
      </c>
      <c r="CZ85" s="196" t="str">
        <f t="shared" si="68"/>
        <v/>
      </c>
      <c r="DA85" s="196" t="str">
        <f t="shared" si="68"/>
        <v/>
      </c>
      <c r="DB85" s="196" t="str">
        <f t="shared" si="68"/>
        <v/>
      </c>
      <c r="DC85" s="196" t="str">
        <f t="shared" si="68"/>
        <v/>
      </c>
      <c r="DD85" s="196" t="str">
        <f t="shared" si="68"/>
        <v/>
      </c>
      <c r="DE85" s="196" t="str">
        <f t="shared" si="68"/>
        <v/>
      </c>
      <c r="DF85" s="196" t="str">
        <f t="shared" si="68"/>
        <v/>
      </c>
      <c r="DG85" s="196" t="str">
        <f t="shared" si="68"/>
        <v/>
      </c>
      <c r="DH85" s="196" t="str">
        <f t="shared" si="68"/>
        <v/>
      </c>
      <c r="DI85" s="196" t="str">
        <f t="shared" si="69"/>
        <v/>
      </c>
      <c r="DJ85" s="196" t="str">
        <f t="shared" si="69"/>
        <v/>
      </c>
      <c r="DK85" s="196" t="str">
        <f t="shared" si="69"/>
        <v/>
      </c>
      <c r="DL85" s="196" t="str">
        <f t="shared" si="69"/>
        <v/>
      </c>
      <c r="DM85" s="196" t="str">
        <f t="shared" si="69"/>
        <v/>
      </c>
      <c r="DN85" s="196" t="str">
        <f t="shared" si="69"/>
        <v/>
      </c>
      <c r="DO85" s="196" t="str">
        <f t="shared" si="69"/>
        <v/>
      </c>
      <c r="DP85" s="196" t="str">
        <f t="shared" si="69"/>
        <v/>
      </c>
      <c r="DQ85" s="196" t="str">
        <f t="shared" si="69"/>
        <v/>
      </c>
      <c r="DR85" s="196" t="str">
        <f t="shared" si="69"/>
        <v/>
      </c>
      <c r="DS85" s="196" t="str">
        <f t="shared" si="70"/>
        <v/>
      </c>
      <c r="DT85" s="196" t="str">
        <f t="shared" si="70"/>
        <v/>
      </c>
      <c r="DU85" s="196" t="str">
        <f t="shared" si="70"/>
        <v/>
      </c>
      <c r="DV85" s="196" t="str">
        <f t="shared" si="70"/>
        <v/>
      </c>
      <c r="DW85" s="196" t="str">
        <f t="shared" si="70"/>
        <v/>
      </c>
      <c r="DX85" s="196" t="str">
        <f t="shared" si="70"/>
        <v/>
      </c>
      <c r="DY85" s="196" t="str">
        <f t="shared" si="70"/>
        <v/>
      </c>
      <c r="DZ85" s="196" t="str">
        <f t="shared" si="70"/>
        <v/>
      </c>
      <c r="EA85" s="196" t="str">
        <f t="shared" si="70"/>
        <v/>
      </c>
      <c r="EB85" s="196" t="str">
        <f t="shared" si="70"/>
        <v/>
      </c>
      <c r="EC85" s="196" t="str">
        <f t="shared" si="71"/>
        <v/>
      </c>
      <c r="ED85" s="196" t="str">
        <f t="shared" si="71"/>
        <v/>
      </c>
      <c r="EE85" s="196" t="str">
        <f t="shared" si="71"/>
        <v/>
      </c>
      <c r="EF85" s="196" t="str">
        <f t="shared" si="71"/>
        <v/>
      </c>
      <c r="EG85" s="196" t="str">
        <f t="shared" si="71"/>
        <v/>
      </c>
      <c r="EH85" s="196" t="str">
        <f t="shared" si="71"/>
        <v/>
      </c>
      <c r="EI85" s="196" t="str">
        <f t="shared" si="71"/>
        <v/>
      </c>
      <c r="EJ85" s="196" t="str">
        <f t="shared" si="71"/>
        <v/>
      </c>
      <c r="EK85" s="196" t="str">
        <f t="shared" si="71"/>
        <v/>
      </c>
      <c r="EL85" s="196" t="str">
        <f t="shared" si="71"/>
        <v/>
      </c>
      <c r="EM85" s="196" t="str">
        <f t="shared" si="72"/>
        <v/>
      </c>
      <c r="EN85" s="196" t="str">
        <f t="shared" si="72"/>
        <v/>
      </c>
      <c r="EO85" s="196" t="str">
        <f t="shared" si="72"/>
        <v/>
      </c>
      <c r="EP85" s="196" t="str">
        <f t="shared" si="72"/>
        <v/>
      </c>
      <c r="EQ85" s="196" t="str">
        <f t="shared" si="72"/>
        <v/>
      </c>
      <c r="ER85" s="196" t="str">
        <f t="shared" si="72"/>
        <v/>
      </c>
      <c r="ES85" s="196" t="str">
        <f t="shared" si="72"/>
        <v/>
      </c>
      <c r="ET85" s="196" t="str">
        <f t="shared" si="72"/>
        <v/>
      </c>
      <c r="EU85" s="196" t="str">
        <f t="shared" si="72"/>
        <v/>
      </c>
      <c r="EV85" s="196" t="str">
        <f t="shared" si="72"/>
        <v/>
      </c>
    </row>
    <row r="86" spans="2:152" x14ac:dyDescent="0.25">
      <c r="B86" s="9" t="str">
        <f t="shared" si="18"/>
        <v/>
      </c>
      <c r="C86" s="6"/>
      <c r="D86" s="6"/>
      <c r="E86" s="6"/>
      <c r="F86" s="246" t="str">
        <f>IF('תנאי סף'!BE86&lt;&gt;1,"",'תנאי סף'!F86)</f>
        <v/>
      </c>
      <c r="G86" s="163"/>
      <c r="H86" s="186"/>
      <c r="I86" s="8"/>
      <c r="J86" s="7"/>
      <c r="K86" s="8"/>
      <c r="L86" s="7"/>
      <c r="M86" s="8"/>
      <c r="N86" s="8"/>
      <c r="O86" s="163"/>
      <c r="P86" s="186"/>
      <c r="Q86" s="10"/>
      <c r="R86" s="10"/>
      <c r="S86" s="10"/>
      <c r="T86" s="10"/>
      <c r="U86" s="164" t="str">
        <f t="shared" si="19"/>
        <v/>
      </c>
      <c r="V86" s="10">
        <v>1</v>
      </c>
      <c r="W86" s="10" t="str">
        <f t="shared" si="20"/>
        <v/>
      </c>
      <c r="X86" s="164">
        <v>1</v>
      </c>
      <c r="Y86" s="10" t="str">
        <f t="shared" si="21"/>
        <v/>
      </c>
      <c r="Z86" s="123" t="str">
        <f t="shared" si="52"/>
        <v/>
      </c>
      <c r="AA86" s="195">
        <f t="shared" si="22"/>
        <v>0</v>
      </c>
      <c r="AB86" s="195" t="str">
        <f t="shared" si="53"/>
        <v/>
      </c>
      <c r="AC86" s="195" t="str">
        <f t="shared" si="53"/>
        <v/>
      </c>
      <c r="AD86" s="195">
        <f t="shared" si="7"/>
        <v>0</v>
      </c>
      <c r="AE86" s="195">
        <f t="shared" si="7"/>
        <v>0</v>
      </c>
      <c r="BA86" s="195" t="str">
        <f t="shared" si="54"/>
        <v/>
      </c>
      <c r="BB86" s="195" t="str">
        <f t="shared" si="54"/>
        <v/>
      </c>
      <c r="BC86" s="195" t="str">
        <f t="shared" si="54"/>
        <v/>
      </c>
      <c r="BD86" s="195" t="str">
        <f t="shared" si="54"/>
        <v/>
      </c>
      <c r="BK86" s="196" t="str">
        <f t="shared" si="64"/>
        <v/>
      </c>
      <c r="BL86" s="196" t="str">
        <f t="shared" si="64"/>
        <v/>
      </c>
      <c r="BM86" s="196" t="str">
        <f t="shared" si="64"/>
        <v/>
      </c>
      <c r="BN86" s="196" t="str">
        <f t="shared" si="64"/>
        <v/>
      </c>
      <c r="BO86" s="196" t="str">
        <f t="shared" si="64"/>
        <v/>
      </c>
      <c r="BP86" s="196" t="str">
        <f t="shared" si="64"/>
        <v/>
      </c>
      <c r="BQ86" s="196" t="str">
        <f t="shared" si="64"/>
        <v/>
      </c>
      <c r="BR86" s="196" t="str">
        <f t="shared" si="64"/>
        <v/>
      </c>
      <c r="BS86" s="196" t="str">
        <f t="shared" si="64"/>
        <v/>
      </c>
      <c r="BT86" s="196" t="str">
        <f t="shared" si="64"/>
        <v/>
      </c>
      <c r="BU86" s="196" t="str">
        <f t="shared" si="65"/>
        <v/>
      </c>
      <c r="BV86" s="196" t="str">
        <f t="shared" si="65"/>
        <v/>
      </c>
      <c r="BW86" s="196" t="str">
        <f t="shared" si="65"/>
        <v/>
      </c>
      <c r="BX86" s="196" t="str">
        <f t="shared" si="65"/>
        <v/>
      </c>
      <c r="BY86" s="196" t="str">
        <f t="shared" si="65"/>
        <v/>
      </c>
      <c r="BZ86" s="196" t="str">
        <f t="shared" si="65"/>
        <v/>
      </c>
      <c r="CA86" s="196" t="str">
        <f t="shared" si="65"/>
        <v/>
      </c>
      <c r="CB86" s="196" t="str">
        <f t="shared" si="65"/>
        <v/>
      </c>
      <c r="CC86" s="196" t="str">
        <f t="shared" si="65"/>
        <v/>
      </c>
      <c r="CD86" s="196" t="str">
        <f t="shared" si="65"/>
        <v/>
      </c>
      <c r="CE86" s="196" t="str">
        <f t="shared" si="66"/>
        <v/>
      </c>
      <c r="CF86" s="196" t="str">
        <f t="shared" si="66"/>
        <v/>
      </c>
      <c r="CG86" s="196" t="str">
        <f t="shared" si="66"/>
        <v/>
      </c>
      <c r="CH86" s="196" t="str">
        <f t="shared" si="66"/>
        <v/>
      </c>
      <c r="CI86" s="196" t="str">
        <f t="shared" si="66"/>
        <v/>
      </c>
      <c r="CJ86" s="196" t="str">
        <f t="shared" si="66"/>
        <v/>
      </c>
      <c r="CK86" s="196" t="str">
        <f t="shared" si="66"/>
        <v/>
      </c>
      <c r="CL86" s="196" t="str">
        <f t="shared" si="66"/>
        <v/>
      </c>
      <c r="CM86" s="196" t="str">
        <f t="shared" si="66"/>
        <v/>
      </c>
      <c r="CN86" s="196" t="str">
        <f t="shared" si="66"/>
        <v/>
      </c>
      <c r="CO86" s="196" t="str">
        <f t="shared" si="67"/>
        <v/>
      </c>
      <c r="CP86" s="196" t="str">
        <f t="shared" si="67"/>
        <v/>
      </c>
      <c r="CQ86" s="196" t="str">
        <f t="shared" si="67"/>
        <v/>
      </c>
      <c r="CR86" s="196" t="str">
        <f t="shared" si="67"/>
        <v/>
      </c>
      <c r="CS86" s="196" t="str">
        <f t="shared" si="67"/>
        <v/>
      </c>
      <c r="CT86" s="196" t="str">
        <f t="shared" si="67"/>
        <v/>
      </c>
      <c r="CU86" s="196" t="str">
        <f t="shared" si="67"/>
        <v/>
      </c>
      <c r="CV86" s="196" t="str">
        <f t="shared" si="67"/>
        <v/>
      </c>
      <c r="CW86" s="196" t="str">
        <f t="shared" si="67"/>
        <v/>
      </c>
      <c r="CX86" s="196" t="str">
        <f t="shared" si="67"/>
        <v/>
      </c>
      <c r="CY86" s="196" t="str">
        <f t="shared" si="68"/>
        <v/>
      </c>
      <c r="CZ86" s="196" t="str">
        <f t="shared" si="68"/>
        <v/>
      </c>
      <c r="DA86" s="196" t="str">
        <f t="shared" si="68"/>
        <v/>
      </c>
      <c r="DB86" s="196" t="str">
        <f t="shared" si="68"/>
        <v/>
      </c>
      <c r="DC86" s="196" t="str">
        <f t="shared" si="68"/>
        <v/>
      </c>
      <c r="DD86" s="196" t="str">
        <f t="shared" si="68"/>
        <v/>
      </c>
      <c r="DE86" s="196" t="str">
        <f t="shared" si="68"/>
        <v/>
      </c>
      <c r="DF86" s="196" t="str">
        <f t="shared" si="68"/>
        <v/>
      </c>
      <c r="DG86" s="196" t="str">
        <f t="shared" si="68"/>
        <v/>
      </c>
      <c r="DH86" s="196" t="str">
        <f t="shared" si="68"/>
        <v/>
      </c>
      <c r="DI86" s="196" t="str">
        <f t="shared" si="69"/>
        <v/>
      </c>
      <c r="DJ86" s="196" t="str">
        <f t="shared" si="69"/>
        <v/>
      </c>
      <c r="DK86" s="196" t="str">
        <f t="shared" si="69"/>
        <v/>
      </c>
      <c r="DL86" s="196" t="str">
        <f t="shared" si="69"/>
        <v/>
      </c>
      <c r="DM86" s="196" t="str">
        <f t="shared" si="69"/>
        <v/>
      </c>
      <c r="DN86" s="196" t="str">
        <f t="shared" si="69"/>
        <v/>
      </c>
      <c r="DO86" s="196" t="str">
        <f t="shared" si="69"/>
        <v/>
      </c>
      <c r="DP86" s="196" t="str">
        <f t="shared" si="69"/>
        <v/>
      </c>
      <c r="DQ86" s="196" t="str">
        <f t="shared" si="69"/>
        <v/>
      </c>
      <c r="DR86" s="196" t="str">
        <f t="shared" si="69"/>
        <v/>
      </c>
      <c r="DS86" s="196" t="str">
        <f t="shared" si="70"/>
        <v/>
      </c>
      <c r="DT86" s="196" t="str">
        <f t="shared" si="70"/>
        <v/>
      </c>
      <c r="DU86" s="196" t="str">
        <f t="shared" si="70"/>
        <v/>
      </c>
      <c r="DV86" s="196" t="str">
        <f t="shared" si="70"/>
        <v/>
      </c>
      <c r="DW86" s="196" t="str">
        <f t="shared" si="70"/>
        <v/>
      </c>
      <c r="DX86" s="196" t="str">
        <f t="shared" si="70"/>
        <v/>
      </c>
      <c r="DY86" s="196" t="str">
        <f t="shared" si="70"/>
        <v/>
      </c>
      <c r="DZ86" s="196" t="str">
        <f t="shared" si="70"/>
        <v/>
      </c>
      <c r="EA86" s="196" t="str">
        <f t="shared" si="70"/>
        <v/>
      </c>
      <c r="EB86" s="196" t="str">
        <f t="shared" si="70"/>
        <v/>
      </c>
      <c r="EC86" s="196" t="str">
        <f t="shared" si="71"/>
        <v/>
      </c>
      <c r="ED86" s="196" t="str">
        <f t="shared" si="71"/>
        <v/>
      </c>
      <c r="EE86" s="196" t="str">
        <f t="shared" si="71"/>
        <v/>
      </c>
      <c r="EF86" s="196" t="str">
        <f t="shared" si="71"/>
        <v/>
      </c>
      <c r="EG86" s="196" t="str">
        <f t="shared" si="71"/>
        <v/>
      </c>
      <c r="EH86" s="196" t="str">
        <f t="shared" si="71"/>
        <v/>
      </c>
      <c r="EI86" s="196" t="str">
        <f t="shared" si="71"/>
        <v/>
      </c>
      <c r="EJ86" s="196" t="str">
        <f t="shared" si="71"/>
        <v/>
      </c>
      <c r="EK86" s="196" t="str">
        <f t="shared" si="71"/>
        <v/>
      </c>
      <c r="EL86" s="196" t="str">
        <f t="shared" si="71"/>
        <v/>
      </c>
      <c r="EM86" s="196" t="str">
        <f t="shared" si="72"/>
        <v/>
      </c>
      <c r="EN86" s="196" t="str">
        <f t="shared" si="72"/>
        <v/>
      </c>
      <c r="EO86" s="196" t="str">
        <f t="shared" si="72"/>
        <v/>
      </c>
      <c r="EP86" s="196" t="str">
        <f t="shared" si="72"/>
        <v/>
      </c>
      <c r="EQ86" s="196" t="str">
        <f t="shared" si="72"/>
        <v/>
      </c>
      <c r="ER86" s="196" t="str">
        <f t="shared" si="72"/>
        <v/>
      </c>
      <c r="ES86" s="196" t="str">
        <f t="shared" si="72"/>
        <v/>
      </c>
      <c r="ET86" s="196" t="str">
        <f t="shared" si="72"/>
        <v/>
      </c>
      <c r="EU86" s="196" t="str">
        <f t="shared" si="72"/>
        <v/>
      </c>
      <c r="EV86" s="196" t="str">
        <f t="shared" si="72"/>
        <v/>
      </c>
    </row>
    <row r="87" spans="2:152" x14ac:dyDescent="0.25">
      <c r="B87" s="9" t="str">
        <f t="shared" si="18"/>
        <v/>
      </c>
      <c r="C87" s="6"/>
      <c r="D87" s="6"/>
      <c r="E87" s="6"/>
      <c r="F87" s="246" t="str">
        <f>IF('תנאי סף'!BE87&lt;&gt;1,"",'תנאי סף'!F87)</f>
        <v/>
      </c>
      <c r="G87" s="163"/>
      <c r="H87" s="186"/>
      <c r="I87" s="8"/>
      <c r="J87" s="7"/>
      <c r="K87" s="8"/>
      <c r="L87" s="7"/>
      <c r="M87" s="8"/>
      <c r="N87" s="8"/>
      <c r="O87" s="163"/>
      <c r="P87" s="186"/>
      <c r="Q87" s="10"/>
      <c r="R87" s="10"/>
      <c r="S87" s="10"/>
      <c r="T87" s="10"/>
      <c r="U87" s="164" t="str">
        <f t="shared" si="19"/>
        <v/>
      </c>
      <c r="V87" s="10">
        <v>1</v>
      </c>
      <c r="W87" s="10" t="str">
        <f t="shared" si="20"/>
        <v/>
      </c>
      <c r="X87" s="164">
        <v>1</v>
      </c>
      <c r="Y87" s="10" t="str">
        <f t="shared" si="21"/>
        <v/>
      </c>
      <c r="Z87" s="123" t="str">
        <f t="shared" si="52"/>
        <v/>
      </c>
      <c r="AA87" s="195">
        <f t="shared" si="22"/>
        <v>0</v>
      </c>
      <c r="AB87" s="195" t="str">
        <f t="shared" si="53"/>
        <v/>
      </c>
      <c r="AC87" s="195" t="str">
        <f t="shared" si="53"/>
        <v/>
      </c>
      <c r="AD87" s="195">
        <f t="shared" si="7"/>
        <v>0</v>
      </c>
      <c r="AE87" s="195">
        <f t="shared" si="7"/>
        <v>0</v>
      </c>
      <c r="BA87" s="195" t="str">
        <f t="shared" si="54"/>
        <v/>
      </c>
      <c r="BB87" s="195" t="str">
        <f t="shared" si="54"/>
        <v/>
      </c>
      <c r="BC87" s="195" t="str">
        <f t="shared" si="54"/>
        <v/>
      </c>
      <c r="BD87" s="195" t="str">
        <f t="shared" si="54"/>
        <v/>
      </c>
      <c r="BK87" s="196" t="str">
        <f t="shared" si="64"/>
        <v/>
      </c>
      <c r="BL87" s="196" t="str">
        <f t="shared" si="64"/>
        <v/>
      </c>
      <c r="BM87" s="196" t="str">
        <f t="shared" si="64"/>
        <v/>
      </c>
      <c r="BN87" s="196" t="str">
        <f t="shared" si="64"/>
        <v/>
      </c>
      <c r="BO87" s="196" t="str">
        <f t="shared" si="64"/>
        <v/>
      </c>
      <c r="BP87" s="196" t="str">
        <f t="shared" si="64"/>
        <v/>
      </c>
      <c r="BQ87" s="196" t="str">
        <f t="shared" si="64"/>
        <v/>
      </c>
      <c r="BR87" s="196" t="str">
        <f t="shared" si="64"/>
        <v/>
      </c>
      <c r="BS87" s="196" t="str">
        <f t="shared" si="64"/>
        <v/>
      </c>
      <c r="BT87" s="196" t="str">
        <f t="shared" si="64"/>
        <v/>
      </c>
      <c r="BU87" s="196" t="str">
        <f t="shared" si="65"/>
        <v/>
      </c>
      <c r="BV87" s="196" t="str">
        <f t="shared" si="65"/>
        <v/>
      </c>
      <c r="BW87" s="196" t="str">
        <f t="shared" si="65"/>
        <v/>
      </c>
      <c r="BX87" s="196" t="str">
        <f t="shared" si="65"/>
        <v/>
      </c>
      <c r="BY87" s="196" t="str">
        <f t="shared" si="65"/>
        <v/>
      </c>
      <c r="BZ87" s="196" t="str">
        <f t="shared" si="65"/>
        <v/>
      </c>
      <c r="CA87" s="196" t="str">
        <f t="shared" si="65"/>
        <v/>
      </c>
      <c r="CB87" s="196" t="str">
        <f t="shared" si="65"/>
        <v/>
      </c>
      <c r="CC87" s="196" t="str">
        <f t="shared" si="65"/>
        <v/>
      </c>
      <c r="CD87" s="196" t="str">
        <f t="shared" si="65"/>
        <v/>
      </c>
      <c r="CE87" s="196" t="str">
        <f t="shared" si="66"/>
        <v/>
      </c>
      <c r="CF87" s="196" t="str">
        <f t="shared" si="66"/>
        <v/>
      </c>
      <c r="CG87" s="196" t="str">
        <f t="shared" si="66"/>
        <v/>
      </c>
      <c r="CH87" s="196" t="str">
        <f t="shared" si="66"/>
        <v/>
      </c>
      <c r="CI87" s="196" t="str">
        <f t="shared" si="66"/>
        <v/>
      </c>
      <c r="CJ87" s="196" t="str">
        <f t="shared" si="66"/>
        <v/>
      </c>
      <c r="CK87" s="196" t="str">
        <f t="shared" si="66"/>
        <v/>
      </c>
      <c r="CL87" s="196" t="str">
        <f t="shared" si="66"/>
        <v/>
      </c>
      <c r="CM87" s="196" t="str">
        <f t="shared" si="66"/>
        <v/>
      </c>
      <c r="CN87" s="196" t="str">
        <f t="shared" si="66"/>
        <v/>
      </c>
      <c r="CO87" s="196" t="str">
        <f t="shared" si="67"/>
        <v/>
      </c>
      <c r="CP87" s="196" t="str">
        <f t="shared" si="67"/>
        <v/>
      </c>
      <c r="CQ87" s="196" t="str">
        <f t="shared" si="67"/>
        <v/>
      </c>
      <c r="CR87" s="196" t="str">
        <f t="shared" si="67"/>
        <v/>
      </c>
      <c r="CS87" s="196" t="str">
        <f t="shared" si="67"/>
        <v/>
      </c>
      <c r="CT87" s="196" t="str">
        <f t="shared" si="67"/>
        <v/>
      </c>
      <c r="CU87" s="196" t="str">
        <f t="shared" si="67"/>
        <v/>
      </c>
      <c r="CV87" s="196" t="str">
        <f t="shared" si="67"/>
        <v/>
      </c>
      <c r="CW87" s="196" t="str">
        <f t="shared" si="67"/>
        <v/>
      </c>
      <c r="CX87" s="196" t="str">
        <f t="shared" si="67"/>
        <v/>
      </c>
      <c r="CY87" s="196" t="str">
        <f t="shared" si="68"/>
        <v/>
      </c>
      <c r="CZ87" s="196" t="str">
        <f t="shared" si="68"/>
        <v/>
      </c>
      <c r="DA87" s="196" t="str">
        <f t="shared" si="68"/>
        <v/>
      </c>
      <c r="DB87" s="196" t="str">
        <f t="shared" si="68"/>
        <v/>
      </c>
      <c r="DC87" s="196" t="str">
        <f t="shared" si="68"/>
        <v/>
      </c>
      <c r="DD87" s="196" t="str">
        <f t="shared" si="68"/>
        <v/>
      </c>
      <c r="DE87" s="196" t="str">
        <f t="shared" si="68"/>
        <v/>
      </c>
      <c r="DF87" s="196" t="str">
        <f t="shared" si="68"/>
        <v/>
      </c>
      <c r="DG87" s="196" t="str">
        <f t="shared" si="68"/>
        <v/>
      </c>
      <c r="DH87" s="196" t="str">
        <f t="shared" si="68"/>
        <v/>
      </c>
      <c r="DI87" s="196" t="str">
        <f t="shared" si="69"/>
        <v/>
      </c>
      <c r="DJ87" s="196" t="str">
        <f t="shared" si="69"/>
        <v/>
      </c>
      <c r="DK87" s="196" t="str">
        <f t="shared" si="69"/>
        <v/>
      </c>
      <c r="DL87" s="196" t="str">
        <f t="shared" si="69"/>
        <v/>
      </c>
      <c r="DM87" s="196" t="str">
        <f t="shared" si="69"/>
        <v/>
      </c>
      <c r="DN87" s="196" t="str">
        <f t="shared" si="69"/>
        <v/>
      </c>
      <c r="DO87" s="196" t="str">
        <f t="shared" si="69"/>
        <v/>
      </c>
      <c r="DP87" s="196" t="str">
        <f t="shared" si="69"/>
        <v/>
      </c>
      <c r="DQ87" s="196" t="str">
        <f t="shared" si="69"/>
        <v/>
      </c>
      <c r="DR87" s="196" t="str">
        <f t="shared" si="69"/>
        <v/>
      </c>
      <c r="DS87" s="196" t="str">
        <f t="shared" si="70"/>
        <v/>
      </c>
      <c r="DT87" s="196" t="str">
        <f t="shared" si="70"/>
        <v/>
      </c>
      <c r="DU87" s="196" t="str">
        <f t="shared" si="70"/>
        <v/>
      </c>
      <c r="DV87" s="196" t="str">
        <f t="shared" si="70"/>
        <v/>
      </c>
      <c r="DW87" s="196" t="str">
        <f t="shared" si="70"/>
        <v/>
      </c>
      <c r="DX87" s="196" t="str">
        <f t="shared" si="70"/>
        <v/>
      </c>
      <c r="DY87" s="196" t="str">
        <f t="shared" si="70"/>
        <v/>
      </c>
      <c r="DZ87" s="196" t="str">
        <f t="shared" si="70"/>
        <v/>
      </c>
      <c r="EA87" s="196" t="str">
        <f t="shared" si="70"/>
        <v/>
      </c>
      <c r="EB87" s="196" t="str">
        <f t="shared" si="70"/>
        <v/>
      </c>
      <c r="EC87" s="196" t="str">
        <f t="shared" si="71"/>
        <v/>
      </c>
      <c r="ED87" s="196" t="str">
        <f t="shared" si="71"/>
        <v/>
      </c>
      <c r="EE87" s="196" t="str">
        <f t="shared" si="71"/>
        <v/>
      </c>
      <c r="EF87" s="196" t="str">
        <f t="shared" si="71"/>
        <v/>
      </c>
      <c r="EG87" s="196" t="str">
        <f t="shared" si="71"/>
        <v/>
      </c>
      <c r="EH87" s="196" t="str">
        <f t="shared" si="71"/>
        <v/>
      </c>
      <c r="EI87" s="196" t="str">
        <f t="shared" si="71"/>
        <v/>
      </c>
      <c r="EJ87" s="196" t="str">
        <f t="shared" si="71"/>
        <v/>
      </c>
      <c r="EK87" s="196" t="str">
        <f t="shared" si="71"/>
        <v/>
      </c>
      <c r="EL87" s="196" t="str">
        <f t="shared" si="71"/>
        <v/>
      </c>
      <c r="EM87" s="196" t="str">
        <f t="shared" si="72"/>
        <v/>
      </c>
      <c r="EN87" s="196" t="str">
        <f t="shared" si="72"/>
        <v/>
      </c>
      <c r="EO87" s="196" t="str">
        <f t="shared" si="72"/>
        <v/>
      </c>
      <c r="EP87" s="196" t="str">
        <f t="shared" si="72"/>
        <v/>
      </c>
      <c r="EQ87" s="196" t="str">
        <f t="shared" si="72"/>
        <v/>
      </c>
      <c r="ER87" s="196" t="str">
        <f t="shared" si="72"/>
        <v/>
      </c>
      <c r="ES87" s="196" t="str">
        <f t="shared" si="72"/>
        <v/>
      </c>
      <c r="ET87" s="196" t="str">
        <f t="shared" si="72"/>
        <v/>
      </c>
      <c r="EU87" s="196" t="str">
        <f t="shared" si="72"/>
        <v/>
      </c>
      <c r="EV87" s="196" t="str">
        <f t="shared" si="72"/>
        <v/>
      </c>
    </row>
    <row r="88" spans="2:152" x14ac:dyDescent="0.25">
      <c r="B88" s="9" t="str">
        <f t="shared" si="18"/>
        <v/>
      </c>
      <c r="C88" s="6"/>
      <c r="D88" s="6"/>
      <c r="E88" s="6"/>
      <c r="F88" s="246" t="str">
        <f>IF('תנאי סף'!BE88&lt;&gt;1,"",'תנאי סף'!F88)</f>
        <v/>
      </c>
      <c r="G88" s="163"/>
      <c r="H88" s="186"/>
      <c r="I88" s="8"/>
      <c r="J88" s="7"/>
      <c r="K88" s="8"/>
      <c r="L88" s="7"/>
      <c r="M88" s="8"/>
      <c r="N88" s="8"/>
      <c r="O88" s="163"/>
      <c r="P88" s="186"/>
      <c r="Q88" s="10"/>
      <c r="R88" s="10"/>
      <c r="S88" s="10"/>
      <c r="T88" s="10"/>
      <c r="U88" s="164" t="str">
        <f t="shared" si="19"/>
        <v/>
      </c>
      <c r="V88" s="10">
        <v>1</v>
      </c>
      <c r="W88" s="10" t="str">
        <f t="shared" si="20"/>
        <v/>
      </c>
      <c r="X88" s="164">
        <v>1</v>
      </c>
      <c r="Y88" s="10" t="str">
        <f t="shared" si="21"/>
        <v/>
      </c>
      <c r="Z88" s="123" t="str">
        <f t="shared" si="52"/>
        <v/>
      </c>
      <c r="AA88" s="195">
        <f t="shared" si="22"/>
        <v>0</v>
      </c>
      <c r="AB88" s="195" t="str">
        <f t="shared" si="53"/>
        <v/>
      </c>
      <c r="AC88" s="195" t="str">
        <f t="shared" si="53"/>
        <v/>
      </c>
      <c r="AD88" s="195">
        <f t="shared" si="7"/>
        <v>0</v>
      </c>
      <c r="AE88" s="195">
        <f t="shared" si="7"/>
        <v>0</v>
      </c>
      <c r="BA88" s="195" t="str">
        <f t="shared" si="54"/>
        <v/>
      </c>
      <c r="BB88" s="195" t="str">
        <f t="shared" si="54"/>
        <v/>
      </c>
      <c r="BC88" s="195" t="str">
        <f t="shared" si="54"/>
        <v/>
      </c>
      <c r="BD88" s="195" t="str">
        <f t="shared" si="54"/>
        <v/>
      </c>
      <c r="BK88" s="196" t="str">
        <f t="shared" si="64"/>
        <v/>
      </c>
      <c r="BL88" s="196" t="str">
        <f t="shared" si="64"/>
        <v/>
      </c>
      <c r="BM88" s="196" t="str">
        <f t="shared" si="64"/>
        <v/>
      </c>
      <c r="BN88" s="196" t="str">
        <f t="shared" si="64"/>
        <v/>
      </c>
      <c r="BO88" s="196" t="str">
        <f t="shared" si="64"/>
        <v/>
      </c>
      <c r="BP88" s="196" t="str">
        <f t="shared" si="64"/>
        <v/>
      </c>
      <c r="BQ88" s="196" t="str">
        <f t="shared" si="64"/>
        <v/>
      </c>
      <c r="BR88" s="196" t="str">
        <f t="shared" si="64"/>
        <v/>
      </c>
      <c r="BS88" s="196" t="str">
        <f t="shared" si="64"/>
        <v/>
      </c>
      <c r="BT88" s="196" t="str">
        <f t="shared" si="64"/>
        <v/>
      </c>
      <c r="BU88" s="196" t="str">
        <f t="shared" si="65"/>
        <v/>
      </c>
      <c r="BV88" s="196" t="str">
        <f t="shared" si="65"/>
        <v/>
      </c>
      <c r="BW88" s="196" t="str">
        <f t="shared" si="65"/>
        <v/>
      </c>
      <c r="BX88" s="196" t="str">
        <f t="shared" si="65"/>
        <v/>
      </c>
      <c r="BY88" s="196" t="str">
        <f t="shared" si="65"/>
        <v/>
      </c>
      <c r="BZ88" s="196" t="str">
        <f t="shared" si="65"/>
        <v/>
      </c>
      <c r="CA88" s="196" t="str">
        <f t="shared" si="65"/>
        <v/>
      </c>
      <c r="CB88" s="196" t="str">
        <f t="shared" si="65"/>
        <v/>
      </c>
      <c r="CC88" s="196" t="str">
        <f t="shared" si="65"/>
        <v/>
      </c>
      <c r="CD88" s="196" t="str">
        <f t="shared" si="65"/>
        <v/>
      </c>
      <c r="CE88" s="196" t="str">
        <f t="shared" si="66"/>
        <v/>
      </c>
      <c r="CF88" s="196" t="str">
        <f t="shared" si="66"/>
        <v/>
      </c>
      <c r="CG88" s="196" t="str">
        <f t="shared" si="66"/>
        <v/>
      </c>
      <c r="CH88" s="196" t="str">
        <f t="shared" si="66"/>
        <v/>
      </c>
      <c r="CI88" s="196" t="str">
        <f t="shared" si="66"/>
        <v/>
      </c>
      <c r="CJ88" s="196" t="str">
        <f t="shared" si="66"/>
        <v/>
      </c>
      <c r="CK88" s="196" t="str">
        <f t="shared" si="66"/>
        <v/>
      </c>
      <c r="CL88" s="196" t="str">
        <f t="shared" si="66"/>
        <v/>
      </c>
      <c r="CM88" s="196" t="str">
        <f t="shared" si="66"/>
        <v/>
      </c>
      <c r="CN88" s="196" t="str">
        <f t="shared" si="66"/>
        <v/>
      </c>
      <c r="CO88" s="196" t="str">
        <f t="shared" si="67"/>
        <v/>
      </c>
      <c r="CP88" s="196" t="str">
        <f t="shared" si="67"/>
        <v/>
      </c>
      <c r="CQ88" s="196" t="str">
        <f t="shared" si="67"/>
        <v/>
      </c>
      <c r="CR88" s="196" t="str">
        <f t="shared" si="67"/>
        <v/>
      </c>
      <c r="CS88" s="196" t="str">
        <f t="shared" si="67"/>
        <v/>
      </c>
      <c r="CT88" s="196" t="str">
        <f t="shared" si="67"/>
        <v/>
      </c>
      <c r="CU88" s="196" t="str">
        <f t="shared" si="67"/>
        <v/>
      </c>
      <c r="CV88" s="196" t="str">
        <f t="shared" si="67"/>
        <v/>
      </c>
      <c r="CW88" s="196" t="str">
        <f t="shared" si="67"/>
        <v/>
      </c>
      <c r="CX88" s="196" t="str">
        <f t="shared" si="67"/>
        <v/>
      </c>
      <c r="CY88" s="196" t="str">
        <f t="shared" si="68"/>
        <v/>
      </c>
      <c r="CZ88" s="196" t="str">
        <f t="shared" si="68"/>
        <v/>
      </c>
      <c r="DA88" s="196" t="str">
        <f t="shared" si="68"/>
        <v/>
      </c>
      <c r="DB88" s="196" t="str">
        <f t="shared" si="68"/>
        <v/>
      </c>
      <c r="DC88" s="196" t="str">
        <f t="shared" si="68"/>
        <v/>
      </c>
      <c r="DD88" s="196" t="str">
        <f t="shared" si="68"/>
        <v/>
      </c>
      <c r="DE88" s="196" t="str">
        <f t="shared" si="68"/>
        <v/>
      </c>
      <c r="DF88" s="196" t="str">
        <f t="shared" si="68"/>
        <v/>
      </c>
      <c r="DG88" s="196" t="str">
        <f t="shared" si="68"/>
        <v/>
      </c>
      <c r="DH88" s="196" t="str">
        <f t="shared" si="68"/>
        <v/>
      </c>
      <c r="DI88" s="196" t="str">
        <f t="shared" si="69"/>
        <v/>
      </c>
      <c r="DJ88" s="196" t="str">
        <f t="shared" si="69"/>
        <v/>
      </c>
      <c r="DK88" s="196" t="str">
        <f t="shared" si="69"/>
        <v/>
      </c>
      <c r="DL88" s="196" t="str">
        <f t="shared" si="69"/>
        <v/>
      </c>
      <c r="DM88" s="196" t="str">
        <f t="shared" si="69"/>
        <v/>
      </c>
      <c r="DN88" s="196" t="str">
        <f t="shared" si="69"/>
        <v/>
      </c>
      <c r="DO88" s="196" t="str">
        <f t="shared" si="69"/>
        <v/>
      </c>
      <c r="DP88" s="196" t="str">
        <f t="shared" si="69"/>
        <v/>
      </c>
      <c r="DQ88" s="196" t="str">
        <f t="shared" si="69"/>
        <v/>
      </c>
      <c r="DR88" s="196" t="str">
        <f t="shared" si="69"/>
        <v/>
      </c>
      <c r="DS88" s="196" t="str">
        <f t="shared" si="70"/>
        <v/>
      </c>
      <c r="DT88" s="196" t="str">
        <f t="shared" si="70"/>
        <v/>
      </c>
      <c r="DU88" s="196" t="str">
        <f t="shared" si="70"/>
        <v/>
      </c>
      <c r="DV88" s="196" t="str">
        <f t="shared" si="70"/>
        <v/>
      </c>
      <c r="DW88" s="196" t="str">
        <f t="shared" si="70"/>
        <v/>
      </c>
      <c r="DX88" s="196" t="str">
        <f t="shared" si="70"/>
        <v/>
      </c>
      <c r="DY88" s="196" t="str">
        <f t="shared" si="70"/>
        <v/>
      </c>
      <c r="DZ88" s="196" t="str">
        <f t="shared" si="70"/>
        <v/>
      </c>
      <c r="EA88" s="196" t="str">
        <f t="shared" si="70"/>
        <v/>
      </c>
      <c r="EB88" s="196" t="str">
        <f t="shared" si="70"/>
        <v/>
      </c>
      <c r="EC88" s="196" t="str">
        <f t="shared" si="71"/>
        <v/>
      </c>
      <c r="ED88" s="196" t="str">
        <f t="shared" si="71"/>
        <v/>
      </c>
      <c r="EE88" s="196" t="str">
        <f t="shared" si="71"/>
        <v/>
      </c>
      <c r="EF88" s="196" t="str">
        <f t="shared" si="71"/>
        <v/>
      </c>
      <c r="EG88" s="196" t="str">
        <f t="shared" si="71"/>
        <v/>
      </c>
      <c r="EH88" s="196" t="str">
        <f t="shared" si="71"/>
        <v/>
      </c>
      <c r="EI88" s="196" t="str">
        <f t="shared" si="71"/>
        <v/>
      </c>
      <c r="EJ88" s="196" t="str">
        <f t="shared" si="71"/>
        <v/>
      </c>
      <c r="EK88" s="196" t="str">
        <f t="shared" si="71"/>
        <v/>
      </c>
      <c r="EL88" s="196" t="str">
        <f t="shared" si="71"/>
        <v/>
      </c>
      <c r="EM88" s="196" t="str">
        <f t="shared" si="72"/>
        <v/>
      </c>
      <c r="EN88" s="196" t="str">
        <f t="shared" si="72"/>
        <v/>
      </c>
      <c r="EO88" s="196" t="str">
        <f t="shared" si="72"/>
        <v/>
      </c>
      <c r="EP88" s="196" t="str">
        <f t="shared" si="72"/>
        <v/>
      </c>
      <c r="EQ88" s="196" t="str">
        <f t="shared" si="72"/>
        <v/>
      </c>
      <c r="ER88" s="196" t="str">
        <f t="shared" si="72"/>
        <v/>
      </c>
      <c r="ES88" s="196" t="str">
        <f t="shared" si="72"/>
        <v/>
      </c>
      <c r="ET88" s="196" t="str">
        <f t="shared" si="72"/>
        <v/>
      </c>
      <c r="EU88" s="196" t="str">
        <f t="shared" si="72"/>
        <v/>
      </c>
      <c r="EV88" s="196" t="str">
        <f t="shared" si="72"/>
        <v/>
      </c>
    </row>
    <row r="89" spans="2:152" x14ac:dyDescent="0.25">
      <c r="B89" s="9" t="str">
        <f t="shared" si="18"/>
        <v/>
      </c>
      <c r="C89" s="6"/>
      <c r="D89" s="6"/>
      <c r="E89" s="6"/>
      <c r="F89" s="246" t="str">
        <f>IF('תנאי סף'!BE89&lt;&gt;1,"",'תנאי סף'!F89)</f>
        <v/>
      </c>
      <c r="G89" s="163"/>
      <c r="H89" s="186"/>
      <c r="I89" s="8"/>
      <c r="J89" s="7"/>
      <c r="K89" s="8"/>
      <c r="L89" s="7"/>
      <c r="M89" s="8"/>
      <c r="N89" s="8"/>
      <c r="O89" s="163"/>
      <c r="P89" s="186"/>
      <c r="Q89" s="10"/>
      <c r="R89" s="10"/>
      <c r="S89" s="10"/>
      <c r="T89" s="10"/>
      <c r="U89" s="164" t="str">
        <f t="shared" si="19"/>
        <v/>
      </c>
      <c r="V89" s="10">
        <v>1</v>
      </c>
      <c r="W89" s="10" t="str">
        <f t="shared" si="20"/>
        <v/>
      </c>
      <c r="X89" s="164">
        <v>1</v>
      </c>
      <c r="Y89" s="10" t="str">
        <f t="shared" si="21"/>
        <v/>
      </c>
      <c r="Z89" s="123" t="str">
        <f t="shared" si="52"/>
        <v/>
      </c>
      <c r="AA89" s="195">
        <f t="shared" si="22"/>
        <v>0</v>
      </c>
      <c r="AB89" s="195" t="str">
        <f t="shared" si="53"/>
        <v/>
      </c>
      <c r="AC89" s="195" t="str">
        <f t="shared" si="53"/>
        <v/>
      </c>
      <c r="AD89" s="195">
        <f t="shared" si="7"/>
        <v>0</v>
      </c>
      <c r="AE89" s="195">
        <f t="shared" si="7"/>
        <v>0</v>
      </c>
      <c r="BA89" s="195" t="str">
        <f t="shared" si="54"/>
        <v/>
      </c>
      <c r="BB89" s="195" t="str">
        <f t="shared" si="54"/>
        <v/>
      </c>
      <c r="BC89" s="195" t="str">
        <f t="shared" si="54"/>
        <v/>
      </c>
      <c r="BD89" s="195" t="str">
        <f t="shared" si="54"/>
        <v/>
      </c>
      <c r="BK89" s="196" t="str">
        <f t="shared" si="64"/>
        <v/>
      </c>
      <c r="BL89" s="196" t="str">
        <f t="shared" si="64"/>
        <v/>
      </c>
      <c r="BM89" s="196" t="str">
        <f t="shared" si="64"/>
        <v/>
      </c>
      <c r="BN89" s="196" t="str">
        <f t="shared" si="64"/>
        <v/>
      </c>
      <c r="BO89" s="196" t="str">
        <f t="shared" si="64"/>
        <v/>
      </c>
      <c r="BP89" s="196" t="str">
        <f t="shared" si="64"/>
        <v/>
      </c>
      <c r="BQ89" s="196" t="str">
        <f t="shared" si="64"/>
        <v/>
      </c>
      <c r="BR89" s="196" t="str">
        <f t="shared" si="64"/>
        <v/>
      </c>
      <c r="BS89" s="196" t="str">
        <f t="shared" si="64"/>
        <v/>
      </c>
      <c r="BT89" s="196" t="str">
        <f t="shared" si="64"/>
        <v/>
      </c>
      <c r="BU89" s="196" t="str">
        <f t="shared" si="65"/>
        <v/>
      </c>
      <c r="BV89" s="196" t="str">
        <f t="shared" si="65"/>
        <v/>
      </c>
      <c r="BW89" s="196" t="str">
        <f t="shared" si="65"/>
        <v/>
      </c>
      <c r="BX89" s="196" t="str">
        <f t="shared" si="65"/>
        <v/>
      </c>
      <c r="BY89" s="196" t="str">
        <f t="shared" si="65"/>
        <v/>
      </c>
      <c r="BZ89" s="196" t="str">
        <f t="shared" si="65"/>
        <v/>
      </c>
      <c r="CA89" s="196" t="str">
        <f t="shared" si="65"/>
        <v/>
      </c>
      <c r="CB89" s="196" t="str">
        <f t="shared" si="65"/>
        <v/>
      </c>
      <c r="CC89" s="196" t="str">
        <f t="shared" si="65"/>
        <v/>
      </c>
      <c r="CD89" s="196" t="str">
        <f t="shared" si="65"/>
        <v/>
      </c>
      <c r="CE89" s="196" t="str">
        <f t="shared" si="66"/>
        <v/>
      </c>
      <c r="CF89" s="196" t="str">
        <f t="shared" si="66"/>
        <v/>
      </c>
      <c r="CG89" s="196" t="str">
        <f t="shared" si="66"/>
        <v/>
      </c>
      <c r="CH89" s="196" t="str">
        <f t="shared" si="66"/>
        <v/>
      </c>
      <c r="CI89" s="196" t="str">
        <f t="shared" si="66"/>
        <v/>
      </c>
      <c r="CJ89" s="196" t="str">
        <f t="shared" si="66"/>
        <v/>
      </c>
      <c r="CK89" s="196" t="str">
        <f t="shared" si="66"/>
        <v/>
      </c>
      <c r="CL89" s="196" t="str">
        <f t="shared" si="66"/>
        <v/>
      </c>
      <c r="CM89" s="196" t="str">
        <f t="shared" si="66"/>
        <v/>
      </c>
      <c r="CN89" s="196" t="str">
        <f t="shared" si="66"/>
        <v/>
      </c>
      <c r="CO89" s="196" t="str">
        <f t="shared" si="67"/>
        <v/>
      </c>
      <c r="CP89" s="196" t="str">
        <f t="shared" si="67"/>
        <v/>
      </c>
      <c r="CQ89" s="196" t="str">
        <f t="shared" si="67"/>
        <v/>
      </c>
      <c r="CR89" s="196" t="str">
        <f t="shared" si="67"/>
        <v/>
      </c>
      <c r="CS89" s="196" t="str">
        <f t="shared" si="67"/>
        <v/>
      </c>
      <c r="CT89" s="196" t="str">
        <f t="shared" si="67"/>
        <v/>
      </c>
      <c r="CU89" s="196" t="str">
        <f t="shared" si="67"/>
        <v/>
      </c>
      <c r="CV89" s="196" t="str">
        <f t="shared" si="67"/>
        <v/>
      </c>
      <c r="CW89" s="196" t="str">
        <f t="shared" si="67"/>
        <v/>
      </c>
      <c r="CX89" s="196" t="str">
        <f t="shared" si="67"/>
        <v/>
      </c>
      <c r="CY89" s="196" t="str">
        <f t="shared" si="68"/>
        <v/>
      </c>
      <c r="CZ89" s="196" t="str">
        <f t="shared" si="68"/>
        <v/>
      </c>
      <c r="DA89" s="196" t="str">
        <f t="shared" si="68"/>
        <v/>
      </c>
      <c r="DB89" s="196" t="str">
        <f t="shared" si="68"/>
        <v/>
      </c>
      <c r="DC89" s="196" t="str">
        <f t="shared" si="68"/>
        <v/>
      </c>
      <c r="DD89" s="196" t="str">
        <f t="shared" si="68"/>
        <v/>
      </c>
      <c r="DE89" s="196" t="str">
        <f t="shared" si="68"/>
        <v/>
      </c>
      <c r="DF89" s="196" t="str">
        <f t="shared" si="68"/>
        <v/>
      </c>
      <c r="DG89" s="196" t="str">
        <f t="shared" si="68"/>
        <v/>
      </c>
      <c r="DH89" s="196" t="str">
        <f t="shared" si="68"/>
        <v/>
      </c>
      <c r="DI89" s="196" t="str">
        <f t="shared" si="69"/>
        <v/>
      </c>
      <c r="DJ89" s="196" t="str">
        <f t="shared" si="69"/>
        <v/>
      </c>
      <c r="DK89" s="196" t="str">
        <f t="shared" si="69"/>
        <v/>
      </c>
      <c r="DL89" s="196" t="str">
        <f t="shared" si="69"/>
        <v/>
      </c>
      <c r="DM89" s="196" t="str">
        <f t="shared" si="69"/>
        <v/>
      </c>
      <c r="DN89" s="196" t="str">
        <f t="shared" si="69"/>
        <v/>
      </c>
      <c r="DO89" s="196" t="str">
        <f t="shared" si="69"/>
        <v/>
      </c>
      <c r="DP89" s="196" t="str">
        <f t="shared" si="69"/>
        <v/>
      </c>
      <c r="DQ89" s="196" t="str">
        <f t="shared" si="69"/>
        <v/>
      </c>
      <c r="DR89" s="196" t="str">
        <f t="shared" si="69"/>
        <v/>
      </c>
      <c r="DS89" s="196" t="str">
        <f t="shared" si="70"/>
        <v/>
      </c>
      <c r="DT89" s="196" t="str">
        <f t="shared" si="70"/>
        <v/>
      </c>
      <c r="DU89" s="196" t="str">
        <f t="shared" si="70"/>
        <v/>
      </c>
      <c r="DV89" s="196" t="str">
        <f t="shared" si="70"/>
        <v/>
      </c>
      <c r="DW89" s="196" t="str">
        <f t="shared" si="70"/>
        <v/>
      </c>
      <c r="DX89" s="196" t="str">
        <f t="shared" si="70"/>
        <v/>
      </c>
      <c r="DY89" s="196" t="str">
        <f t="shared" si="70"/>
        <v/>
      </c>
      <c r="DZ89" s="196" t="str">
        <f t="shared" si="70"/>
        <v/>
      </c>
      <c r="EA89" s="196" t="str">
        <f t="shared" si="70"/>
        <v/>
      </c>
      <c r="EB89" s="196" t="str">
        <f t="shared" si="70"/>
        <v/>
      </c>
      <c r="EC89" s="196" t="str">
        <f t="shared" si="71"/>
        <v/>
      </c>
      <c r="ED89" s="196" t="str">
        <f t="shared" si="71"/>
        <v/>
      </c>
      <c r="EE89" s="196" t="str">
        <f t="shared" si="71"/>
        <v/>
      </c>
      <c r="EF89" s="196" t="str">
        <f t="shared" si="71"/>
        <v/>
      </c>
      <c r="EG89" s="196" t="str">
        <f t="shared" si="71"/>
        <v/>
      </c>
      <c r="EH89" s="196" t="str">
        <f t="shared" si="71"/>
        <v/>
      </c>
      <c r="EI89" s="196" t="str">
        <f t="shared" si="71"/>
        <v/>
      </c>
      <c r="EJ89" s="196" t="str">
        <f t="shared" si="71"/>
        <v/>
      </c>
      <c r="EK89" s="196" t="str">
        <f t="shared" si="71"/>
        <v/>
      </c>
      <c r="EL89" s="196" t="str">
        <f t="shared" si="71"/>
        <v/>
      </c>
      <c r="EM89" s="196" t="str">
        <f t="shared" si="72"/>
        <v/>
      </c>
      <c r="EN89" s="196" t="str">
        <f t="shared" si="72"/>
        <v/>
      </c>
      <c r="EO89" s="196" t="str">
        <f t="shared" si="72"/>
        <v/>
      </c>
      <c r="EP89" s="196" t="str">
        <f t="shared" si="72"/>
        <v/>
      </c>
      <c r="EQ89" s="196" t="str">
        <f t="shared" si="72"/>
        <v/>
      </c>
      <c r="ER89" s="196" t="str">
        <f t="shared" si="72"/>
        <v/>
      </c>
      <c r="ES89" s="196" t="str">
        <f t="shared" si="72"/>
        <v/>
      </c>
      <c r="ET89" s="196" t="str">
        <f t="shared" si="72"/>
        <v/>
      </c>
      <c r="EU89" s="196" t="str">
        <f t="shared" si="72"/>
        <v/>
      </c>
      <c r="EV89" s="196" t="str">
        <f t="shared" si="72"/>
        <v/>
      </c>
    </row>
    <row r="90" spans="2:152" x14ac:dyDescent="0.25">
      <c r="B90" s="9" t="str">
        <f t="shared" si="18"/>
        <v/>
      </c>
      <c r="C90" s="6"/>
      <c r="D90" s="6"/>
      <c r="E90" s="6"/>
      <c r="F90" s="246" t="str">
        <f>IF('תנאי סף'!BE90&lt;&gt;1,"",'תנאי סף'!F90)</f>
        <v/>
      </c>
      <c r="G90" s="163"/>
      <c r="H90" s="186"/>
      <c r="I90" s="8"/>
      <c r="J90" s="7"/>
      <c r="K90" s="8"/>
      <c r="L90" s="7"/>
      <c r="M90" s="8"/>
      <c r="N90" s="8"/>
      <c r="O90" s="163"/>
      <c r="P90" s="186"/>
      <c r="Q90" s="10"/>
      <c r="R90" s="10"/>
      <c r="S90" s="10"/>
      <c r="T90" s="10"/>
      <c r="U90" s="164" t="str">
        <f t="shared" si="19"/>
        <v/>
      </c>
      <c r="V90" s="10">
        <v>1</v>
      </c>
      <c r="W90" s="10" t="str">
        <f t="shared" si="20"/>
        <v/>
      </c>
      <c r="X90" s="164">
        <v>1</v>
      </c>
      <c r="Y90" s="10" t="str">
        <f t="shared" si="21"/>
        <v/>
      </c>
      <c r="Z90" s="123" t="str">
        <f t="shared" si="52"/>
        <v/>
      </c>
      <c r="AA90" s="195">
        <f t="shared" si="22"/>
        <v>0</v>
      </c>
      <c r="AB90" s="195" t="str">
        <f t="shared" si="53"/>
        <v/>
      </c>
      <c r="AC90" s="195" t="str">
        <f t="shared" si="53"/>
        <v/>
      </c>
      <c r="AD90" s="195">
        <f t="shared" si="7"/>
        <v>0</v>
      </c>
      <c r="AE90" s="195">
        <f t="shared" si="7"/>
        <v>0</v>
      </c>
      <c r="BA90" s="195" t="str">
        <f t="shared" si="54"/>
        <v/>
      </c>
      <c r="BB90" s="195" t="str">
        <f t="shared" si="54"/>
        <v/>
      </c>
      <c r="BC90" s="195" t="str">
        <f t="shared" si="54"/>
        <v/>
      </c>
      <c r="BD90" s="195" t="str">
        <f t="shared" si="54"/>
        <v/>
      </c>
      <c r="BK90" s="196" t="str">
        <f t="shared" si="64"/>
        <v/>
      </c>
      <c r="BL90" s="196" t="str">
        <f t="shared" si="64"/>
        <v/>
      </c>
      <c r="BM90" s="196" t="str">
        <f t="shared" si="64"/>
        <v/>
      </c>
      <c r="BN90" s="196" t="str">
        <f t="shared" si="64"/>
        <v/>
      </c>
      <c r="BO90" s="196" t="str">
        <f t="shared" si="64"/>
        <v/>
      </c>
      <c r="BP90" s="196" t="str">
        <f t="shared" si="64"/>
        <v/>
      </c>
      <c r="BQ90" s="196" t="str">
        <f t="shared" si="64"/>
        <v/>
      </c>
      <c r="BR90" s="196" t="str">
        <f t="shared" si="64"/>
        <v/>
      </c>
      <c r="BS90" s="196" t="str">
        <f t="shared" si="64"/>
        <v/>
      </c>
      <c r="BT90" s="196" t="str">
        <f t="shared" si="64"/>
        <v/>
      </c>
      <c r="BU90" s="196" t="str">
        <f t="shared" si="65"/>
        <v/>
      </c>
      <c r="BV90" s="196" t="str">
        <f t="shared" si="65"/>
        <v/>
      </c>
      <c r="BW90" s="196" t="str">
        <f t="shared" si="65"/>
        <v/>
      </c>
      <c r="BX90" s="196" t="str">
        <f t="shared" si="65"/>
        <v/>
      </c>
      <c r="BY90" s="196" t="str">
        <f t="shared" si="65"/>
        <v/>
      </c>
      <c r="BZ90" s="196" t="str">
        <f t="shared" si="65"/>
        <v/>
      </c>
      <c r="CA90" s="196" t="str">
        <f t="shared" si="65"/>
        <v/>
      </c>
      <c r="CB90" s="196" t="str">
        <f t="shared" si="65"/>
        <v/>
      </c>
      <c r="CC90" s="196" t="str">
        <f t="shared" si="65"/>
        <v/>
      </c>
      <c r="CD90" s="196" t="str">
        <f t="shared" si="65"/>
        <v/>
      </c>
      <c r="CE90" s="196" t="str">
        <f t="shared" si="66"/>
        <v/>
      </c>
      <c r="CF90" s="196" t="str">
        <f t="shared" si="66"/>
        <v/>
      </c>
      <c r="CG90" s="196" t="str">
        <f t="shared" si="66"/>
        <v/>
      </c>
      <c r="CH90" s="196" t="str">
        <f t="shared" si="66"/>
        <v/>
      </c>
      <c r="CI90" s="196" t="str">
        <f t="shared" si="66"/>
        <v/>
      </c>
      <c r="CJ90" s="196" t="str">
        <f t="shared" si="66"/>
        <v/>
      </c>
      <c r="CK90" s="196" t="str">
        <f t="shared" si="66"/>
        <v/>
      </c>
      <c r="CL90" s="196" t="str">
        <f t="shared" si="66"/>
        <v/>
      </c>
      <c r="CM90" s="196" t="str">
        <f t="shared" si="66"/>
        <v/>
      </c>
      <c r="CN90" s="196" t="str">
        <f t="shared" si="66"/>
        <v/>
      </c>
      <c r="CO90" s="196" t="str">
        <f t="shared" si="67"/>
        <v/>
      </c>
      <c r="CP90" s="196" t="str">
        <f t="shared" si="67"/>
        <v/>
      </c>
      <c r="CQ90" s="196" t="str">
        <f t="shared" si="67"/>
        <v/>
      </c>
      <c r="CR90" s="196" t="str">
        <f t="shared" si="67"/>
        <v/>
      </c>
      <c r="CS90" s="196" t="str">
        <f t="shared" si="67"/>
        <v/>
      </c>
      <c r="CT90" s="196" t="str">
        <f t="shared" si="67"/>
        <v/>
      </c>
      <c r="CU90" s="196" t="str">
        <f t="shared" si="67"/>
        <v/>
      </c>
      <c r="CV90" s="196" t="str">
        <f t="shared" si="67"/>
        <v/>
      </c>
      <c r="CW90" s="196" t="str">
        <f t="shared" si="67"/>
        <v/>
      </c>
      <c r="CX90" s="196" t="str">
        <f t="shared" si="67"/>
        <v/>
      </c>
      <c r="CY90" s="196" t="str">
        <f t="shared" si="68"/>
        <v/>
      </c>
      <c r="CZ90" s="196" t="str">
        <f t="shared" si="68"/>
        <v/>
      </c>
      <c r="DA90" s="196" t="str">
        <f t="shared" si="68"/>
        <v/>
      </c>
      <c r="DB90" s="196" t="str">
        <f t="shared" si="68"/>
        <v/>
      </c>
      <c r="DC90" s="196" t="str">
        <f t="shared" si="68"/>
        <v/>
      </c>
      <c r="DD90" s="196" t="str">
        <f t="shared" si="68"/>
        <v/>
      </c>
      <c r="DE90" s="196" t="str">
        <f t="shared" si="68"/>
        <v/>
      </c>
      <c r="DF90" s="196" t="str">
        <f t="shared" si="68"/>
        <v/>
      </c>
      <c r="DG90" s="196" t="str">
        <f t="shared" si="68"/>
        <v/>
      </c>
      <c r="DH90" s="196" t="str">
        <f t="shared" si="68"/>
        <v/>
      </c>
      <c r="DI90" s="196" t="str">
        <f t="shared" si="69"/>
        <v/>
      </c>
      <c r="DJ90" s="196" t="str">
        <f t="shared" si="69"/>
        <v/>
      </c>
      <c r="DK90" s="196" t="str">
        <f t="shared" si="69"/>
        <v/>
      </c>
      <c r="DL90" s="196" t="str">
        <f t="shared" si="69"/>
        <v/>
      </c>
      <c r="DM90" s="196" t="str">
        <f t="shared" si="69"/>
        <v/>
      </c>
      <c r="DN90" s="196" t="str">
        <f t="shared" si="69"/>
        <v/>
      </c>
      <c r="DO90" s="196" t="str">
        <f t="shared" si="69"/>
        <v/>
      </c>
      <c r="DP90" s="196" t="str">
        <f t="shared" si="69"/>
        <v/>
      </c>
      <c r="DQ90" s="196" t="str">
        <f t="shared" si="69"/>
        <v/>
      </c>
      <c r="DR90" s="196" t="str">
        <f t="shared" si="69"/>
        <v/>
      </c>
      <c r="DS90" s="196" t="str">
        <f t="shared" si="70"/>
        <v/>
      </c>
      <c r="DT90" s="196" t="str">
        <f t="shared" si="70"/>
        <v/>
      </c>
      <c r="DU90" s="196" t="str">
        <f t="shared" si="70"/>
        <v/>
      </c>
      <c r="DV90" s="196" t="str">
        <f t="shared" si="70"/>
        <v/>
      </c>
      <c r="DW90" s="196" t="str">
        <f t="shared" si="70"/>
        <v/>
      </c>
      <c r="DX90" s="196" t="str">
        <f t="shared" si="70"/>
        <v/>
      </c>
      <c r="DY90" s="196" t="str">
        <f t="shared" si="70"/>
        <v/>
      </c>
      <c r="DZ90" s="196" t="str">
        <f t="shared" si="70"/>
        <v/>
      </c>
      <c r="EA90" s="196" t="str">
        <f t="shared" si="70"/>
        <v/>
      </c>
      <c r="EB90" s="196" t="str">
        <f t="shared" si="70"/>
        <v/>
      </c>
      <c r="EC90" s="196" t="str">
        <f t="shared" si="71"/>
        <v/>
      </c>
      <c r="ED90" s="196" t="str">
        <f t="shared" si="71"/>
        <v/>
      </c>
      <c r="EE90" s="196" t="str">
        <f t="shared" si="71"/>
        <v/>
      </c>
      <c r="EF90" s="196" t="str">
        <f t="shared" si="71"/>
        <v/>
      </c>
      <c r="EG90" s="196" t="str">
        <f t="shared" si="71"/>
        <v/>
      </c>
      <c r="EH90" s="196" t="str">
        <f t="shared" si="71"/>
        <v/>
      </c>
      <c r="EI90" s="196" t="str">
        <f t="shared" si="71"/>
        <v/>
      </c>
      <c r="EJ90" s="196" t="str">
        <f t="shared" si="71"/>
        <v/>
      </c>
      <c r="EK90" s="196" t="str">
        <f t="shared" si="71"/>
        <v/>
      </c>
      <c r="EL90" s="196" t="str">
        <f t="shared" si="71"/>
        <v/>
      </c>
      <c r="EM90" s="196" t="str">
        <f t="shared" si="72"/>
        <v/>
      </c>
      <c r="EN90" s="196" t="str">
        <f t="shared" si="72"/>
        <v/>
      </c>
      <c r="EO90" s="196" t="str">
        <f t="shared" si="72"/>
        <v/>
      </c>
      <c r="EP90" s="196" t="str">
        <f t="shared" si="72"/>
        <v/>
      </c>
      <c r="EQ90" s="196" t="str">
        <f t="shared" si="72"/>
        <v/>
      </c>
      <c r="ER90" s="196" t="str">
        <f t="shared" si="72"/>
        <v/>
      </c>
      <c r="ES90" s="196" t="str">
        <f t="shared" si="72"/>
        <v/>
      </c>
      <c r="ET90" s="196" t="str">
        <f t="shared" si="72"/>
        <v/>
      </c>
      <c r="EU90" s="196" t="str">
        <f t="shared" si="72"/>
        <v/>
      </c>
      <c r="EV90" s="196" t="str">
        <f t="shared" si="72"/>
        <v/>
      </c>
    </row>
    <row r="91" spans="2:152" x14ac:dyDescent="0.25">
      <c r="B91" s="9" t="str">
        <f t="shared" si="18"/>
        <v/>
      </c>
      <c r="C91" s="6"/>
      <c r="D91" s="6"/>
      <c r="E91" s="6"/>
      <c r="F91" s="246" t="str">
        <f>IF('תנאי סף'!BE91&lt;&gt;1,"",'תנאי סף'!F91)</f>
        <v/>
      </c>
      <c r="G91" s="163"/>
      <c r="H91" s="186"/>
      <c r="I91" s="8"/>
      <c r="J91" s="7"/>
      <c r="K91" s="8"/>
      <c r="L91" s="7"/>
      <c r="M91" s="8"/>
      <c r="N91" s="8"/>
      <c r="O91" s="163"/>
      <c r="P91" s="186"/>
      <c r="Q91" s="10"/>
      <c r="R91" s="10"/>
      <c r="S91" s="10"/>
      <c r="T91" s="10"/>
      <c r="U91" s="164" t="str">
        <f t="shared" si="19"/>
        <v/>
      </c>
      <c r="V91" s="10">
        <v>1</v>
      </c>
      <c r="W91" s="10" t="str">
        <f t="shared" si="20"/>
        <v/>
      </c>
      <c r="X91" s="164">
        <v>1</v>
      </c>
      <c r="Y91" s="10" t="str">
        <f t="shared" si="21"/>
        <v/>
      </c>
      <c r="Z91" s="123" t="str">
        <f t="shared" si="52"/>
        <v/>
      </c>
      <c r="AA91" s="195">
        <f t="shared" si="22"/>
        <v>0</v>
      </c>
      <c r="AB91" s="195" t="str">
        <f t="shared" si="53"/>
        <v/>
      </c>
      <c r="AC91" s="195" t="str">
        <f t="shared" si="53"/>
        <v/>
      </c>
      <c r="AD91" s="195">
        <f t="shared" si="7"/>
        <v>0</v>
      </c>
      <c r="AE91" s="195">
        <f t="shared" si="7"/>
        <v>0</v>
      </c>
      <c r="BA91" s="195" t="str">
        <f t="shared" ref="BA91:BD110" si="73">IF($F91="","",BA$30)</f>
        <v/>
      </c>
      <c r="BB91" s="195" t="str">
        <f t="shared" si="73"/>
        <v/>
      </c>
      <c r="BC91" s="195" t="str">
        <f t="shared" si="73"/>
        <v/>
      </c>
      <c r="BD91" s="195" t="str">
        <f t="shared" si="73"/>
        <v/>
      </c>
      <c r="BK91" s="196" t="str">
        <f t="shared" ref="BK91:BT100" si="74">IF($F91="","",BK$30)</f>
        <v/>
      </c>
      <c r="BL91" s="196" t="str">
        <f t="shared" si="74"/>
        <v/>
      </c>
      <c r="BM91" s="196" t="str">
        <f t="shared" si="74"/>
        <v/>
      </c>
      <c r="BN91" s="196" t="str">
        <f t="shared" si="74"/>
        <v/>
      </c>
      <c r="BO91" s="196" t="str">
        <f t="shared" si="74"/>
        <v/>
      </c>
      <c r="BP91" s="196" t="str">
        <f t="shared" si="74"/>
        <v/>
      </c>
      <c r="BQ91" s="196" t="str">
        <f t="shared" si="74"/>
        <v/>
      </c>
      <c r="BR91" s="196" t="str">
        <f t="shared" si="74"/>
        <v/>
      </c>
      <c r="BS91" s="196" t="str">
        <f t="shared" si="74"/>
        <v/>
      </c>
      <c r="BT91" s="196" t="str">
        <f t="shared" si="74"/>
        <v/>
      </c>
      <c r="BU91" s="196" t="str">
        <f t="shared" ref="BU91:CD100" si="75">IF($F91="","",BU$30)</f>
        <v/>
      </c>
      <c r="BV91" s="196" t="str">
        <f t="shared" si="75"/>
        <v/>
      </c>
      <c r="BW91" s="196" t="str">
        <f t="shared" si="75"/>
        <v/>
      </c>
      <c r="BX91" s="196" t="str">
        <f t="shared" si="75"/>
        <v/>
      </c>
      <c r="BY91" s="196" t="str">
        <f t="shared" si="75"/>
        <v/>
      </c>
      <c r="BZ91" s="196" t="str">
        <f t="shared" si="75"/>
        <v/>
      </c>
      <c r="CA91" s="196" t="str">
        <f t="shared" si="75"/>
        <v/>
      </c>
      <c r="CB91" s="196" t="str">
        <f t="shared" si="75"/>
        <v/>
      </c>
      <c r="CC91" s="196" t="str">
        <f t="shared" si="75"/>
        <v/>
      </c>
      <c r="CD91" s="196" t="str">
        <f t="shared" si="75"/>
        <v/>
      </c>
      <c r="CE91" s="196" t="str">
        <f t="shared" ref="CE91:CN100" si="76">IF($F91="","",CE$30)</f>
        <v/>
      </c>
      <c r="CF91" s="196" t="str">
        <f t="shared" si="76"/>
        <v/>
      </c>
      <c r="CG91" s="196" t="str">
        <f t="shared" si="76"/>
        <v/>
      </c>
      <c r="CH91" s="196" t="str">
        <f t="shared" si="76"/>
        <v/>
      </c>
      <c r="CI91" s="196" t="str">
        <f t="shared" si="76"/>
        <v/>
      </c>
      <c r="CJ91" s="196" t="str">
        <f t="shared" si="76"/>
        <v/>
      </c>
      <c r="CK91" s="196" t="str">
        <f t="shared" si="76"/>
        <v/>
      </c>
      <c r="CL91" s="196" t="str">
        <f t="shared" si="76"/>
        <v/>
      </c>
      <c r="CM91" s="196" t="str">
        <f t="shared" si="76"/>
        <v/>
      </c>
      <c r="CN91" s="196" t="str">
        <f t="shared" si="76"/>
        <v/>
      </c>
      <c r="CO91" s="196" t="str">
        <f t="shared" ref="CO91:CX100" si="77">IF($F91="","",CO$30)</f>
        <v/>
      </c>
      <c r="CP91" s="196" t="str">
        <f t="shared" si="77"/>
        <v/>
      </c>
      <c r="CQ91" s="196" t="str">
        <f t="shared" si="77"/>
        <v/>
      </c>
      <c r="CR91" s="196" t="str">
        <f t="shared" si="77"/>
        <v/>
      </c>
      <c r="CS91" s="196" t="str">
        <f t="shared" si="77"/>
        <v/>
      </c>
      <c r="CT91" s="196" t="str">
        <f t="shared" si="77"/>
        <v/>
      </c>
      <c r="CU91" s="196" t="str">
        <f t="shared" si="77"/>
        <v/>
      </c>
      <c r="CV91" s="196" t="str">
        <f t="shared" si="77"/>
        <v/>
      </c>
      <c r="CW91" s="196" t="str">
        <f t="shared" si="77"/>
        <v/>
      </c>
      <c r="CX91" s="196" t="str">
        <f t="shared" si="77"/>
        <v/>
      </c>
      <c r="CY91" s="196" t="str">
        <f t="shared" ref="CY91:DH100" si="78">IF($F91="","",CY$30)</f>
        <v/>
      </c>
      <c r="CZ91" s="196" t="str">
        <f t="shared" si="78"/>
        <v/>
      </c>
      <c r="DA91" s="196" t="str">
        <f t="shared" si="78"/>
        <v/>
      </c>
      <c r="DB91" s="196" t="str">
        <f t="shared" si="78"/>
        <v/>
      </c>
      <c r="DC91" s="196" t="str">
        <f t="shared" si="78"/>
        <v/>
      </c>
      <c r="DD91" s="196" t="str">
        <f t="shared" si="78"/>
        <v/>
      </c>
      <c r="DE91" s="196" t="str">
        <f t="shared" si="78"/>
        <v/>
      </c>
      <c r="DF91" s="196" t="str">
        <f t="shared" si="78"/>
        <v/>
      </c>
      <c r="DG91" s="196" t="str">
        <f t="shared" si="78"/>
        <v/>
      </c>
      <c r="DH91" s="196" t="str">
        <f t="shared" si="78"/>
        <v/>
      </c>
      <c r="DI91" s="196" t="str">
        <f t="shared" ref="DI91:DR100" si="79">IF($F91="","",DI$30)</f>
        <v/>
      </c>
      <c r="DJ91" s="196" t="str">
        <f t="shared" si="79"/>
        <v/>
      </c>
      <c r="DK91" s="196" t="str">
        <f t="shared" si="79"/>
        <v/>
      </c>
      <c r="DL91" s="196" t="str">
        <f t="shared" si="79"/>
        <v/>
      </c>
      <c r="DM91" s="196" t="str">
        <f t="shared" si="79"/>
        <v/>
      </c>
      <c r="DN91" s="196" t="str">
        <f t="shared" si="79"/>
        <v/>
      </c>
      <c r="DO91" s="196" t="str">
        <f t="shared" si="79"/>
        <v/>
      </c>
      <c r="DP91" s="196" t="str">
        <f t="shared" si="79"/>
        <v/>
      </c>
      <c r="DQ91" s="196" t="str">
        <f t="shared" si="79"/>
        <v/>
      </c>
      <c r="DR91" s="196" t="str">
        <f t="shared" si="79"/>
        <v/>
      </c>
      <c r="DS91" s="196" t="str">
        <f t="shared" ref="DS91:EB100" si="80">IF($F91="","",DS$30)</f>
        <v/>
      </c>
      <c r="DT91" s="196" t="str">
        <f t="shared" si="80"/>
        <v/>
      </c>
      <c r="DU91" s="196" t="str">
        <f t="shared" si="80"/>
        <v/>
      </c>
      <c r="DV91" s="196" t="str">
        <f t="shared" si="80"/>
        <v/>
      </c>
      <c r="DW91" s="196" t="str">
        <f t="shared" si="80"/>
        <v/>
      </c>
      <c r="DX91" s="196" t="str">
        <f t="shared" si="80"/>
        <v/>
      </c>
      <c r="DY91" s="196" t="str">
        <f t="shared" si="80"/>
        <v/>
      </c>
      <c r="DZ91" s="196" t="str">
        <f t="shared" si="80"/>
        <v/>
      </c>
      <c r="EA91" s="196" t="str">
        <f t="shared" si="80"/>
        <v/>
      </c>
      <c r="EB91" s="196" t="str">
        <f t="shared" si="80"/>
        <v/>
      </c>
      <c r="EC91" s="196" t="str">
        <f t="shared" ref="EC91:EL100" si="81">IF($F91="","",EC$30)</f>
        <v/>
      </c>
      <c r="ED91" s="196" t="str">
        <f t="shared" si="81"/>
        <v/>
      </c>
      <c r="EE91" s="196" t="str">
        <f t="shared" si="81"/>
        <v/>
      </c>
      <c r="EF91" s="196" t="str">
        <f t="shared" si="81"/>
        <v/>
      </c>
      <c r="EG91" s="196" t="str">
        <f t="shared" si="81"/>
        <v/>
      </c>
      <c r="EH91" s="196" t="str">
        <f t="shared" si="81"/>
        <v/>
      </c>
      <c r="EI91" s="196" t="str">
        <f t="shared" si="81"/>
        <v/>
      </c>
      <c r="EJ91" s="196" t="str">
        <f t="shared" si="81"/>
        <v/>
      </c>
      <c r="EK91" s="196" t="str">
        <f t="shared" si="81"/>
        <v/>
      </c>
      <c r="EL91" s="196" t="str">
        <f t="shared" si="81"/>
        <v/>
      </c>
      <c r="EM91" s="196" t="str">
        <f t="shared" ref="EM91:EV100" si="82">IF($F91="","",EM$30)</f>
        <v/>
      </c>
      <c r="EN91" s="196" t="str">
        <f t="shared" si="82"/>
        <v/>
      </c>
      <c r="EO91" s="196" t="str">
        <f t="shared" si="82"/>
        <v/>
      </c>
      <c r="EP91" s="196" t="str">
        <f t="shared" si="82"/>
        <v/>
      </c>
      <c r="EQ91" s="196" t="str">
        <f t="shared" si="82"/>
        <v/>
      </c>
      <c r="ER91" s="196" t="str">
        <f t="shared" si="82"/>
        <v/>
      </c>
      <c r="ES91" s="196" t="str">
        <f t="shared" si="82"/>
        <v/>
      </c>
      <c r="ET91" s="196" t="str">
        <f t="shared" si="82"/>
        <v/>
      </c>
      <c r="EU91" s="196" t="str">
        <f t="shared" si="82"/>
        <v/>
      </c>
      <c r="EV91" s="196" t="str">
        <f t="shared" si="82"/>
        <v/>
      </c>
    </row>
    <row r="92" spans="2:152" x14ac:dyDescent="0.25">
      <c r="B92" s="9" t="str">
        <f t="shared" si="18"/>
        <v/>
      </c>
      <c r="C92" s="6"/>
      <c r="D92" s="6"/>
      <c r="E92" s="6"/>
      <c r="F92" s="246" t="str">
        <f>IF('תנאי סף'!BE92&lt;&gt;1,"",'תנאי סף'!F92)</f>
        <v/>
      </c>
      <c r="G92" s="163"/>
      <c r="H92" s="186"/>
      <c r="I92" s="8"/>
      <c r="J92" s="7"/>
      <c r="K92" s="8"/>
      <c r="L92" s="7"/>
      <c r="M92" s="8"/>
      <c r="N92" s="8"/>
      <c r="O92" s="163"/>
      <c r="P92" s="186"/>
      <c r="Q92" s="10"/>
      <c r="R92" s="10"/>
      <c r="S92" s="10"/>
      <c r="T92" s="10"/>
      <c r="U92" s="164" t="str">
        <f t="shared" si="19"/>
        <v/>
      </c>
      <c r="V92" s="10">
        <v>1</v>
      </c>
      <c r="W92" s="10" t="str">
        <f t="shared" si="20"/>
        <v/>
      </c>
      <c r="X92" s="164">
        <v>1</v>
      </c>
      <c r="Y92" s="10" t="str">
        <f t="shared" si="21"/>
        <v/>
      </c>
      <c r="Z92" s="123" t="str">
        <f t="shared" si="52"/>
        <v/>
      </c>
      <c r="AA92" s="195">
        <f t="shared" si="22"/>
        <v>0</v>
      </c>
      <c r="AB92" s="195" t="str">
        <f t="shared" ref="AB92:AC130" si="83">IF($F92="","",AB$30)</f>
        <v/>
      </c>
      <c r="AC92" s="195" t="str">
        <f t="shared" si="83"/>
        <v/>
      </c>
      <c r="AD92" s="195">
        <f t="shared" si="7"/>
        <v>0</v>
      </c>
      <c r="AE92" s="195">
        <f t="shared" si="7"/>
        <v>0</v>
      </c>
      <c r="BA92" s="195" t="str">
        <f t="shared" si="73"/>
        <v/>
      </c>
      <c r="BB92" s="195" t="str">
        <f t="shared" si="73"/>
        <v/>
      </c>
      <c r="BC92" s="195" t="str">
        <f t="shared" si="73"/>
        <v/>
      </c>
      <c r="BD92" s="195" t="str">
        <f t="shared" si="73"/>
        <v/>
      </c>
      <c r="BK92" s="196" t="str">
        <f t="shared" si="74"/>
        <v/>
      </c>
      <c r="BL92" s="196" t="str">
        <f t="shared" si="74"/>
        <v/>
      </c>
      <c r="BM92" s="196" t="str">
        <f t="shared" si="74"/>
        <v/>
      </c>
      <c r="BN92" s="196" t="str">
        <f t="shared" si="74"/>
        <v/>
      </c>
      <c r="BO92" s="196" t="str">
        <f t="shared" si="74"/>
        <v/>
      </c>
      <c r="BP92" s="196" t="str">
        <f t="shared" si="74"/>
        <v/>
      </c>
      <c r="BQ92" s="196" t="str">
        <f t="shared" si="74"/>
        <v/>
      </c>
      <c r="BR92" s="196" t="str">
        <f t="shared" si="74"/>
        <v/>
      </c>
      <c r="BS92" s="196" t="str">
        <f t="shared" si="74"/>
        <v/>
      </c>
      <c r="BT92" s="196" t="str">
        <f t="shared" si="74"/>
        <v/>
      </c>
      <c r="BU92" s="196" t="str">
        <f t="shared" si="75"/>
        <v/>
      </c>
      <c r="BV92" s="196" t="str">
        <f t="shared" si="75"/>
        <v/>
      </c>
      <c r="BW92" s="196" t="str">
        <f t="shared" si="75"/>
        <v/>
      </c>
      <c r="BX92" s="196" t="str">
        <f t="shared" si="75"/>
        <v/>
      </c>
      <c r="BY92" s="196" t="str">
        <f t="shared" si="75"/>
        <v/>
      </c>
      <c r="BZ92" s="196" t="str">
        <f t="shared" si="75"/>
        <v/>
      </c>
      <c r="CA92" s="196" t="str">
        <f t="shared" si="75"/>
        <v/>
      </c>
      <c r="CB92" s="196" t="str">
        <f t="shared" si="75"/>
        <v/>
      </c>
      <c r="CC92" s="196" t="str">
        <f t="shared" si="75"/>
        <v/>
      </c>
      <c r="CD92" s="196" t="str">
        <f t="shared" si="75"/>
        <v/>
      </c>
      <c r="CE92" s="196" t="str">
        <f t="shared" si="76"/>
        <v/>
      </c>
      <c r="CF92" s="196" t="str">
        <f t="shared" si="76"/>
        <v/>
      </c>
      <c r="CG92" s="196" t="str">
        <f t="shared" si="76"/>
        <v/>
      </c>
      <c r="CH92" s="196" t="str">
        <f t="shared" si="76"/>
        <v/>
      </c>
      <c r="CI92" s="196" t="str">
        <f t="shared" si="76"/>
        <v/>
      </c>
      <c r="CJ92" s="196" t="str">
        <f t="shared" si="76"/>
        <v/>
      </c>
      <c r="CK92" s="196" t="str">
        <f t="shared" si="76"/>
        <v/>
      </c>
      <c r="CL92" s="196" t="str">
        <f t="shared" si="76"/>
        <v/>
      </c>
      <c r="CM92" s="196" t="str">
        <f t="shared" si="76"/>
        <v/>
      </c>
      <c r="CN92" s="196" t="str">
        <f t="shared" si="76"/>
        <v/>
      </c>
      <c r="CO92" s="196" t="str">
        <f t="shared" si="77"/>
        <v/>
      </c>
      <c r="CP92" s="196" t="str">
        <f t="shared" si="77"/>
        <v/>
      </c>
      <c r="CQ92" s="196" t="str">
        <f t="shared" si="77"/>
        <v/>
      </c>
      <c r="CR92" s="196" t="str">
        <f t="shared" si="77"/>
        <v/>
      </c>
      <c r="CS92" s="196" t="str">
        <f t="shared" si="77"/>
        <v/>
      </c>
      <c r="CT92" s="196" t="str">
        <f t="shared" si="77"/>
        <v/>
      </c>
      <c r="CU92" s="196" t="str">
        <f t="shared" si="77"/>
        <v/>
      </c>
      <c r="CV92" s="196" t="str">
        <f t="shared" si="77"/>
        <v/>
      </c>
      <c r="CW92" s="196" t="str">
        <f t="shared" si="77"/>
        <v/>
      </c>
      <c r="CX92" s="196" t="str">
        <f t="shared" si="77"/>
        <v/>
      </c>
      <c r="CY92" s="196" t="str">
        <f t="shared" si="78"/>
        <v/>
      </c>
      <c r="CZ92" s="196" t="str">
        <f t="shared" si="78"/>
        <v/>
      </c>
      <c r="DA92" s="196" t="str">
        <f t="shared" si="78"/>
        <v/>
      </c>
      <c r="DB92" s="196" t="str">
        <f t="shared" si="78"/>
        <v/>
      </c>
      <c r="DC92" s="196" t="str">
        <f t="shared" si="78"/>
        <v/>
      </c>
      <c r="DD92" s="196" t="str">
        <f t="shared" si="78"/>
        <v/>
      </c>
      <c r="DE92" s="196" t="str">
        <f t="shared" si="78"/>
        <v/>
      </c>
      <c r="DF92" s="196" t="str">
        <f t="shared" si="78"/>
        <v/>
      </c>
      <c r="DG92" s="196" t="str">
        <f t="shared" si="78"/>
        <v/>
      </c>
      <c r="DH92" s="196" t="str">
        <f t="shared" si="78"/>
        <v/>
      </c>
      <c r="DI92" s="196" t="str">
        <f t="shared" si="79"/>
        <v/>
      </c>
      <c r="DJ92" s="196" t="str">
        <f t="shared" si="79"/>
        <v/>
      </c>
      <c r="DK92" s="196" t="str">
        <f t="shared" si="79"/>
        <v/>
      </c>
      <c r="DL92" s="196" t="str">
        <f t="shared" si="79"/>
        <v/>
      </c>
      <c r="DM92" s="196" t="str">
        <f t="shared" si="79"/>
        <v/>
      </c>
      <c r="DN92" s="196" t="str">
        <f t="shared" si="79"/>
        <v/>
      </c>
      <c r="DO92" s="196" t="str">
        <f t="shared" si="79"/>
        <v/>
      </c>
      <c r="DP92" s="196" t="str">
        <f t="shared" si="79"/>
        <v/>
      </c>
      <c r="DQ92" s="196" t="str">
        <f t="shared" si="79"/>
        <v/>
      </c>
      <c r="DR92" s="196" t="str">
        <f t="shared" si="79"/>
        <v/>
      </c>
      <c r="DS92" s="196" t="str">
        <f t="shared" si="80"/>
        <v/>
      </c>
      <c r="DT92" s="196" t="str">
        <f t="shared" si="80"/>
        <v/>
      </c>
      <c r="DU92" s="196" t="str">
        <f t="shared" si="80"/>
        <v/>
      </c>
      <c r="DV92" s="196" t="str">
        <f t="shared" si="80"/>
        <v/>
      </c>
      <c r="DW92" s="196" t="str">
        <f t="shared" si="80"/>
        <v/>
      </c>
      <c r="DX92" s="196" t="str">
        <f t="shared" si="80"/>
        <v/>
      </c>
      <c r="DY92" s="196" t="str">
        <f t="shared" si="80"/>
        <v/>
      </c>
      <c r="DZ92" s="196" t="str">
        <f t="shared" si="80"/>
        <v/>
      </c>
      <c r="EA92" s="196" t="str">
        <f t="shared" si="80"/>
        <v/>
      </c>
      <c r="EB92" s="196" t="str">
        <f t="shared" si="80"/>
        <v/>
      </c>
      <c r="EC92" s="196" t="str">
        <f t="shared" si="81"/>
        <v/>
      </c>
      <c r="ED92" s="196" t="str">
        <f t="shared" si="81"/>
        <v/>
      </c>
      <c r="EE92" s="196" t="str">
        <f t="shared" si="81"/>
        <v/>
      </c>
      <c r="EF92" s="196" t="str">
        <f t="shared" si="81"/>
        <v/>
      </c>
      <c r="EG92" s="196" t="str">
        <f t="shared" si="81"/>
        <v/>
      </c>
      <c r="EH92" s="196" t="str">
        <f t="shared" si="81"/>
        <v/>
      </c>
      <c r="EI92" s="196" t="str">
        <f t="shared" si="81"/>
        <v/>
      </c>
      <c r="EJ92" s="196" t="str">
        <f t="shared" si="81"/>
        <v/>
      </c>
      <c r="EK92" s="196" t="str">
        <f t="shared" si="81"/>
        <v/>
      </c>
      <c r="EL92" s="196" t="str">
        <f t="shared" si="81"/>
        <v/>
      </c>
      <c r="EM92" s="196" t="str">
        <f t="shared" si="82"/>
        <v/>
      </c>
      <c r="EN92" s="196" t="str">
        <f t="shared" si="82"/>
        <v/>
      </c>
      <c r="EO92" s="196" t="str">
        <f t="shared" si="82"/>
        <v/>
      </c>
      <c r="EP92" s="196" t="str">
        <f t="shared" si="82"/>
        <v/>
      </c>
      <c r="EQ92" s="196" t="str">
        <f t="shared" si="82"/>
        <v/>
      </c>
      <c r="ER92" s="196" t="str">
        <f t="shared" si="82"/>
        <v/>
      </c>
      <c r="ES92" s="196" t="str">
        <f t="shared" si="82"/>
        <v/>
      </c>
      <c r="ET92" s="196" t="str">
        <f t="shared" si="82"/>
        <v/>
      </c>
      <c r="EU92" s="196" t="str">
        <f t="shared" si="82"/>
        <v/>
      </c>
      <c r="EV92" s="196" t="str">
        <f t="shared" si="82"/>
        <v/>
      </c>
    </row>
    <row r="93" spans="2:152" x14ac:dyDescent="0.25">
      <c r="B93" s="9" t="str">
        <f t="shared" si="18"/>
        <v/>
      </c>
      <c r="C93" s="6"/>
      <c r="D93" s="6"/>
      <c r="E93" s="6"/>
      <c r="F93" s="246" t="str">
        <f>IF('תנאי סף'!BE93&lt;&gt;1,"",'תנאי סף'!F93)</f>
        <v/>
      </c>
      <c r="G93" s="163"/>
      <c r="H93" s="186"/>
      <c r="I93" s="8"/>
      <c r="J93" s="7"/>
      <c r="K93" s="8"/>
      <c r="L93" s="7"/>
      <c r="M93" s="8"/>
      <c r="N93" s="8"/>
      <c r="O93" s="163"/>
      <c r="P93" s="186"/>
      <c r="Q93" s="10"/>
      <c r="R93" s="10"/>
      <c r="S93" s="10"/>
      <c r="T93" s="10"/>
      <c r="U93" s="164" t="str">
        <f t="shared" si="19"/>
        <v/>
      </c>
      <c r="V93" s="10">
        <v>1</v>
      </c>
      <c r="W93" s="10" t="str">
        <f t="shared" si="20"/>
        <v/>
      </c>
      <c r="X93" s="164">
        <v>1</v>
      </c>
      <c r="Y93" s="10" t="str">
        <f t="shared" si="21"/>
        <v/>
      </c>
      <c r="Z93" s="123" t="str">
        <f t="shared" si="52"/>
        <v/>
      </c>
      <c r="AA93" s="195">
        <f t="shared" si="22"/>
        <v>0</v>
      </c>
      <c r="AB93" s="195" t="str">
        <f t="shared" si="83"/>
        <v/>
      </c>
      <c r="AC93" s="195" t="str">
        <f t="shared" si="83"/>
        <v/>
      </c>
      <c r="AD93" s="195">
        <f t="shared" si="7"/>
        <v>0</v>
      </c>
      <c r="AE93" s="195">
        <f t="shared" si="7"/>
        <v>0</v>
      </c>
      <c r="BA93" s="195" t="str">
        <f t="shared" si="73"/>
        <v/>
      </c>
      <c r="BB93" s="195" t="str">
        <f t="shared" si="73"/>
        <v/>
      </c>
      <c r="BC93" s="195" t="str">
        <f t="shared" si="73"/>
        <v/>
      </c>
      <c r="BD93" s="195" t="str">
        <f t="shared" si="73"/>
        <v/>
      </c>
      <c r="BK93" s="196" t="str">
        <f t="shared" si="74"/>
        <v/>
      </c>
      <c r="BL93" s="196" t="str">
        <f t="shared" si="74"/>
        <v/>
      </c>
      <c r="BM93" s="196" t="str">
        <f t="shared" si="74"/>
        <v/>
      </c>
      <c r="BN93" s="196" t="str">
        <f t="shared" si="74"/>
        <v/>
      </c>
      <c r="BO93" s="196" t="str">
        <f t="shared" si="74"/>
        <v/>
      </c>
      <c r="BP93" s="196" t="str">
        <f t="shared" si="74"/>
        <v/>
      </c>
      <c r="BQ93" s="196" t="str">
        <f t="shared" si="74"/>
        <v/>
      </c>
      <c r="BR93" s="196" t="str">
        <f t="shared" si="74"/>
        <v/>
      </c>
      <c r="BS93" s="196" t="str">
        <f t="shared" si="74"/>
        <v/>
      </c>
      <c r="BT93" s="196" t="str">
        <f t="shared" si="74"/>
        <v/>
      </c>
      <c r="BU93" s="196" t="str">
        <f t="shared" si="75"/>
        <v/>
      </c>
      <c r="BV93" s="196" t="str">
        <f t="shared" si="75"/>
        <v/>
      </c>
      <c r="BW93" s="196" t="str">
        <f t="shared" si="75"/>
        <v/>
      </c>
      <c r="BX93" s="196" t="str">
        <f t="shared" si="75"/>
        <v/>
      </c>
      <c r="BY93" s="196" t="str">
        <f t="shared" si="75"/>
        <v/>
      </c>
      <c r="BZ93" s="196" t="str">
        <f t="shared" si="75"/>
        <v/>
      </c>
      <c r="CA93" s="196" t="str">
        <f t="shared" si="75"/>
        <v/>
      </c>
      <c r="CB93" s="196" t="str">
        <f t="shared" si="75"/>
        <v/>
      </c>
      <c r="CC93" s="196" t="str">
        <f t="shared" si="75"/>
        <v/>
      </c>
      <c r="CD93" s="196" t="str">
        <f t="shared" si="75"/>
        <v/>
      </c>
      <c r="CE93" s="196" t="str">
        <f t="shared" si="76"/>
        <v/>
      </c>
      <c r="CF93" s="196" t="str">
        <f t="shared" si="76"/>
        <v/>
      </c>
      <c r="CG93" s="196" t="str">
        <f t="shared" si="76"/>
        <v/>
      </c>
      <c r="CH93" s="196" t="str">
        <f t="shared" si="76"/>
        <v/>
      </c>
      <c r="CI93" s="196" t="str">
        <f t="shared" si="76"/>
        <v/>
      </c>
      <c r="CJ93" s="196" t="str">
        <f t="shared" si="76"/>
        <v/>
      </c>
      <c r="CK93" s="196" t="str">
        <f t="shared" si="76"/>
        <v/>
      </c>
      <c r="CL93" s="196" t="str">
        <f t="shared" si="76"/>
        <v/>
      </c>
      <c r="CM93" s="196" t="str">
        <f t="shared" si="76"/>
        <v/>
      </c>
      <c r="CN93" s="196" t="str">
        <f t="shared" si="76"/>
        <v/>
      </c>
      <c r="CO93" s="196" t="str">
        <f t="shared" si="77"/>
        <v/>
      </c>
      <c r="CP93" s="196" t="str">
        <f t="shared" si="77"/>
        <v/>
      </c>
      <c r="CQ93" s="196" t="str">
        <f t="shared" si="77"/>
        <v/>
      </c>
      <c r="CR93" s="196" t="str">
        <f t="shared" si="77"/>
        <v/>
      </c>
      <c r="CS93" s="196" t="str">
        <f t="shared" si="77"/>
        <v/>
      </c>
      <c r="CT93" s="196" t="str">
        <f t="shared" si="77"/>
        <v/>
      </c>
      <c r="CU93" s="196" t="str">
        <f t="shared" si="77"/>
        <v/>
      </c>
      <c r="CV93" s="196" t="str">
        <f t="shared" si="77"/>
        <v/>
      </c>
      <c r="CW93" s="196" t="str">
        <f t="shared" si="77"/>
        <v/>
      </c>
      <c r="CX93" s="196" t="str">
        <f t="shared" si="77"/>
        <v/>
      </c>
      <c r="CY93" s="196" t="str">
        <f t="shared" si="78"/>
        <v/>
      </c>
      <c r="CZ93" s="196" t="str">
        <f t="shared" si="78"/>
        <v/>
      </c>
      <c r="DA93" s="196" t="str">
        <f t="shared" si="78"/>
        <v/>
      </c>
      <c r="DB93" s="196" t="str">
        <f t="shared" si="78"/>
        <v/>
      </c>
      <c r="DC93" s="196" t="str">
        <f t="shared" si="78"/>
        <v/>
      </c>
      <c r="DD93" s="196" t="str">
        <f t="shared" si="78"/>
        <v/>
      </c>
      <c r="DE93" s="196" t="str">
        <f t="shared" si="78"/>
        <v/>
      </c>
      <c r="DF93" s="196" t="str">
        <f t="shared" si="78"/>
        <v/>
      </c>
      <c r="DG93" s="196" t="str">
        <f t="shared" si="78"/>
        <v/>
      </c>
      <c r="DH93" s="196" t="str">
        <f t="shared" si="78"/>
        <v/>
      </c>
      <c r="DI93" s="196" t="str">
        <f t="shared" si="79"/>
        <v/>
      </c>
      <c r="DJ93" s="196" t="str">
        <f t="shared" si="79"/>
        <v/>
      </c>
      <c r="DK93" s="196" t="str">
        <f t="shared" si="79"/>
        <v/>
      </c>
      <c r="DL93" s="196" t="str">
        <f t="shared" si="79"/>
        <v/>
      </c>
      <c r="DM93" s="196" t="str">
        <f t="shared" si="79"/>
        <v/>
      </c>
      <c r="DN93" s="196" t="str">
        <f t="shared" si="79"/>
        <v/>
      </c>
      <c r="DO93" s="196" t="str">
        <f t="shared" si="79"/>
        <v/>
      </c>
      <c r="DP93" s="196" t="str">
        <f t="shared" si="79"/>
        <v/>
      </c>
      <c r="DQ93" s="196" t="str">
        <f t="shared" si="79"/>
        <v/>
      </c>
      <c r="DR93" s="196" t="str">
        <f t="shared" si="79"/>
        <v/>
      </c>
      <c r="DS93" s="196" t="str">
        <f t="shared" si="80"/>
        <v/>
      </c>
      <c r="DT93" s="196" t="str">
        <f t="shared" si="80"/>
        <v/>
      </c>
      <c r="DU93" s="196" t="str">
        <f t="shared" si="80"/>
        <v/>
      </c>
      <c r="DV93" s="196" t="str">
        <f t="shared" si="80"/>
        <v/>
      </c>
      <c r="DW93" s="196" t="str">
        <f t="shared" si="80"/>
        <v/>
      </c>
      <c r="DX93" s="196" t="str">
        <f t="shared" si="80"/>
        <v/>
      </c>
      <c r="DY93" s="196" t="str">
        <f t="shared" si="80"/>
        <v/>
      </c>
      <c r="DZ93" s="196" t="str">
        <f t="shared" si="80"/>
        <v/>
      </c>
      <c r="EA93" s="196" t="str">
        <f t="shared" si="80"/>
        <v/>
      </c>
      <c r="EB93" s="196" t="str">
        <f t="shared" si="80"/>
        <v/>
      </c>
      <c r="EC93" s="196" t="str">
        <f t="shared" si="81"/>
        <v/>
      </c>
      <c r="ED93" s="196" t="str">
        <f t="shared" si="81"/>
        <v/>
      </c>
      <c r="EE93" s="196" t="str">
        <f t="shared" si="81"/>
        <v/>
      </c>
      <c r="EF93" s="196" t="str">
        <f t="shared" si="81"/>
        <v/>
      </c>
      <c r="EG93" s="196" t="str">
        <f t="shared" si="81"/>
        <v/>
      </c>
      <c r="EH93" s="196" t="str">
        <f t="shared" si="81"/>
        <v/>
      </c>
      <c r="EI93" s="196" t="str">
        <f t="shared" si="81"/>
        <v/>
      </c>
      <c r="EJ93" s="196" t="str">
        <f t="shared" si="81"/>
        <v/>
      </c>
      <c r="EK93" s="196" t="str">
        <f t="shared" si="81"/>
        <v/>
      </c>
      <c r="EL93" s="196" t="str">
        <f t="shared" si="81"/>
        <v/>
      </c>
      <c r="EM93" s="196" t="str">
        <f t="shared" si="82"/>
        <v/>
      </c>
      <c r="EN93" s="196" t="str">
        <f t="shared" si="82"/>
        <v/>
      </c>
      <c r="EO93" s="196" t="str">
        <f t="shared" si="82"/>
        <v/>
      </c>
      <c r="EP93" s="196" t="str">
        <f t="shared" si="82"/>
        <v/>
      </c>
      <c r="EQ93" s="196" t="str">
        <f t="shared" si="82"/>
        <v/>
      </c>
      <c r="ER93" s="196" t="str">
        <f t="shared" si="82"/>
        <v/>
      </c>
      <c r="ES93" s="196" t="str">
        <f t="shared" si="82"/>
        <v/>
      </c>
      <c r="ET93" s="196" t="str">
        <f t="shared" si="82"/>
        <v/>
      </c>
      <c r="EU93" s="196" t="str">
        <f t="shared" si="82"/>
        <v/>
      </c>
      <c r="EV93" s="196" t="str">
        <f t="shared" si="82"/>
        <v/>
      </c>
    </row>
    <row r="94" spans="2:152" x14ac:dyDescent="0.25">
      <c r="B94" s="9">
        <f t="shared" si="18"/>
        <v>64</v>
      </c>
      <c r="C94" s="6"/>
      <c r="D94" s="6"/>
      <c r="E94" s="6"/>
      <c r="F94" s="246" t="str">
        <f>IF('תנאי סף'!BE94&lt;&gt;1,"",'תנאי סף'!F94)</f>
        <v>פליציה בלומנטל - סמה צעירה</v>
      </c>
      <c r="G94" s="163" t="s">
        <v>226</v>
      </c>
      <c r="H94" s="186">
        <v>0</v>
      </c>
      <c r="I94" s="8"/>
      <c r="J94" s="7"/>
      <c r="K94" s="8"/>
      <c r="L94" s="7"/>
      <c r="M94" s="8"/>
      <c r="N94" s="8"/>
      <c r="O94" s="163"/>
      <c r="P94" s="186"/>
      <c r="Q94" s="10"/>
      <c r="R94" s="10"/>
      <c r="S94" s="10"/>
      <c r="T94" s="10"/>
      <c r="U94" s="164">
        <f t="shared" si="19"/>
        <v>0</v>
      </c>
      <c r="V94" s="10">
        <v>1</v>
      </c>
      <c r="W94" s="10">
        <f t="shared" si="20"/>
        <v>0</v>
      </c>
      <c r="X94" s="164">
        <v>1</v>
      </c>
      <c r="Y94" s="10">
        <f t="shared" si="21"/>
        <v>0</v>
      </c>
      <c r="Z94" s="123">
        <f t="shared" si="52"/>
        <v>0</v>
      </c>
      <c r="AA94" s="195">
        <f t="shared" si="22"/>
        <v>1</v>
      </c>
      <c r="AB94" s="195">
        <f t="shared" si="83"/>
        <v>0</v>
      </c>
      <c r="AC94" s="195">
        <f t="shared" si="83"/>
        <v>1</v>
      </c>
      <c r="AD94" s="195">
        <f t="shared" si="7"/>
        <v>1</v>
      </c>
      <c r="AE94" s="195">
        <f t="shared" si="7"/>
        <v>1</v>
      </c>
      <c r="BA94" s="195" t="str">
        <f t="shared" si="73"/>
        <v>תל אביב והסביבה (עד 30 קילומטר מתל-אביב)</v>
      </c>
      <c r="BB94" s="195" t="str">
        <f t="shared" si="73"/>
        <v>מעל 30 ועד 60 קילומטר מתל-אביב (נתניה חדרה, יבנה, גדרה)</v>
      </c>
      <c r="BC94" s="195" t="str">
        <f t="shared" si="73"/>
        <v>מעל 60 ועד 100 קילומטר מתל-אביב (ירושלים, חיפה)</v>
      </c>
      <c r="BD94" s="195" t="str">
        <f t="shared" si="73"/>
        <v>מעל 100 קילומטר מתל-אביב (עכו, באר שבע, טבריה)</v>
      </c>
      <c r="BK94" s="196">
        <f t="shared" si="74"/>
        <v>0</v>
      </c>
      <c r="BL94" s="196">
        <f t="shared" si="74"/>
        <v>0</v>
      </c>
      <c r="BM94" s="196">
        <f t="shared" si="74"/>
        <v>0</v>
      </c>
      <c r="BN94" s="196">
        <f t="shared" si="74"/>
        <v>0</v>
      </c>
      <c r="BO94" s="196">
        <f t="shared" si="74"/>
        <v>0</v>
      </c>
      <c r="BP94" s="196">
        <f t="shared" si="74"/>
        <v>0</v>
      </c>
      <c r="BQ94" s="196">
        <f t="shared" si="74"/>
        <v>0</v>
      </c>
      <c r="BR94" s="196">
        <f t="shared" si="74"/>
        <v>0</v>
      </c>
      <c r="BS94" s="196">
        <f t="shared" si="74"/>
        <v>0</v>
      </c>
      <c r="BT94" s="196">
        <f t="shared" si="74"/>
        <v>0</v>
      </c>
      <c r="BU94" s="196">
        <f t="shared" si="75"/>
        <v>0</v>
      </c>
      <c r="BV94" s="196">
        <f t="shared" si="75"/>
        <v>0</v>
      </c>
      <c r="BW94" s="196">
        <f t="shared" si="75"/>
        <v>0</v>
      </c>
      <c r="BX94" s="196">
        <f t="shared" si="75"/>
        <v>0</v>
      </c>
      <c r="BY94" s="196">
        <f t="shared" si="75"/>
        <v>0</v>
      </c>
      <c r="BZ94" s="196">
        <f t="shared" si="75"/>
        <v>0</v>
      </c>
      <c r="CA94" s="196">
        <f t="shared" si="75"/>
        <v>0</v>
      </c>
      <c r="CB94" s="196">
        <f t="shared" si="75"/>
        <v>0</v>
      </c>
      <c r="CC94" s="196">
        <f t="shared" si="75"/>
        <v>0</v>
      </c>
      <c r="CD94" s="196">
        <f t="shared" si="75"/>
        <v>0</v>
      </c>
      <c r="CE94" s="196">
        <f t="shared" si="76"/>
        <v>0</v>
      </c>
      <c r="CF94" s="196">
        <f t="shared" si="76"/>
        <v>0</v>
      </c>
      <c r="CG94" s="196">
        <f t="shared" si="76"/>
        <v>0</v>
      </c>
      <c r="CH94" s="196">
        <f t="shared" si="76"/>
        <v>0</v>
      </c>
      <c r="CI94" s="196">
        <f t="shared" si="76"/>
        <v>0</v>
      </c>
      <c r="CJ94" s="196">
        <f t="shared" si="76"/>
        <v>0</v>
      </c>
      <c r="CK94" s="196">
        <f t="shared" si="76"/>
        <v>0</v>
      </c>
      <c r="CL94" s="196">
        <f t="shared" si="76"/>
        <v>0</v>
      </c>
      <c r="CM94" s="196">
        <f t="shared" si="76"/>
        <v>0</v>
      </c>
      <c r="CN94" s="196">
        <f t="shared" si="76"/>
        <v>0</v>
      </c>
      <c r="CO94" s="196">
        <f t="shared" si="77"/>
        <v>0</v>
      </c>
      <c r="CP94" s="196">
        <f t="shared" si="77"/>
        <v>0</v>
      </c>
      <c r="CQ94" s="196">
        <f t="shared" si="77"/>
        <v>0</v>
      </c>
      <c r="CR94" s="196">
        <f t="shared" si="77"/>
        <v>0</v>
      </c>
      <c r="CS94" s="196">
        <f t="shared" si="77"/>
        <v>0</v>
      </c>
      <c r="CT94" s="196">
        <f t="shared" si="77"/>
        <v>0</v>
      </c>
      <c r="CU94" s="196">
        <f t="shared" si="77"/>
        <v>0</v>
      </c>
      <c r="CV94" s="196">
        <f t="shared" si="77"/>
        <v>0</v>
      </c>
      <c r="CW94" s="196">
        <f t="shared" si="77"/>
        <v>0</v>
      </c>
      <c r="CX94" s="196">
        <f t="shared" si="77"/>
        <v>0</v>
      </c>
      <c r="CY94" s="196">
        <f t="shared" si="78"/>
        <v>0</v>
      </c>
      <c r="CZ94" s="196">
        <f t="shared" si="78"/>
        <v>0</v>
      </c>
      <c r="DA94" s="196">
        <f t="shared" si="78"/>
        <v>0</v>
      </c>
      <c r="DB94" s="196">
        <f t="shared" si="78"/>
        <v>0</v>
      </c>
      <c r="DC94" s="196">
        <f t="shared" si="78"/>
        <v>0</v>
      </c>
      <c r="DD94" s="196">
        <f t="shared" si="78"/>
        <v>0</v>
      </c>
      <c r="DE94" s="196">
        <f t="shared" si="78"/>
        <v>0</v>
      </c>
      <c r="DF94" s="196">
        <f t="shared" si="78"/>
        <v>0</v>
      </c>
      <c r="DG94" s="196">
        <f t="shared" si="78"/>
        <v>0</v>
      </c>
      <c r="DH94" s="196">
        <f t="shared" si="78"/>
        <v>0</v>
      </c>
      <c r="DI94" s="196">
        <f t="shared" si="79"/>
        <v>0</v>
      </c>
      <c r="DJ94" s="196">
        <f t="shared" si="79"/>
        <v>0</v>
      </c>
      <c r="DK94" s="196">
        <f t="shared" si="79"/>
        <v>0</v>
      </c>
      <c r="DL94" s="196">
        <f t="shared" si="79"/>
        <v>0</v>
      </c>
      <c r="DM94" s="196">
        <f t="shared" si="79"/>
        <v>0</v>
      </c>
      <c r="DN94" s="196">
        <f t="shared" si="79"/>
        <v>0</v>
      </c>
      <c r="DO94" s="196">
        <f t="shared" si="79"/>
        <v>0</v>
      </c>
      <c r="DP94" s="196">
        <f t="shared" si="79"/>
        <v>0</v>
      </c>
      <c r="DQ94" s="196">
        <f t="shared" si="79"/>
        <v>0</v>
      </c>
      <c r="DR94" s="196">
        <f t="shared" si="79"/>
        <v>0</v>
      </c>
      <c r="DS94" s="196">
        <f t="shared" si="80"/>
        <v>0</v>
      </c>
      <c r="DT94" s="196">
        <f t="shared" si="80"/>
        <v>0</v>
      </c>
      <c r="DU94" s="196">
        <f t="shared" si="80"/>
        <v>0</v>
      </c>
      <c r="DV94" s="196">
        <f t="shared" si="80"/>
        <v>0</v>
      </c>
      <c r="DW94" s="196">
        <f t="shared" si="80"/>
        <v>0</v>
      </c>
      <c r="DX94" s="196">
        <f t="shared" si="80"/>
        <v>0</v>
      </c>
      <c r="DY94" s="196">
        <f t="shared" si="80"/>
        <v>0</v>
      </c>
      <c r="DZ94" s="196">
        <f t="shared" si="80"/>
        <v>0</v>
      </c>
      <c r="EA94" s="196">
        <f t="shared" si="80"/>
        <v>0</v>
      </c>
      <c r="EB94" s="196">
        <f t="shared" si="80"/>
        <v>0</v>
      </c>
      <c r="EC94" s="196">
        <f t="shared" si="81"/>
        <v>0</v>
      </c>
      <c r="ED94" s="196">
        <f t="shared" si="81"/>
        <v>0</v>
      </c>
      <c r="EE94" s="196">
        <f t="shared" si="81"/>
        <v>0</v>
      </c>
      <c r="EF94" s="196">
        <f t="shared" si="81"/>
        <v>0</v>
      </c>
      <c r="EG94" s="196">
        <f t="shared" si="81"/>
        <v>0</v>
      </c>
      <c r="EH94" s="196">
        <f t="shared" si="81"/>
        <v>0</v>
      </c>
      <c r="EI94" s="196">
        <f t="shared" si="81"/>
        <v>0</v>
      </c>
      <c r="EJ94" s="196">
        <f t="shared" si="81"/>
        <v>0</v>
      </c>
      <c r="EK94" s="196">
        <f t="shared" si="81"/>
        <v>0</v>
      </c>
      <c r="EL94" s="196">
        <f t="shared" si="81"/>
        <v>0</v>
      </c>
      <c r="EM94" s="196">
        <f t="shared" si="82"/>
        <v>0</v>
      </c>
      <c r="EN94" s="196">
        <f t="shared" si="82"/>
        <v>0</v>
      </c>
      <c r="EO94" s="196">
        <f t="shared" si="82"/>
        <v>0</v>
      </c>
      <c r="EP94" s="196">
        <f t="shared" si="82"/>
        <v>0</v>
      </c>
      <c r="EQ94" s="196">
        <f t="shared" si="82"/>
        <v>0</v>
      </c>
      <c r="ER94" s="196">
        <f t="shared" si="82"/>
        <v>0</v>
      </c>
      <c r="ES94" s="196">
        <f t="shared" si="82"/>
        <v>0</v>
      </c>
      <c r="ET94" s="196">
        <f t="shared" si="82"/>
        <v>0</v>
      </c>
      <c r="EU94" s="196">
        <f t="shared" si="82"/>
        <v>0</v>
      </c>
      <c r="EV94" s="196">
        <f t="shared" si="82"/>
        <v>0</v>
      </c>
    </row>
    <row r="95" spans="2:152" x14ac:dyDescent="0.25">
      <c r="B95" s="9">
        <f t="shared" si="18"/>
        <v>65</v>
      </c>
      <c r="C95" s="6"/>
      <c r="D95" s="6"/>
      <c r="E95" s="6"/>
      <c r="F95" s="246" t="str">
        <f>IF('תנאי סף'!BE95&lt;&gt;1,"",'תנאי סף'!F95)</f>
        <v>אל תוך האור: מוסיקה אבודה מהתקופה הנאצית</v>
      </c>
      <c r="G95" s="163" t="s">
        <v>227</v>
      </c>
      <c r="H95" s="186">
        <v>1</v>
      </c>
      <c r="I95" s="8"/>
      <c r="J95" s="7"/>
      <c r="K95" s="8"/>
      <c r="L95" s="7"/>
      <c r="M95" s="8"/>
      <c r="N95" s="8"/>
      <c r="O95" s="163"/>
      <c r="P95" s="186"/>
      <c r="Q95" s="10"/>
      <c r="R95" s="10"/>
      <c r="S95" s="10"/>
      <c r="T95" s="10"/>
      <c r="U95" s="164">
        <f t="shared" si="19"/>
        <v>2</v>
      </c>
      <c r="V95" s="10">
        <v>1</v>
      </c>
      <c r="W95" s="10">
        <f t="shared" si="20"/>
        <v>2</v>
      </c>
      <c r="X95" s="164">
        <v>1</v>
      </c>
      <c r="Y95" s="10">
        <f t="shared" si="21"/>
        <v>2</v>
      </c>
      <c r="Z95" s="123">
        <f t="shared" ref="Z95:Z126" si="84">IF($F95="","",IF(OR($AA95&lt;&gt;1,Y95=$AB$1),$AB$1,IFERROR(Y95/SUM($Y$31:$Y$130),0)))</f>
        <v>3.669724770642202E-2</v>
      </c>
      <c r="AA95" s="195">
        <f t="shared" si="22"/>
        <v>1</v>
      </c>
      <c r="AB95" s="195">
        <f t="shared" si="83"/>
        <v>0</v>
      </c>
      <c r="AC95" s="195">
        <f t="shared" si="83"/>
        <v>1</v>
      </c>
      <c r="AD95" s="195">
        <f t="shared" ref="AD95:AE130" si="85">IF(G$30="",1,IF(G95="",0,IFERROR(CHOOSE(AD$28,IF(ISNA(MATCH(G95,$AB$30:$AC$30,0)),0,1),IF(ISNUMBER(G95),1,0),IF(G95=TRUNC(G95),1,0),IF(AND(G95*1=G95,G95&gt;=0),1,0),IF(AND(G95=TRUNC(G95),G95&gt;=0),1,0),IF(AND(G95*1=G95,G95&gt;0),1,0),IF(AND(G95=TRUNC(G95),G95&gt;0),1,0),1,IF(ISNA(HLOOKUP(G95,$AE$4:$AN$4,1,0)),0,1)),0)))</f>
        <v>1</v>
      </c>
      <c r="AE95" s="195">
        <f t="shared" si="85"/>
        <v>1</v>
      </c>
      <c r="BA95" s="195" t="str">
        <f t="shared" si="73"/>
        <v>תל אביב והסביבה (עד 30 קילומטר מתל-אביב)</v>
      </c>
      <c r="BB95" s="195" t="str">
        <f t="shared" si="73"/>
        <v>מעל 30 ועד 60 קילומטר מתל-אביב (נתניה חדרה, יבנה, גדרה)</v>
      </c>
      <c r="BC95" s="195" t="str">
        <f t="shared" si="73"/>
        <v>מעל 60 ועד 100 קילומטר מתל-אביב (ירושלים, חיפה)</v>
      </c>
      <c r="BD95" s="195" t="str">
        <f t="shared" si="73"/>
        <v>מעל 100 קילומטר מתל-אביב (עכו, באר שבע, טבריה)</v>
      </c>
      <c r="BK95" s="196">
        <f t="shared" si="74"/>
        <v>0</v>
      </c>
      <c r="BL95" s="196">
        <f t="shared" si="74"/>
        <v>0</v>
      </c>
      <c r="BM95" s="196">
        <f t="shared" si="74"/>
        <v>0</v>
      </c>
      <c r="BN95" s="196">
        <f t="shared" si="74"/>
        <v>0</v>
      </c>
      <c r="BO95" s="196">
        <f t="shared" si="74"/>
        <v>0</v>
      </c>
      <c r="BP95" s="196">
        <f t="shared" si="74"/>
        <v>0</v>
      </c>
      <c r="BQ95" s="196">
        <f t="shared" si="74"/>
        <v>0</v>
      </c>
      <c r="BR95" s="196">
        <f t="shared" si="74"/>
        <v>0</v>
      </c>
      <c r="BS95" s="196">
        <f t="shared" si="74"/>
        <v>0</v>
      </c>
      <c r="BT95" s="196">
        <f t="shared" si="74"/>
        <v>0</v>
      </c>
      <c r="BU95" s="196">
        <f t="shared" si="75"/>
        <v>0</v>
      </c>
      <c r="BV95" s="196">
        <f t="shared" si="75"/>
        <v>0</v>
      </c>
      <c r="BW95" s="196">
        <f t="shared" si="75"/>
        <v>0</v>
      </c>
      <c r="BX95" s="196">
        <f t="shared" si="75"/>
        <v>0</v>
      </c>
      <c r="BY95" s="196">
        <f t="shared" si="75"/>
        <v>0</v>
      </c>
      <c r="BZ95" s="196">
        <f t="shared" si="75"/>
        <v>0</v>
      </c>
      <c r="CA95" s="196">
        <f t="shared" si="75"/>
        <v>0</v>
      </c>
      <c r="CB95" s="196">
        <f t="shared" si="75"/>
        <v>0</v>
      </c>
      <c r="CC95" s="196">
        <f t="shared" si="75"/>
        <v>0</v>
      </c>
      <c r="CD95" s="196">
        <f t="shared" si="75"/>
        <v>0</v>
      </c>
      <c r="CE95" s="196">
        <f t="shared" si="76"/>
        <v>0</v>
      </c>
      <c r="CF95" s="196">
        <f t="shared" si="76"/>
        <v>0</v>
      </c>
      <c r="CG95" s="196">
        <f t="shared" si="76"/>
        <v>0</v>
      </c>
      <c r="CH95" s="196">
        <f t="shared" si="76"/>
        <v>0</v>
      </c>
      <c r="CI95" s="196">
        <f t="shared" si="76"/>
        <v>0</v>
      </c>
      <c r="CJ95" s="196">
        <f t="shared" si="76"/>
        <v>0</v>
      </c>
      <c r="CK95" s="196">
        <f t="shared" si="76"/>
        <v>0</v>
      </c>
      <c r="CL95" s="196">
        <f t="shared" si="76"/>
        <v>0</v>
      </c>
      <c r="CM95" s="196">
        <f t="shared" si="76"/>
        <v>0</v>
      </c>
      <c r="CN95" s="196">
        <f t="shared" si="76"/>
        <v>0</v>
      </c>
      <c r="CO95" s="196">
        <f t="shared" si="77"/>
        <v>0</v>
      </c>
      <c r="CP95" s="196">
        <f t="shared" si="77"/>
        <v>0</v>
      </c>
      <c r="CQ95" s="196">
        <f t="shared" si="77"/>
        <v>0</v>
      </c>
      <c r="CR95" s="196">
        <f t="shared" si="77"/>
        <v>0</v>
      </c>
      <c r="CS95" s="196">
        <f t="shared" si="77"/>
        <v>0</v>
      </c>
      <c r="CT95" s="196">
        <f t="shared" si="77"/>
        <v>0</v>
      </c>
      <c r="CU95" s="196">
        <f t="shared" si="77"/>
        <v>0</v>
      </c>
      <c r="CV95" s="196">
        <f t="shared" si="77"/>
        <v>0</v>
      </c>
      <c r="CW95" s="196">
        <f t="shared" si="77"/>
        <v>0</v>
      </c>
      <c r="CX95" s="196">
        <f t="shared" si="77"/>
        <v>0</v>
      </c>
      <c r="CY95" s="196">
        <f t="shared" si="78"/>
        <v>0</v>
      </c>
      <c r="CZ95" s="196">
        <f t="shared" si="78"/>
        <v>0</v>
      </c>
      <c r="DA95" s="196">
        <f t="shared" si="78"/>
        <v>0</v>
      </c>
      <c r="DB95" s="196">
        <f t="shared" si="78"/>
        <v>0</v>
      </c>
      <c r="DC95" s="196">
        <f t="shared" si="78"/>
        <v>0</v>
      </c>
      <c r="DD95" s="196">
        <f t="shared" si="78"/>
        <v>0</v>
      </c>
      <c r="DE95" s="196">
        <f t="shared" si="78"/>
        <v>0</v>
      </c>
      <c r="DF95" s="196">
        <f t="shared" si="78"/>
        <v>0</v>
      </c>
      <c r="DG95" s="196">
        <f t="shared" si="78"/>
        <v>0</v>
      </c>
      <c r="DH95" s="196">
        <f t="shared" si="78"/>
        <v>0</v>
      </c>
      <c r="DI95" s="196">
        <f t="shared" si="79"/>
        <v>0</v>
      </c>
      <c r="DJ95" s="196">
        <f t="shared" si="79"/>
        <v>0</v>
      </c>
      <c r="DK95" s="196">
        <f t="shared" si="79"/>
        <v>0</v>
      </c>
      <c r="DL95" s="196">
        <f t="shared" si="79"/>
        <v>0</v>
      </c>
      <c r="DM95" s="196">
        <f t="shared" si="79"/>
        <v>0</v>
      </c>
      <c r="DN95" s="196">
        <f t="shared" si="79"/>
        <v>0</v>
      </c>
      <c r="DO95" s="196">
        <f t="shared" si="79"/>
        <v>0</v>
      </c>
      <c r="DP95" s="196">
        <f t="shared" si="79"/>
        <v>0</v>
      </c>
      <c r="DQ95" s="196">
        <f t="shared" si="79"/>
        <v>0</v>
      </c>
      <c r="DR95" s="196">
        <f t="shared" si="79"/>
        <v>0</v>
      </c>
      <c r="DS95" s="196">
        <f t="shared" si="80"/>
        <v>0</v>
      </c>
      <c r="DT95" s="196">
        <f t="shared" si="80"/>
        <v>0</v>
      </c>
      <c r="DU95" s="196">
        <f t="shared" si="80"/>
        <v>0</v>
      </c>
      <c r="DV95" s="196">
        <f t="shared" si="80"/>
        <v>0</v>
      </c>
      <c r="DW95" s="196">
        <f t="shared" si="80"/>
        <v>0</v>
      </c>
      <c r="DX95" s="196">
        <f t="shared" si="80"/>
        <v>0</v>
      </c>
      <c r="DY95" s="196">
        <f t="shared" si="80"/>
        <v>0</v>
      </c>
      <c r="DZ95" s="196">
        <f t="shared" si="80"/>
        <v>0</v>
      </c>
      <c r="EA95" s="196">
        <f t="shared" si="80"/>
        <v>0</v>
      </c>
      <c r="EB95" s="196">
        <f t="shared" si="80"/>
        <v>0</v>
      </c>
      <c r="EC95" s="196">
        <f t="shared" si="81"/>
        <v>0</v>
      </c>
      <c r="ED95" s="196">
        <f t="shared" si="81"/>
        <v>0</v>
      </c>
      <c r="EE95" s="196">
        <f t="shared" si="81"/>
        <v>0</v>
      </c>
      <c r="EF95" s="196">
        <f t="shared" si="81"/>
        <v>0</v>
      </c>
      <c r="EG95" s="196">
        <f t="shared" si="81"/>
        <v>0</v>
      </c>
      <c r="EH95" s="196">
        <f t="shared" si="81"/>
        <v>0</v>
      </c>
      <c r="EI95" s="196">
        <f t="shared" si="81"/>
        <v>0</v>
      </c>
      <c r="EJ95" s="196">
        <f t="shared" si="81"/>
        <v>0</v>
      </c>
      <c r="EK95" s="196">
        <f t="shared" si="81"/>
        <v>0</v>
      </c>
      <c r="EL95" s="196">
        <f t="shared" si="81"/>
        <v>0</v>
      </c>
      <c r="EM95" s="196">
        <f t="shared" si="82"/>
        <v>0</v>
      </c>
      <c r="EN95" s="196">
        <f t="shared" si="82"/>
        <v>0</v>
      </c>
      <c r="EO95" s="196">
        <f t="shared" si="82"/>
        <v>0</v>
      </c>
      <c r="EP95" s="196">
        <f t="shared" si="82"/>
        <v>0</v>
      </c>
      <c r="EQ95" s="196">
        <f t="shared" si="82"/>
        <v>0</v>
      </c>
      <c r="ER95" s="196">
        <f t="shared" si="82"/>
        <v>0</v>
      </c>
      <c r="ES95" s="196">
        <f t="shared" si="82"/>
        <v>0</v>
      </c>
      <c r="ET95" s="196">
        <f t="shared" si="82"/>
        <v>0</v>
      </c>
      <c r="EU95" s="196">
        <f t="shared" si="82"/>
        <v>0</v>
      </c>
      <c r="EV95" s="196">
        <f t="shared" si="82"/>
        <v>0</v>
      </c>
    </row>
    <row r="96" spans="2:152" x14ac:dyDescent="0.25">
      <c r="B96" s="9" t="str">
        <f t="shared" ref="B96:B130" si="86">IF(F96="","",ROW()-30)</f>
        <v/>
      </c>
      <c r="C96" s="6"/>
      <c r="D96" s="6"/>
      <c r="E96" s="6"/>
      <c r="F96" s="246" t="str">
        <f>IF('תנאי סף'!BE96&lt;&gt;1,"",'תנאי סף'!F96)</f>
        <v/>
      </c>
      <c r="G96" s="163"/>
      <c r="H96" s="186" t="s">
        <v>143</v>
      </c>
      <c r="I96" s="8"/>
      <c r="J96" s="7"/>
      <c r="K96" s="8"/>
      <c r="L96" s="7"/>
      <c r="M96" s="8"/>
      <c r="N96" s="8"/>
      <c r="O96" s="163"/>
      <c r="P96" s="186"/>
      <c r="Q96" s="10"/>
      <c r="R96" s="10"/>
      <c r="S96" s="10"/>
      <c r="T96" s="10"/>
      <c r="U96" s="164" t="str">
        <f t="shared" ref="U96:U130" si="87">IF($F96="","",IF($AA96&lt;&gt;1,$AB$1,MAX($H$9*H96,INDEX($H$5:$H$8,MATCH(G96,$G$5:$G$8,0)))))</f>
        <v/>
      </c>
      <c r="V96" s="10">
        <v>1</v>
      </c>
      <c r="W96" s="10" t="str">
        <f t="shared" ref="W96:W130" si="88">IF($F96="","",IF($AA96&lt;&gt;1,$AB$1,IFERROR(U96*V96,$AB$1)))</f>
        <v/>
      </c>
      <c r="X96" s="164">
        <v>1</v>
      </c>
      <c r="Y96" s="10" t="str">
        <f t="shared" ref="Y96:Y130" si="89">IF($F96="","",IF($AA96&lt;&gt;1,$AB$1,IFERROR(W96*X96,$AB$1)))</f>
        <v/>
      </c>
      <c r="Z96" s="123" t="str">
        <f t="shared" si="84"/>
        <v/>
      </c>
      <c r="AA96" s="195">
        <f t="shared" ref="AA96:AA130" si="90">IF(SUM(AD96:AV96)=COUNT(AD96:AV96),1,0)</f>
        <v>0</v>
      </c>
      <c r="AB96" s="195" t="str">
        <f t="shared" si="83"/>
        <v/>
      </c>
      <c r="AC96" s="195" t="str">
        <f t="shared" si="83"/>
        <v/>
      </c>
      <c r="AD96" s="195">
        <f t="shared" si="85"/>
        <v>0</v>
      </c>
      <c r="AE96" s="195">
        <f t="shared" si="85"/>
        <v>0</v>
      </c>
      <c r="BA96" s="195" t="str">
        <f t="shared" si="73"/>
        <v/>
      </c>
      <c r="BB96" s="195" t="str">
        <f t="shared" si="73"/>
        <v/>
      </c>
      <c r="BC96" s="195" t="str">
        <f t="shared" si="73"/>
        <v/>
      </c>
      <c r="BD96" s="195" t="str">
        <f t="shared" si="73"/>
        <v/>
      </c>
      <c r="BK96" s="196" t="str">
        <f t="shared" si="74"/>
        <v/>
      </c>
      <c r="BL96" s="196" t="str">
        <f t="shared" si="74"/>
        <v/>
      </c>
      <c r="BM96" s="196" t="str">
        <f t="shared" si="74"/>
        <v/>
      </c>
      <c r="BN96" s="196" t="str">
        <f t="shared" si="74"/>
        <v/>
      </c>
      <c r="BO96" s="196" t="str">
        <f t="shared" si="74"/>
        <v/>
      </c>
      <c r="BP96" s="196" t="str">
        <f t="shared" si="74"/>
        <v/>
      </c>
      <c r="BQ96" s="196" t="str">
        <f t="shared" si="74"/>
        <v/>
      </c>
      <c r="BR96" s="196" t="str">
        <f t="shared" si="74"/>
        <v/>
      </c>
      <c r="BS96" s="196" t="str">
        <f t="shared" si="74"/>
        <v/>
      </c>
      <c r="BT96" s="196" t="str">
        <f t="shared" si="74"/>
        <v/>
      </c>
      <c r="BU96" s="196" t="str">
        <f t="shared" si="75"/>
        <v/>
      </c>
      <c r="BV96" s="196" t="str">
        <f t="shared" si="75"/>
        <v/>
      </c>
      <c r="BW96" s="196" t="str">
        <f t="shared" si="75"/>
        <v/>
      </c>
      <c r="BX96" s="196" t="str">
        <f t="shared" si="75"/>
        <v/>
      </c>
      <c r="BY96" s="196" t="str">
        <f t="shared" si="75"/>
        <v/>
      </c>
      <c r="BZ96" s="196" t="str">
        <f t="shared" si="75"/>
        <v/>
      </c>
      <c r="CA96" s="196" t="str">
        <f t="shared" si="75"/>
        <v/>
      </c>
      <c r="CB96" s="196" t="str">
        <f t="shared" si="75"/>
        <v/>
      </c>
      <c r="CC96" s="196" t="str">
        <f t="shared" si="75"/>
        <v/>
      </c>
      <c r="CD96" s="196" t="str">
        <f t="shared" si="75"/>
        <v/>
      </c>
      <c r="CE96" s="196" t="str">
        <f t="shared" si="76"/>
        <v/>
      </c>
      <c r="CF96" s="196" t="str">
        <f t="shared" si="76"/>
        <v/>
      </c>
      <c r="CG96" s="196" t="str">
        <f t="shared" si="76"/>
        <v/>
      </c>
      <c r="CH96" s="196" t="str">
        <f t="shared" si="76"/>
        <v/>
      </c>
      <c r="CI96" s="196" t="str">
        <f t="shared" si="76"/>
        <v/>
      </c>
      <c r="CJ96" s="196" t="str">
        <f t="shared" si="76"/>
        <v/>
      </c>
      <c r="CK96" s="196" t="str">
        <f t="shared" si="76"/>
        <v/>
      </c>
      <c r="CL96" s="196" t="str">
        <f t="shared" si="76"/>
        <v/>
      </c>
      <c r="CM96" s="196" t="str">
        <f t="shared" si="76"/>
        <v/>
      </c>
      <c r="CN96" s="196" t="str">
        <f t="shared" si="76"/>
        <v/>
      </c>
      <c r="CO96" s="196" t="str">
        <f t="shared" si="77"/>
        <v/>
      </c>
      <c r="CP96" s="196" t="str">
        <f t="shared" si="77"/>
        <v/>
      </c>
      <c r="CQ96" s="196" t="str">
        <f t="shared" si="77"/>
        <v/>
      </c>
      <c r="CR96" s="196" t="str">
        <f t="shared" si="77"/>
        <v/>
      </c>
      <c r="CS96" s="196" t="str">
        <f t="shared" si="77"/>
        <v/>
      </c>
      <c r="CT96" s="196" t="str">
        <f t="shared" si="77"/>
        <v/>
      </c>
      <c r="CU96" s="196" t="str">
        <f t="shared" si="77"/>
        <v/>
      </c>
      <c r="CV96" s="196" t="str">
        <f t="shared" si="77"/>
        <v/>
      </c>
      <c r="CW96" s="196" t="str">
        <f t="shared" si="77"/>
        <v/>
      </c>
      <c r="CX96" s="196" t="str">
        <f t="shared" si="77"/>
        <v/>
      </c>
      <c r="CY96" s="196" t="str">
        <f t="shared" si="78"/>
        <v/>
      </c>
      <c r="CZ96" s="196" t="str">
        <f t="shared" si="78"/>
        <v/>
      </c>
      <c r="DA96" s="196" t="str">
        <f t="shared" si="78"/>
        <v/>
      </c>
      <c r="DB96" s="196" t="str">
        <f t="shared" si="78"/>
        <v/>
      </c>
      <c r="DC96" s="196" t="str">
        <f t="shared" si="78"/>
        <v/>
      </c>
      <c r="DD96" s="196" t="str">
        <f t="shared" si="78"/>
        <v/>
      </c>
      <c r="DE96" s="196" t="str">
        <f t="shared" si="78"/>
        <v/>
      </c>
      <c r="DF96" s="196" t="str">
        <f t="shared" si="78"/>
        <v/>
      </c>
      <c r="DG96" s="196" t="str">
        <f t="shared" si="78"/>
        <v/>
      </c>
      <c r="DH96" s="196" t="str">
        <f t="shared" si="78"/>
        <v/>
      </c>
      <c r="DI96" s="196" t="str">
        <f t="shared" si="79"/>
        <v/>
      </c>
      <c r="DJ96" s="196" t="str">
        <f t="shared" si="79"/>
        <v/>
      </c>
      <c r="DK96" s="196" t="str">
        <f t="shared" si="79"/>
        <v/>
      </c>
      <c r="DL96" s="196" t="str">
        <f t="shared" si="79"/>
        <v/>
      </c>
      <c r="DM96" s="196" t="str">
        <f t="shared" si="79"/>
        <v/>
      </c>
      <c r="DN96" s="196" t="str">
        <f t="shared" si="79"/>
        <v/>
      </c>
      <c r="DO96" s="196" t="str">
        <f t="shared" si="79"/>
        <v/>
      </c>
      <c r="DP96" s="196" t="str">
        <f t="shared" si="79"/>
        <v/>
      </c>
      <c r="DQ96" s="196" t="str">
        <f t="shared" si="79"/>
        <v/>
      </c>
      <c r="DR96" s="196" t="str">
        <f t="shared" si="79"/>
        <v/>
      </c>
      <c r="DS96" s="196" t="str">
        <f t="shared" si="80"/>
        <v/>
      </c>
      <c r="DT96" s="196" t="str">
        <f t="shared" si="80"/>
        <v/>
      </c>
      <c r="DU96" s="196" t="str">
        <f t="shared" si="80"/>
        <v/>
      </c>
      <c r="DV96" s="196" t="str">
        <f t="shared" si="80"/>
        <v/>
      </c>
      <c r="DW96" s="196" t="str">
        <f t="shared" si="80"/>
        <v/>
      </c>
      <c r="DX96" s="196" t="str">
        <f t="shared" si="80"/>
        <v/>
      </c>
      <c r="DY96" s="196" t="str">
        <f t="shared" si="80"/>
        <v/>
      </c>
      <c r="DZ96" s="196" t="str">
        <f t="shared" si="80"/>
        <v/>
      </c>
      <c r="EA96" s="196" t="str">
        <f t="shared" si="80"/>
        <v/>
      </c>
      <c r="EB96" s="196" t="str">
        <f t="shared" si="80"/>
        <v/>
      </c>
      <c r="EC96" s="196" t="str">
        <f t="shared" si="81"/>
        <v/>
      </c>
      <c r="ED96" s="196" t="str">
        <f t="shared" si="81"/>
        <v/>
      </c>
      <c r="EE96" s="196" t="str">
        <f t="shared" si="81"/>
        <v/>
      </c>
      <c r="EF96" s="196" t="str">
        <f t="shared" si="81"/>
        <v/>
      </c>
      <c r="EG96" s="196" t="str">
        <f t="shared" si="81"/>
        <v/>
      </c>
      <c r="EH96" s="196" t="str">
        <f t="shared" si="81"/>
        <v/>
      </c>
      <c r="EI96" s="196" t="str">
        <f t="shared" si="81"/>
        <v/>
      </c>
      <c r="EJ96" s="196" t="str">
        <f t="shared" si="81"/>
        <v/>
      </c>
      <c r="EK96" s="196" t="str">
        <f t="shared" si="81"/>
        <v/>
      </c>
      <c r="EL96" s="196" t="str">
        <f t="shared" si="81"/>
        <v/>
      </c>
      <c r="EM96" s="196" t="str">
        <f t="shared" si="82"/>
        <v/>
      </c>
      <c r="EN96" s="196" t="str">
        <f t="shared" si="82"/>
        <v/>
      </c>
      <c r="EO96" s="196" t="str">
        <f t="shared" si="82"/>
        <v/>
      </c>
      <c r="EP96" s="196" t="str">
        <f t="shared" si="82"/>
        <v/>
      </c>
      <c r="EQ96" s="196" t="str">
        <f t="shared" si="82"/>
        <v/>
      </c>
      <c r="ER96" s="196" t="str">
        <f t="shared" si="82"/>
        <v/>
      </c>
      <c r="ES96" s="196" t="str">
        <f t="shared" si="82"/>
        <v/>
      </c>
      <c r="ET96" s="196" t="str">
        <f t="shared" si="82"/>
        <v/>
      </c>
      <c r="EU96" s="196" t="str">
        <f t="shared" si="82"/>
        <v/>
      </c>
      <c r="EV96" s="196" t="str">
        <f t="shared" si="82"/>
        <v/>
      </c>
    </row>
    <row r="97" spans="2:152" ht="15.75" customHeight="1" x14ac:dyDescent="0.25">
      <c r="B97" s="9">
        <f t="shared" si="86"/>
        <v>67</v>
      </c>
      <c r="C97" s="6"/>
      <c r="D97" s="6"/>
      <c r="E97" s="6"/>
      <c r="F97" s="246" t="str">
        <f>IF('תנאי סף'!BE97&lt;&gt;1,"",'תנאי סף'!F97)</f>
        <v>אתוס - כיתות אמן אינסטרומנטלי</v>
      </c>
      <c r="G97" s="163" t="s">
        <v>227</v>
      </c>
      <c r="H97" s="186">
        <v>0</v>
      </c>
      <c r="I97" s="8"/>
      <c r="J97" s="7"/>
      <c r="K97" s="8"/>
      <c r="L97" s="7"/>
      <c r="M97" s="8"/>
      <c r="N97" s="8"/>
      <c r="O97" s="163"/>
      <c r="P97" s="186"/>
      <c r="Q97" s="10"/>
      <c r="R97" s="10"/>
      <c r="S97" s="10"/>
      <c r="T97" s="10"/>
      <c r="U97" s="164">
        <f t="shared" si="87"/>
        <v>1.5</v>
      </c>
      <c r="V97" s="10">
        <v>1</v>
      </c>
      <c r="W97" s="10">
        <f t="shared" si="88"/>
        <v>1.5</v>
      </c>
      <c r="X97" s="164">
        <v>1</v>
      </c>
      <c r="Y97" s="10">
        <f t="shared" si="89"/>
        <v>1.5</v>
      </c>
      <c r="Z97" s="123">
        <f t="shared" si="84"/>
        <v>2.7522935779816515E-2</v>
      </c>
      <c r="AA97" s="195">
        <f t="shared" si="90"/>
        <v>1</v>
      </c>
      <c r="AB97" s="195">
        <f t="shared" si="83"/>
        <v>0</v>
      </c>
      <c r="AC97" s="195">
        <f t="shared" si="83"/>
        <v>1</v>
      </c>
      <c r="AD97" s="195">
        <f t="shared" si="85"/>
        <v>1</v>
      </c>
      <c r="AE97" s="195">
        <f t="shared" si="85"/>
        <v>1</v>
      </c>
      <c r="BA97" s="195" t="str">
        <f t="shared" si="73"/>
        <v>תל אביב והסביבה (עד 30 קילומטר מתל-אביב)</v>
      </c>
      <c r="BB97" s="195" t="str">
        <f t="shared" si="73"/>
        <v>מעל 30 ועד 60 קילומטר מתל-אביב (נתניה חדרה, יבנה, גדרה)</v>
      </c>
      <c r="BC97" s="195" t="str">
        <f t="shared" si="73"/>
        <v>מעל 60 ועד 100 קילומטר מתל-אביב (ירושלים, חיפה)</v>
      </c>
      <c r="BD97" s="195" t="str">
        <f t="shared" si="73"/>
        <v>מעל 100 קילומטר מתל-אביב (עכו, באר שבע, טבריה)</v>
      </c>
      <c r="BK97" s="196">
        <f t="shared" si="74"/>
        <v>0</v>
      </c>
      <c r="BL97" s="196">
        <f t="shared" si="74"/>
        <v>0</v>
      </c>
      <c r="BM97" s="196">
        <f t="shared" si="74"/>
        <v>0</v>
      </c>
      <c r="BN97" s="196">
        <f t="shared" si="74"/>
        <v>0</v>
      </c>
      <c r="BO97" s="196">
        <f t="shared" si="74"/>
        <v>0</v>
      </c>
      <c r="BP97" s="196">
        <f t="shared" si="74"/>
        <v>0</v>
      </c>
      <c r="BQ97" s="196">
        <f t="shared" si="74"/>
        <v>0</v>
      </c>
      <c r="BR97" s="196">
        <f t="shared" si="74"/>
        <v>0</v>
      </c>
      <c r="BS97" s="196">
        <f t="shared" si="74"/>
        <v>0</v>
      </c>
      <c r="BT97" s="196">
        <f t="shared" si="74"/>
        <v>0</v>
      </c>
      <c r="BU97" s="196">
        <f t="shared" si="75"/>
        <v>0</v>
      </c>
      <c r="BV97" s="196">
        <f t="shared" si="75"/>
        <v>0</v>
      </c>
      <c r="BW97" s="196">
        <f t="shared" si="75"/>
        <v>0</v>
      </c>
      <c r="BX97" s="196">
        <f t="shared" si="75"/>
        <v>0</v>
      </c>
      <c r="BY97" s="196">
        <f t="shared" si="75"/>
        <v>0</v>
      </c>
      <c r="BZ97" s="196">
        <f t="shared" si="75"/>
        <v>0</v>
      </c>
      <c r="CA97" s="196">
        <f t="shared" si="75"/>
        <v>0</v>
      </c>
      <c r="CB97" s="196">
        <f t="shared" si="75"/>
        <v>0</v>
      </c>
      <c r="CC97" s="196">
        <f t="shared" si="75"/>
        <v>0</v>
      </c>
      <c r="CD97" s="196">
        <f t="shared" si="75"/>
        <v>0</v>
      </c>
      <c r="CE97" s="196">
        <f t="shared" si="76"/>
        <v>0</v>
      </c>
      <c r="CF97" s="196">
        <f t="shared" si="76"/>
        <v>0</v>
      </c>
      <c r="CG97" s="196">
        <f t="shared" si="76"/>
        <v>0</v>
      </c>
      <c r="CH97" s="196">
        <f t="shared" si="76"/>
        <v>0</v>
      </c>
      <c r="CI97" s="196">
        <f t="shared" si="76"/>
        <v>0</v>
      </c>
      <c r="CJ97" s="196">
        <f t="shared" si="76"/>
        <v>0</v>
      </c>
      <c r="CK97" s="196">
        <f t="shared" si="76"/>
        <v>0</v>
      </c>
      <c r="CL97" s="196">
        <f t="shared" si="76"/>
        <v>0</v>
      </c>
      <c r="CM97" s="196">
        <f t="shared" si="76"/>
        <v>0</v>
      </c>
      <c r="CN97" s="196">
        <f t="shared" si="76"/>
        <v>0</v>
      </c>
      <c r="CO97" s="196">
        <f t="shared" si="77"/>
        <v>0</v>
      </c>
      <c r="CP97" s="196">
        <f t="shared" si="77"/>
        <v>0</v>
      </c>
      <c r="CQ97" s="196">
        <f t="shared" si="77"/>
        <v>0</v>
      </c>
      <c r="CR97" s="196">
        <f t="shared" si="77"/>
        <v>0</v>
      </c>
      <c r="CS97" s="196">
        <f t="shared" si="77"/>
        <v>0</v>
      </c>
      <c r="CT97" s="196">
        <f t="shared" si="77"/>
        <v>0</v>
      </c>
      <c r="CU97" s="196">
        <f t="shared" si="77"/>
        <v>0</v>
      </c>
      <c r="CV97" s="196">
        <f t="shared" si="77"/>
        <v>0</v>
      </c>
      <c r="CW97" s="196">
        <f t="shared" si="77"/>
        <v>0</v>
      </c>
      <c r="CX97" s="196">
        <f t="shared" si="77"/>
        <v>0</v>
      </c>
      <c r="CY97" s="196">
        <f t="shared" si="78"/>
        <v>0</v>
      </c>
      <c r="CZ97" s="196">
        <f t="shared" si="78"/>
        <v>0</v>
      </c>
      <c r="DA97" s="196">
        <f t="shared" si="78"/>
        <v>0</v>
      </c>
      <c r="DB97" s="196">
        <f t="shared" si="78"/>
        <v>0</v>
      </c>
      <c r="DC97" s="196">
        <f t="shared" si="78"/>
        <v>0</v>
      </c>
      <c r="DD97" s="196">
        <f t="shared" si="78"/>
        <v>0</v>
      </c>
      <c r="DE97" s="196">
        <f t="shared" si="78"/>
        <v>0</v>
      </c>
      <c r="DF97" s="196">
        <f t="shared" si="78"/>
        <v>0</v>
      </c>
      <c r="DG97" s="196">
        <f t="shared" si="78"/>
        <v>0</v>
      </c>
      <c r="DH97" s="196">
        <f t="shared" si="78"/>
        <v>0</v>
      </c>
      <c r="DI97" s="196">
        <f t="shared" si="79"/>
        <v>0</v>
      </c>
      <c r="DJ97" s="196">
        <f t="shared" si="79"/>
        <v>0</v>
      </c>
      <c r="DK97" s="196">
        <f t="shared" si="79"/>
        <v>0</v>
      </c>
      <c r="DL97" s="196">
        <f t="shared" si="79"/>
        <v>0</v>
      </c>
      <c r="DM97" s="196">
        <f t="shared" si="79"/>
        <v>0</v>
      </c>
      <c r="DN97" s="196">
        <f t="shared" si="79"/>
        <v>0</v>
      </c>
      <c r="DO97" s="196">
        <f t="shared" si="79"/>
        <v>0</v>
      </c>
      <c r="DP97" s="196">
        <f t="shared" si="79"/>
        <v>0</v>
      </c>
      <c r="DQ97" s="196">
        <f t="shared" si="79"/>
        <v>0</v>
      </c>
      <c r="DR97" s="196">
        <f t="shared" si="79"/>
        <v>0</v>
      </c>
      <c r="DS97" s="196">
        <f t="shared" si="80"/>
        <v>0</v>
      </c>
      <c r="DT97" s="196">
        <f t="shared" si="80"/>
        <v>0</v>
      </c>
      <c r="DU97" s="196">
        <f t="shared" si="80"/>
        <v>0</v>
      </c>
      <c r="DV97" s="196">
        <f t="shared" si="80"/>
        <v>0</v>
      </c>
      <c r="DW97" s="196">
        <f t="shared" si="80"/>
        <v>0</v>
      </c>
      <c r="DX97" s="196">
        <f t="shared" si="80"/>
        <v>0</v>
      </c>
      <c r="DY97" s="196">
        <f t="shared" si="80"/>
        <v>0</v>
      </c>
      <c r="DZ97" s="196">
        <f t="shared" si="80"/>
        <v>0</v>
      </c>
      <c r="EA97" s="196">
        <f t="shared" si="80"/>
        <v>0</v>
      </c>
      <c r="EB97" s="196">
        <f t="shared" si="80"/>
        <v>0</v>
      </c>
      <c r="EC97" s="196">
        <f t="shared" si="81"/>
        <v>0</v>
      </c>
      <c r="ED97" s="196">
        <f t="shared" si="81"/>
        <v>0</v>
      </c>
      <c r="EE97" s="196">
        <f t="shared" si="81"/>
        <v>0</v>
      </c>
      <c r="EF97" s="196">
        <f t="shared" si="81"/>
        <v>0</v>
      </c>
      <c r="EG97" s="196">
        <f t="shared" si="81"/>
        <v>0</v>
      </c>
      <c r="EH97" s="196">
        <f t="shared" si="81"/>
        <v>0</v>
      </c>
      <c r="EI97" s="196">
        <f t="shared" si="81"/>
        <v>0</v>
      </c>
      <c r="EJ97" s="196">
        <f t="shared" si="81"/>
        <v>0</v>
      </c>
      <c r="EK97" s="196">
        <f t="shared" si="81"/>
        <v>0</v>
      </c>
      <c r="EL97" s="196">
        <f t="shared" si="81"/>
        <v>0</v>
      </c>
      <c r="EM97" s="196">
        <f t="shared" si="82"/>
        <v>0</v>
      </c>
      <c r="EN97" s="196">
        <f t="shared" si="82"/>
        <v>0</v>
      </c>
      <c r="EO97" s="196">
        <f t="shared" si="82"/>
        <v>0</v>
      </c>
      <c r="EP97" s="196">
        <f t="shared" si="82"/>
        <v>0</v>
      </c>
      <c r="EQ97" s="196">
        <f t="shared" si="82"/>
        <v>0</v>
      </c>
      <c r="ER97" s="196">
        <f t="shared" si="82"/>
        <v>0</v>
      </c>
      <c r="ES97" s="196">
        <f t="shared" si="82"/>
        <v>0</v>
      </c>
      <c r="ET97" s="196">
        <f t="shared" si="82"/>
        <v>0</v>
      </c>
      <c r="EU97" s="196">
        <f t="shared" si="82"/>
        <v>0</v>
      </c>
      <c r="EV97" s="196">
        <f t="shared" si="82"/>
        <v>0</v>
      </c>
    </row>
    <row r="98" spans="2:152" x14ac:dyDescent="0.25">
      <c r="B98" s="9" t="str">
        <f t="shared" si="86"/>
        <v/>
      </c>
      <c r="C98" s="6"/>
      <c r="D98" s="6"/>
      <c r="E98" s="6"/>
      <c r="F98" s="246" t="str">
        <f>IF('תנאי סף'!BE98&lt;&gt;1,"",'תנאי סף'!F98)</f>
        <v/>
      </c>
      <c r="G98" s="163"/>
      <c r="H98" s="186"/>
      <c r="I98" s="8"/>
      <c r="J98" s="7"/>
      <c r="K98" s="8"/>
      <c r="L98" s="7"/>
      <c r="M98" s="8"/>
      <c r="N98" s="8"/>
      <c r="O98" s="163"/>
      <c r="P98" s="186"/>
      <c r="Q98" s="10"/>
      <c r="R98" s="10"/>
      <c r="S98" s="10"/>
      <c r="T98" s="10"/>
      <c r="U98" s="164" t="str">
        <f t="shared" si="87"/>
        <v/>
      </c>
      <c r="V98" s="10">
        <v>1</v>
      </c>
      <c r="W98" s="10" t="str">
        <f t="shared" si="88"/>
        <v/>
      </c>
      <c r="X98" s="164">
        <v>1</v>
      </c>
      <c r="Y98" s="10" t="str">
        <f t="shared" si="89"/>
        <v/>
      </c>
      <c r="Z98" s="123" t="str">
        <f t="shared" si="84"/>
        <v/>
      </c>
      <c r="AA98" s="195">
        <f t="shared" si="90"/>
        <v>0</v>
      </c>
      <c r="AB98" s="195" t="str">
        <f t="shared" si="83"/>
        <v/>
      </c>
      <c r="AC98" s="195" t="str">
        <f t="shared" si="83"/>
        <v/>
      </c>
      <c r="AD98" s="195">
        <f t="shared" si="85"/>
        <v>0</v>
      </c>
      <c r="AE98" s="195">
        <f t="shared" si="85"/>
        <v>0</v>
      </c>
      <c r="BA98" s="195" t="str">
        <f t="shared" si="73"/>
        <v/>
      </c>
      <c r="BB98" s="195" t="str">
        <f t="shared" si="73"/>
        <v/>
      </c>
      <c r="BC98" s="195" t="str">
        <f t="shared" si="73"/>
        <v/>
      </c>
      <c r="BD98" s="195" t="str">
        <f t="shared" si="73"/>
        <v/>
      </c>
      <c r="BK98" s="196" t="str">
        <f t="shared" si="74"/>
        <v/>
      </c>
      <c r="BL98" s="196" t="str">
        <f t="shared" si="74"/>
        <v/>
      </c>
      <c r="BM98" s="196" t="str">
        <f t="shared" si="74"/>
        <v/>
      </c>
      <c r="BN98" s="196" t="str">
        <f t="shared" si="74"/>
        <v/>
      </c>
      <c r="BO98" s="196" t="str">
        <f t="shared" si="74"/>
        <v/>
      </c>
      <c r="BP98" s="196" t="str">
        <f t="shared" si="74"/>
        <v/>
      </c>
      <c r="BQ98" s="196" t="str">
        <f t="shared" si="74"/>
        <v/>
      </c>
      <c r="BR98" s="196" t="str">
        <f t="shared" si="74"/>
        <v/>
      </c>
      <c r="BS98" s="196" t="str">
        <f t="shared" si="74"/>
        <v/>
      </c>
      <c r="BT98" s="196" t="str">
        <f t="shared" si="74"/>
        <v/>
      </c>
      <c r="BU98" s="196" t="str">
        <f t="shared" si="75"/>
        <v/>
      </c>
      <c r="BV98" s="196" t="str">
        <f t="shared" si="75"/>
        <v/>
      </c>
      <c r="BW98" s="196" t="str">
        <f t="shared" si="75"/>
        <v/>
      </c>
      <c r="BX98" s="196" t="str">
        <f t="shared" si="75"/>
        <v/>
      </c>
      <c r="BY98" s="196" t="str">
        <f t="shared" si="75"/>
        <v/>
      </c>
      <c r="BZ98" s="196" t="str">
        <f t="shared" si="75"/>
        <v/>
      </c>
      <c r="CA98" s="196" t="str">
        <f t="shared" si="75"/>
        <v/>
      </c>
      <c r="CB98" s="196" t="str">
        <f t="shared" si="75"/>
        <v/>
      </c>
      <c r="CC98" s="196" t="str">
        <f t="shared" si="75"/>
        <v/>
      </c>
      <c r="CD98" s="196" t="str">
        <f t="shared" si="75"/>
        <v/>
      </c>
      <c r="CE98" s="196" t="str">
        <f t="shared" si="76"/>
        <v/>
      </c>
      <c r="CF98" s="196" t="str">
        <f t="shared" si="76"/>
        <v/>
      </c>
      <c r="CG98" s="196" t="str">
        <f t="shared" si="76"/>
        <v/>
      </c>
      <c r="CH98" s="196" t="str">
        <f t="shared" si="76"/>
        <v/>
      </c>
      <c r="CI98" s="196" t="str">
        <f t="shared" si="76"/>
        <v/>
      </c>
      <c r="CJ98" s="196" t="str">
        <f t="shared" si="76"/>
        <v/>
      </c>
      <c r="CK98" s="196" t="str">
        <f t="shared" si="76"/>
        <v/>
      </c>
      <c r="CL98" s="196" t="str">
        <f t="shared" si="76"/>
        <v/>
      </c>
      <c r="CM98" s="196" t="str">
        <f t="shared" si="76"/>
        <v/>
      </c>
      <c r="CN98" s="196" t="str">
        <f t="shared" si="76"/>
        <v/>
      </c>
      <c r="CO98" s="196" t="str">
        <f t="shared" si="77"/>
        <v/>
      </c>
      <c r="CP98" s="196" t="str">
        <f t="shared" si="77"/>
        <v/>
      </c>
      <c r="CQ98" s="196" t="str">
        <f t="shared" si="77"/>
        <v/>
      </c>
      <c r="CR98" s="196" t="str">
        <f t="shared" si="77"/>
        <v/>
      </c>
      <c r="CS98" s="196" t="str">
        <f t="shared" si="77"/>
        <v/>
      </c>
      <c r="CT98" s="196" t="str">
        <f t="shared" si="77"/>
        <v/>
      </c>
      <c r="CU98" s="196" t="str">
        <f t="shared" si="77"/>
        <v/>
      </c>
      <c r="CV98" s="196" t="str">
        <f t="shared" si="77"/>
        <v/>
      </c>
      <c r="CW98" s="196" t="str">
        <f t="shared" si="77"/>
        <v/>
      </c>
      <c r="CX98" s="196" t="str">
        <f t="shared" si="77"/>
        <v/>
      </c>
      <c r="CY98" s="196" t="str">
        <f t="shared" si="78"/>
        <v/>
      </c>
      <c r="CZ98" s="196" t="str">
        <f t="shared" si="78"/>
        <v/>
      </c>
      <c r="DA98" s="196" t="str">
        <f t="shared" si="78"/>
        <v/>
      </c>
      <c r="DB98" s="196" t="str">
        <f t="shared" si="78"/>
        <v/>
      </c>
      <c r="DC98" s="196" t="str">
        <f t="shared" si="78"/>
        <v/>
      </c>
      <c r="DD98" s="196" t="str">
        <f t="shared" si="78"/>
        <v/>
      </c>
      <c r="DE98" s="196" t="str">
        <f t="shared" si="78"/>
        <v/>
      </c>
      <c r="DF98" s="196" t="str">
        <f t="shared" si="78"/>
        <v/>
      </c>
      <c r="DG98" s="196" t="str">
        <f t="shared" si="78"/>
        <v/>
      </c>
      <c r="DH98" s="196" t="str">
        <f t="shared" si="78"/>
        <v/>
      </c>
      <c r="DI98" s="196" t="str">
        <f t="shared" si="79"/>
        <v/>
      </c>
      <c r="DJ98" s="196" t="str">
        <f t="shared" si="79"/>
        <v/>
      </c>
      <c r="DK98" s="196" t="str">
        <f t="shared" si="79"/>
        <v/>
      </c>
      <c r="DL98" s="196" t="str">
        <f t="shared" si="79"/>
        <v/>
      </c>
      <c r="DM98" s="196" t="str">
        <f t="shared" si="79"/>
        <v/>
      </c>
      <c r="DN98" s="196" t="str">
        <f t="shared" si="79"/>
        <v/>
      </c>
      <c r="DO98" s="196" t="str">
        <f t="shared" si="79"/>
        <v/>
      </c>
      <c r="DP98" s="196" t="str">
        <f t="shared" si="79"/>
        <v/>
      </c>
      <c r="DQ98" s="196" t="str">
        <f t="shared" si="79"/>
        <v/>
      </c>
      <c r="DR98" s="196" t="str">
        <f t="shared" si="79"/>
        <v/>
      </c>
      <c r="DS98" s="196" t="str">
        <f t="shared" si="80"/>
        <v/>
      </c>
      <c r="DT98" s="196" t="str">
        <f t="shared" si="80"/>
        <v/>
      </c>
      <c r="DU98" s="196" t="str">
        <f t="shared" si="80"/>
        <v/>
      </c>
      <c r="DV98" s="196" t="str">
        <f t="shared" si="80"/>
        <v/>
      </c>
      <c r="DW98" s="196" t="str">
        <f t="shared" si="80"/>
        <v/>
      </c>
      <c r="DX98" s="196" t="str">
        <f t="shared" si="80"/>
        <v/>
      </c>
      <c r="DY98" s="196" t="str">
        <f t="shared" si="80"/>
        <v/>
      </c>
      <c r="DZ98" s="196" t="str">
        <f t="shared" si="80"/>
        <v/>
      </c>
      <c r="EA98" s="196" t="str">
        <f t="shared" si="80"/>
        <v/>
      </c>
      <c r="EB98" s="196" t="str">
        <f t="shared" si="80"/>
        <v/>
      </c>
      <c r="EC98" s="196" t="str">
        <f t="shared" si="81"/>
        <v/>
      </c>
      <c r="ED98" s="196" t="str">
        <f t="shared" si="81"/>
        <v/>
      </c>
      <c r="EE98" s="196" t="str">
        <f t="shared" si="81"/>
        <v/>
      </c>
      <c r="EF98" s="196" t="str">
        <f t="shared" si="81"/>
        <v/>
      </c>
      <c r="EG98" s="196" t="str">
        <f t="shared" si="81"/>
        <v/>
      </c>
      <c r="EH98" s="196" t="str">
        <f t="shared" si="81"/>
        <v/>
      </c>
      <c r="EI98" s="196" t="str">
        <f t="shared" si="81"/>
        <v/>
      </c>
      <c r="EJ98" s="196" t="str">
        <f t="shared" si="81"/>
        <v/>
      </c>
      <c r="EK98" s="196" t="str">
        <f t="shared" si="81"/>
        <v/>
      </c>
      <c r="EL98" s="196" t="str">
        <f t="shared" si="81"/>
        <v/>
      </c>
      <c r="EM98" s="196" t="str">
        <f t="shared" si="82"/>
        <v/>
      </c>
      <c r="EN98" s="196" t="str">
        <f t="shared" si="82"/>
        <v/>
      </c>
      <c r="EO98" s="196" t="str">
        <f t="shared" si="82"/>
        <v/>
      </c>
      <c r="EP98" s="196" t="str">
        <f t="shared" si="82"/>
        <v/>
      </c>
      <c r="EQ98" s="196" t="str">
        <f t="shared" si="82"/>
        <v/>
      </c>
      <c r="ER98" s="196" t="str">
        <f t="shared" si="82"/>
        <v/>
      </c>
      <c r="ES98" s="196" t="str">
        <f t="shared" si="82"/>
        <v/>
      </c>
      <c r="ET98" s="196" t="str">
        <f t="shared" si="82"/>
        <v/>
      </c>
      <c r="EU98" s="196" t="str">
        <f t="shared" si="82"/>
        <v/>
      </c>
      <c r="EV98" s="196" t="str">
        <f t="shared" si="82"/>
        <v/>
      </c>
    </row>
    <row r="99" spans="2:152" x14ac:dyDescent="0.25">
      <c r="B99" s="9" t="str">
        <f t="shared" si="86"/>
        <v/>
      </c>
      <c r="C99" s="6"/>
      <c r="D99" s="6"/>
      <c r="E99" s="6"/>
      <c r="F99" s="246" t="str">
        <f>IF('תנאי סף'!BE99&lt;&gt;1,"",'תנאי סף'!F99)</f>
        <v/>
      </c>
      <c r="G99" s="163"/>
      <c r="H99" s="186"/>
      <c r="I99" s="8"/>
      <c r="J99" s="7"/>
      <c r="K99" s="8"/>
      <c r="L99" s="7"/>
      <c r="M99" s="8"/>
      <c r="N99" s="8"/>
      <c r="O99" s="163"/>
      <c r="P99" s="186"/>
      <c r="Q99" s="10"/>
      <c r="R99" s="10"/>
      <c r="S99" s="10"/>
      <c r="T99" s="10"/>
      <c r="U99" s="164" t="str">
        <f t="shared" si="87"/>
        <v/>
      </c>
      <c r="V99" s="10">
        <v>1</v>
      </c>
      <c r="W99" s="10" t="str">
        <f t="shared" si="88"/>
        <v/>
      </c>
      <c r="X99" s="164">
        <v>1</v>
      </c>
      <c r="Y99" s="10" t="str">
        <f t="shared" si="89"/>
        <v/>
      </c>
      <c r="Z99" s="123" t="str">
        <f t="shared" si="84"/>
        <v/>
      </c>
      <c r="AA99" s="195">
        <f t="shared" si="90"/>
        <v>0</v>
      </c>
      <c r="AB99" s="195" t="str">
        <f t="shared" si="83"/>
        <v/>
      </c>
      <c r="AC99" s="195" t="str">
        <f t="shared" si="83"/>
        <v/>
      </c>
      <c r="AD99" s="195">
        <f t="shared" si="85"/>
        <v>0</v>
      </c>
      <c r="AE99" s="195">
        <f t="shared" si="85"/>
        <v>0</v>
      </c>
      <c r="BA99" s="195" t="str">
        <f t="shared" si="73"/>
        <v/>
      </c>
      <c r="BB99" s="195" t="str">
        <f t="shared" si="73"/>
        <v/>
      </c>
      <c r="BC99" s="195" t="str">
        <f t="shared" si="73"/>
        <v/>
      </c>
      <c r="BD99" s="195" t="str">
        <f t="shared" si="73"/>
        <v/>
      </c>
      <c r="BK99" s="196" t="str">
        <f t="shared" si="74"/>
        <v/>
      </c>
      <c r="BL99" s="196" t="str">
        <f t="shared" si="74"/>
        <v/>
      </c>
      <c r="BM99" s="196" t="str">
        <f t="shared" si="74"/>
        <v/>
      </c>
      <c r="BN99" s="196" t="str">
        <f t="shared" si="74"/>
        <v/>
      </c>
      <c r="BO99" s="196" t="str">
        <f t="shared" si="74"/>
        <v/>
      </c>
      <c r="BP99" s="196" t="str">
        <f t="shared" si="74"/>
        <v/>
      </c>
      <c r="BQ99" s="196" t="str">
        <f t="shared" si="74"/>
        <v/>
      </c>
      <c r="BR99" s="196" t="str">
        <f t="shared" si="74"/>
        <v/>
      </c>
      <c r="BS99" s="196" t="str">
        <f t="shared" si="74"/>
        <v/>
      </c>
      <c r="BT99" s="196" t="str">
        <f t="shared" si="74"/>
        <v/>
      </c>
      <c r="BU99" s="196" t="str">
        <f t="shared" si="75"/>
        <v/>
      </c>
      <c r="BV99" s="196" t="str">
        <f t="shared" si="75"/>
        <v/>
      </c>
      <c r="BW99" s="196" t="str">
        <f t="shared" si="75"/>
        <v/>
      </c>
      <c r="BX99" s="196" t="str">
        <f t="shared" si="75"/>
        <v/>
      </c>
      <c r="BY99" s="196" t="str">
        <f t="shared" si="75"/>
        <v/>
      </c>
      <c r="BZ99" s="196" t="str">
        <f t="shared" si="75"/>
        <v/>
      </c>
      <c r="CA99" s="196" t="str">
        <f t="shared" si="75"/>
        <v/>
      </c>
      <c r="CB99" s="196" t="str">
        <f t="shared" si="75"/>
        <v/>
      </c>
      <c r="CC99" s="196" t="str">
        <f t="shared" si="75"/>
        <v/>
      </c>
      <c r="CD99" s="196" t="str">
        <f t="shared" si="75"/>
        <v/>
      </c>
      <c r="CE99" s="196" t="str">
        <f t="shared" si="76"/>
        <v/>
      </c>
      <c r="CF99" s="196" t="str">
        <f t="shared" si="76"/>
        <v/>
      </c>
      <c r="CG99" s="196" t="str">
        <f t="shared" si="76"/>
        <v/>
      </c>
      <c r="CH99" s="196" t="str">
        <f t="shared" si="76"/>
        <v/>
      </c>
      <c r="CI99" s="196" t="str">
        <f t="shared" si="76"/>
        <v/>
      </c>
      <c r="CJ99" s="196" t="str">
        <f t="shared" si="76"/>
        <v/>
      </c>
      <c r="CK99" s="196" t="str">
        <f t="shared" si="76"/>
        <v/>
      </c>
      <c r="CL99" s="196" t="str">
        <f t="shared" si="76"/>
        <v/>
      </c>
      <c r="CM99" s="196" t="str">
        <f t="shared" si="76"/>
        <v/>
      </c>
      <c r="CN99" s="196" t="str">
        <f t="shared" si="76"/>
        <v/>
      </c>
      <c r="CO99" s="196" t="str">
        <f t="shared" si="77"/>
        <v/>
      </c>
      <c r="CP99" s="196" t="str">
        <f t="shared" si="77"/>
        <v/>
      </c>
      <c r="CQ99" s="196" t="str">
        <f t="shared" si="77"/>
        <v/>
      </c>
      <c r="CR99" s="196" t="str">
        <f t="shared" si="77"/>
        <v/>
      </c>
      <c r="CS99" s="196" t="str">
        <f t="shared" si="77"/>
        <v/>
      </c>
      <c r="CT99" s="196" t="str">
        <f t="shared" si="77"/>
        <v/>
      </c>
      <c r="CU99" s="196" t="str">
        <f t="shared" si="77"/>
        <v/>
      </c>
      <c r="CV99" s="196" t="str">
        <f t="shared" si="77"/>
        <v/>
      </c>
      <c r="CW99" s="196" t="str">
        <f t="shared" si="77"/>
        <v/>
      </c>
      <c r="CX99" s="196" t="str">
        <f t="shared" si="77"/>
        <v/>
      </c>
      <c r="CY99" s="196" t="str">
        <f t="shared" si="78"/>
        <v/>
      </c>
      <c r="CZ99" s="196" t="str">
        <f t="shared" si="78"/>
        <v/>
      </c>
      <c r="DA99" s="196" t="str">
        <f t="shared" si="78"/>
        <v/>
      </c>
      <c r="DB99" s="196" t="str">
        <f t="shared" si="78"/>
        <v/>
      </c>
      <c r="DC99" s="196" t="str">
        <f t="shared" si="78"/>
        <v/>
      </c>
      <c r="DD99" s="196" t="str">
        <f t="shared" si="78"/>
        <v/>
      </c>
      <c r="DE99" s="196" t="str">
        <f t="shared" si="78"/>
        <v/>
      </c>
      <c r="DF99" s="196" t="str">
        <f t="shared" si="78"/>
        <v/>
      </c>
      <c r="DG99" s="196" t="str">
        <f t="shared" si="78"/>
        <v/>
      </c>
      <c r="DH99" s="196" t="str">
        <f t="shared" si="78"/>
        <v/>
      </c>
      <c r="DI99" s="196" t="str">
        <f t="shared" si="79"/>
        <v/>
      </c>
      <c r="DJ99" s="196" t="str">
        <f t="shared" si="79"/>
        <v/>
      </c>
      <c r="DK99" s="196" t="str">
        <f t="shared" si="79"/>
        <v/>
      </c>
      <c r="DL99" s="196" t="str">
        <f t="shared" si="79"/>
        <v/>
      </c>
      <c r="DM99" s="196" t="str">
        <f t="shared" si="79"/>
        <v/>
      </c>
      <c r="DN99" s="196" t="str">
        <f t="shared" si="79"/>
        <v/>
      </c>
      <c r="DO99" s="196" t="str">
        <f t="shared" si="79"/>
        <v/>
      </c>
      <c r="DP99" s="196" t="str">
        <f t="shared" si="79"/>
        <v/>
      </c>
      <c r="DQ99" s="196" t="str">
        <f t="shared" si="79"/>
        <v/>
      </c>
      <c r="DR99" s="196" t="str">
        <f t="shared" si="79"/>
        <v/>
      </c>
      <c r="DS99" s="196" t="str">
        <f t="shared" si="80"/>
        <v/>
      </c>
      <c r="DT99" s="196" t="str">
        <f t="shared" si="80"/>
        <v/>
      </c>
      <c r="DU99" s="196" t="str">
        <f t="shared" si="80"/>
        <v/>
      </c>
      <c r="DV99" s="196" t="str">
        <f t="shared" si="80"/>
        <v/>
      </c>
      <c r="DW99" s="196" t="str">
        <f t="shared" si="80"/>
        <v/>
      </c>
      <c r="DX99" s="196" t="str">
        <f t="shared" si="80"/>
        <v/>
      </c>
      <c r="DY99" s="196" t="str">
        <f t="shared" si="80"/>
        <v/>
      </c>
      <c r="DZ99" s="196" t="str">
        <f t="shared" si="80"/>
        <v/>
      </c>
      <c r="EA99" s="196" t="str">
        <f t="shared" si="80"/>
        <v/>
      </c>
      <c r="EB99" s="196" t="str">
        <f t="shared" si="80"/>
        <v/>
      </c>
      <c r="EC99" s="196" t="str">
        <f t="shared" si="81"/>
        <v/>
      </c>
      <c r="ED99" s="196" t="str">
        <f t="shared" si="81"/>
        <v/>
      </c>
      <c r="EE99" s="196" t="str">
        <f t="shared" si="81"/>
        <v/>
      </c>
      <c r="EF99" s="196" t="str">
        <f t="shared" si="81"/>
        <v/>
      </c>
      <c r="EG99" s="196" t="str">
        <f t="shared" si="81"/>
        <v/>
      </c>
      <c r="EH99" s="196" t="str">
        <f t="shared" si="81"/>
        <v/>
      </c>
      <c r="EI99" s="196" t="str">
        <f t="shared" si="81"/>
        <v/>
      </c>
      <c r="EJ99" s="196" t="str">
        <f t="shared" si="81"/>
        <v/>
      </c>
      <c r="EK99" s="196" t="str">
        <f t="shared" si="81"/>
        <v/>
      </c>
      <c r="EL99" s="196" t="str">
        <f t="shared" si="81"/>
        <v/>
      </c>
      <c r="EM99" s="196" t="str">
        <f t="shared" si="82"/>
        <v/>
      </c>
      <c r="EN99" s="196" t="str">
        <f t="shared" si="82"/>
        <v/>
      </c>
      <c r="EO99" s="196" t="str">
        <f t="shared" si="82"/>
        <v/>
      </c>
      <c r="EP99" s="196" t="str">
        <f t="shared" si="82"/>
        <v/>
      </c>
      <c r="EQ99" s="196" t="str">
        <f t="shared" si="82"/>
        <v/>
      </c>
      <c r="ER99" s="196" t="str">
        <f t="shared" si="82"/>
        <v/>
      </c>
      <c r="ES99" s="196" t="str">
        <f t="shared" si="82"/>
        <v/>
      </c>
      <c r="ET99" s="196" t="str">
        <f t="shared" si="82"/>
        <v/>
      </c>
      <c r="EU99" s="196" t="str">
        <f t="shared" si="82"/>
        <v/>
      </c>
      <c r="EV99" s="196" t="str">
        <f t="shared" si="82"/>
        <v/>
      </c>
    </row>
    <row r="100" spans="2:152" x14ac:dyDescent="0.25">
      <c r="B100" s="9" t="str">
        <f t="shared" si="86"/>
        <v/>
      </c>
      <c r="C100" s="6"/>
      <c r="D100" s="6"/>
      <c r="E100" s="6"/>
      <c r="F100" s="246" t="str">
        <f>IF('תנאי סף'!BE100&lt;&gt;1,"",'תנאי סף'!F100)</f>
        <v/>
      </c>
      <c r="G100" s="163"/>
      <c r="H100" s="186"/>
      <c r="I100" s="8"/>
      <c r="J100" s="7"/>
      <c r="K100" s="8"/>
      <c r="L100" s="7"/>
      <c r="M100" s="8"/>
      <c r="N100" s="8"/>
      <c r="O100" s="163"/>
      <c r="P100" s="186"/>
      <c r="Q100" s="10"/>
      <c r="R100" s="10"/>
      <c r="S100" s="10"/>
      <c r="T100" s="10"/>
      <c r="U100" s="164" t="str">
        <f t="shared" si="87"/>
        <v/>
      </c>
      <c r="V100" s="10">
        <v>1</v>
      </c>
      <c r="W100" s="10" t="str">
        <f t="shared" si="88"/>
        <v/>
      </c>
      <c r="X100" s="164">
        <v>1</v>
      </c>
      <c r="Y100" s="10" t="str">
        <f t="shared" si="89"/>
        <v/>
      </c>
      <c r="Z100" s="123" t="str">
        <f t="shared" si="84"/>
        <v/>
      </c>
      <c r="AA100" s="195">
        <f t="shared" si="90"/>
        <v>0</v>
      </c>
      <c r="AB100" s="195" t="str">
        <f t="shared" si="83"/>
        <v/>
      </c>
      <c r="AC100" s="195" t="str">
        <f t="shared" si="83"/>
        <v/>
      </c>
      <c r="AD100" s="195">
        <f t="shared" si="85"/>
        <v>0</v>
      </c>
      <c r="AE100" s="195">
        <f t="shared" si="85"/>
        <v>0</v>
      </c>
      <c r="BA100" s="195" t="str">
        <f t="shared" si="73"/>
        <v/>
      </c>
      <c r="BB100" s="195" t="str">
        <f t="shared" si="73"/>
        <v/>
      </c>
      <c r="BC100" s="195" t="str">
        <f t="shared" si="73"/>
        <v/>
      </c>
      <c r="BD100" s="195" t="str">
        <f t="shared" si="73"/>
        <v/>
      </c>
      <c r="BK100" s="196" t="str">
        <f t="shared" si="74"/>
        <v/>
      </c>
      <c r="BL100" s="196" t="str">
        <f t="shared" si="74"/>
        <v/>
      </c>
      <c r="BM100" s="196" t="str">
        <f t="shared" si="74"/>
        <v/>
      </c>
      <c r="BN100" s="196" t="str">
        <f t="shared" si="74"/>
        <v/>
      </c>
      <c r="BO100" s="196" t="str">
        <f t="shared" si="74"/>
        <v/>
      </c>
      <c r="BP100" s="196" t="str">
        <f t="shared" si="74"/>
        <v/>
      </c>
      <c r="BQ100" s="196" t="str">
        <f t="shared" si="74"/>
        <v/>
      </c>
      <c r="BR100" s="196" t="str">
        <f t="shared" si="74"/>
        <v/>
      </c>
      <c r="BS100" s="196" t="str">
        <f t="shared" si="74"/>
        <v/>
      </c>
      <c r="BT100" s="196" t="str">
        <f t="shared" si="74"/>
        <v/>
      </c>
      <c r="BU100" s="196" t="str">
        <f t="shared" si="75"/>
        <v/>
      </c>
      <c r="BV100" s="196" t="str">
        <f t="shared" si="75"/>
        <v/>
      </c>
      <c r="BW100" s="196" t="str">
        <f t="shared" si="75"/>
        <v/>
      </c>
      <c r="BX100" s="196" t="str">
        <f t="shared" si="75"/>
        <v/>
      </c>
      <c r="BY100" s="196" t="str">
        <f t="shared" si="75"/>
        <v/>
      </c>
      <c r="BZ100" s="196" t="str">
        <f t="shared" si="75"/>
        <v/>
      </c>
      <c r="CA100" s="196" t="str">
        <f t="shared" si="75"/>
        <v/>
      </c>
      <c r="CB100" s="196" t="str">
        <f t="shared" si="75"/>
        <v/>
      </c>
      <c r="CC100" s="196" t="str">
        <f t="shared" si="75"/>
        <v/>
      </c>
      <c r="CD100" s="196" t="str">
        <f t="shared" si="75"/>
        <v/>
      </c>
      <c r="CE100" s="196" t="str">
        <f t="shared" si="76"/>
        <v/>
      </c>
      <c r="CF100" s="196" t="str">
        <f t="shared" si="76"/>
        <v/>
      </c>
      <c r="CG100" s="196" t="str">
        <f t="shared" si="76"/>
        <v/>
      </c>
      <c r="CH100" s="196" t="str">
        <f t="shared" si="76"/>
        <v/>
      </c>
      <c r="CI100" s="196" t="str">
        <f t="shared" si="76"/>
        <v/>
      </c>
      <c r="CJ100" s="196" t="str">
        <f t="shared" si="76"/>
        <v/>
      </c>
      <c r="CK100" s="196" t="str">
        <f t="shared" si="76"/>
        <v/>
      </c>
      <c r="CL100" s="196" t="str">
        <f t="shared" si="76"/>
        <v/>
      </c>
      <c r="CM100" s="196" t="str">
        <f t="shared" si="76"/>
        <v/>
      </c>
      <c r="CN100" s="196" t="str">
        <f t="shared" si="76"/>
        <v/>
      </c>
      <c r="CO100" s="196" t="str">
        <f t="shared" si="77"/>
        <v/>
      </c>
      <c r="CP100" s="196" t="str">
        <f t="shared" si="77"/>
        <v/>
      </c>
      <c r="CQ100" s="196" t="str">
        <f t="shared" si="77"/>
        <v/>
      </c>
      <c r="CR100" s="196" t="str">
        <f t="shared" si="77"/>
        <v/>
      </c>
      <c r="CS100" s="196" t="str">
        <f t="shared" si="77"/>
        <v/>
      </c>
      <c r="CT100" s="196" t="str">
        <f t="shared" si="77"/>
        <v/>
      </c>
      <c r="CU100" s="196" t="str">
        <f t="shared" si="77"/>
        <v/>
      </c>
      <c r="CV100" s="196" t="str">
        <f t="shared" si="77"/>
        <v/>
      </c>
      <c r="CW100" s="196" t="str">
        <f t="shared" si="77"/>
        <v/>
      </c>
      <c r="CX100" s="196" t="str">
        <f t="shared" si="77"/>
        <v/>
      </c>
      <c r="CY100" s="196" t="str">
        <f t="shared" si="78"/>
        <v/>
      </c>
      <c r="CZ100" s="196" t="str">
        <f t="shared" si="78"/>
        <v/>
      </c>
      <c r="DA100" s="196" t="str">
        <f t="shared" si="78"/>
        <v/>
      </c>
      <c r="DB100" s="196" t="str">
        <f t="shared" si="78"/>
        <v/>
      </c>
      <c r="DC100" s="196" t="str">
        <f t="shared" si="78"/>
        <v/>
      </c>
      <c r="DD100" s="196" t="str">
        <f t="shared" si="78"/>
        <v/>
      </c>
      <c r="DE100" s="196" t="str">
        <f t="shared" si="78"/>
        <v/>
      </c>
      <c r="DF100" s="196" t="str">
        <f t="shared" si="78"/>
        <v/>
      </c>
      <c r="DG100" s="196" t="str">
        <f t="shared" si="78"/>
        <v/>
      </c>
      <c r="DH100" s="196" t="str">
        <f t="shared" si="78"/>
        <v/>
      </c>
      <c r="DI100" s="196" t="str">
        <f t="shared" si="79"/>
        <v/>
      </c>
      <c r="DJ100" s="196" t="str">
        <f t="shared" si="79"/>
        <v/>
      </c>
      <c r="DK100" s="196" t="str">
        <f t="shared" si="79"/>
        <v/>
      </c>
      <c r="DL100" s="196" t="str">
        <f t="shared" si="79"/>
        <v/>
      </c>
      <c r="DM100" s="196" t="str">
        <f t="shared" si="79"/>
        <v/>
      </c>
      <c r="DN100" s="196" t="str">
        <f t="shared" si="79"/>
        <v/>
      </c>
      <c r="DO100" s="196" t="str">
        <f t="shared" si="79"/>
        <v/>
      </c>
      <c r="DP100" s="196" t="str">
        <f t="shared" si="79"/>
        <v/>
      </c>
      <c r="DQ100" s="196" t="str">
        <f t="shared" si="79"/>
        <v/>
      </c>
      <c r="DR100" s="196" t="str">
        <f t="shared" si="79"/>
        <v/>
      </c>
      <c r="DS100" s="196" t="str">
        <f t="shared" si="80"/>
        <v/>
      </c>
      <c r="DT100" s="196" t="str">
        <f t="shared" si="80"/>
        <v/>
      </c>
      <c r="DU100" s="196" t="str">
        <f t="shared" si="80"/>
        <v/>
      </c>
      <c r="DV100" s="196" t="str">
        <f t="shared" si="80"/>
        <v/>
      </c>
      <c r="DW100" s="196" t="str">
        <f t="shared" si="80"/>
        <v/>
      </c>
      <c r="DX100" s="196" t="str">
        <f t="shared" si="80"/>
        <v/>
      </c>
      <c r="DY100" s="196" t="str">
        <f t="shared" si="80"/>
        <v/>
      </c>
      <c r="DZ100" s="196" t="str">
        <f t="shared" si="80"/>
        <v/>
      </c>
      <c r="EA100" s="196" t="str">
        <f t="shared" si="80"/>
        <v/>
      </c>
      <c r="EB100" s="196" t="str">
        <f t="shared" si="80"/>
        <v/>
      </c>
      <c r="EC100" s="196" t="str">
        <f t="shared" si="81"/>
        <v/>
      </c>
      <c r="ED100" s="196" t="str">
        <f t="shared" si="81"/>
        <v/>
      </c>
      <c r="EE100" s="196" t="str">
        <f t="shared" si="81"/>
        <v/>
      </c>
      <c r="EF100" s="196" t="str">
        <f t="shared" si="81"/>
        <v/>
      </c>
      <c r="EG100" s="196" t="str">
        <f t="shared" si="81"/>
        <v/>
      </c>
      <c r="EH100" s="196" t="str">
        <f t="shared" si="81"/>
        <v/>
      </c>
      <c r="EI100" s="196" t="str">
        <f t="shared" si="81"/>
        <v/>
      </c>
      <c r="EJ100" s="196" t="str">
        <f t="shared" si="81"/>
        <v/>
      </c>
      <c r="EK100" s="196" t="str">
        <f t="shared" si="81"/>
        <v/>
      </c>
      <c r="EL100" s="196" t="str">
        <f t="shared" si="81"/>
        <v/>
      </c>
      <c r="EM100" s="196" t="str">
        <f t="shared" si="82"/>
        <v/>
      </c>
      <c r="EN100" s="196" t="str">
        <f t="shared" si="82"/>
        <v/>
      </c>
      <c r="EO100" s="196" t="str">
        <f t="shared" si="82"/>
        <v/>
      </c>
      <c r="EP100" s="196" t="str">
        <f t="shared" si="82"/>
        <v/>
      </c>
      <c r="EQ100" s="196" t="str">
        <f t="shared" si="82"/>
        <v/>
      </c>
      <c r="ER100" s="196" t="str">
        <f t="shared" si="82"/>
        <v/>
      </c>
      <c r="ES100" s="196" t="str">
        <f t="shared" si="82"/>
        <v/>
      </c>
      <c r="ET100" s="196" t="str">
        <f t="shared" si="82"/>
        <v/>
      </c>
      <c r="EU100" s="196" t="str">
        <f t="shared" si="82"/>
        <v/>
      </c>
      <c r="EV100" s="196" t="str">
        <f t="shared" si="82"/>
        <v/>
      </c>
    </row>
    <row r="101" spans="2:152" x14ac:dyDescent="0.25">
      <c r="B101" s="9" t="str">
        <f t="shared" si="86"/>
        <v/>
      </c>
      <c r="C101" s="6"/>
      <c r="D101" s="6"/>
      <c r="E101" s="6"/>
      <c r="F101" s="246" t="str">
        <f>IF('תנאי סף'!BE101&lt;&gt;1,"",'תנאי סף'!F101)</f>
        <v/>
      </c>
      <c r="G101" s="163"/>
      <c r="H101" s="186"/>
      <c r="I101" s="8"/>
      <c r="J101" s="7"/>
      <c r="K101" s="8"/>
      <c r="L101" s="7"/>
      <c r="M101" s="8"/>
      <c r="N101" s="8"/>
      <c r="O101" s="163"/>
      <c r="P101" s="186"/>
      <c r="Q101" s="10"/>
      <c r="R101" s="10"/>
      <c r="S101" s="10"/>
      <c r="T101" s="10"/>
      <c r="U101" s="164" t="str">
        <f t="shared" si="87"/>
        <v/>
      </c>
      <c r="V101" s="10">
        <v>1</v>
      </c>
      <c r="W101" s="10" t="str">
        <f t="shared" si="88"/>
        <v/>
      </c>
      <c r="X101" s="164">
        <v>1</v>
      </c>
      <c r="Y101" s="10" t="str">
        <f t="shared" si="89"/>
        <v/>
      </c>
      <c r="Z101" s="123" t="str">
        <f t="shared" si="84"/>
        <v/>
      </c>
      <c r="AA101" s="195">
        <f t="shared" si="90"/>
        <v>0</v>
      </c>
      <c r="AB101" s="195" t="str">
        <f t="shared" si="83"/>
        <v/>
      </c>
      <c r="AC101" s="195" t="str">
        <f t="shared" si="83"/>
        <v/>
      </c>
      <c r="AD101" s="195">
        <f t="shared" si="85"/>
        <v>0</v>
      </c>
      <c r="AE101" s="195">
        <f t="shared" si="85"/>
        <v>0</v>
      </c>
      <c r="BA101" s="195" t="str">
        <f t="shared" si="73"/>
        <v/>
      </c>
      <c r="BB101" s="195" t="str">
        <f t="shared" si="73"/>
        <v/>
      </c>
      <c r="BC101" s="195" t="str">
        <f t="shared" si="73"/>
        <v/>
      </c>
      <c r="BD101" s="195" t="str">
        <f t="shared" si="73"/>
        <v/>
      </c>
      <c r="BK101" s="196" t="str">
        <f t="shared" ref="BK101:BT110" si="91">IF($F101="","",BK$30)</f>
        <v/>
      </c>
      <c r="BL101" s="196" t="str">
        <f t="shared" si="91"/>
        <v/>
      </c>
      <c r="BM101" s="196" t="str">
        <f t="shared" si="91"/>
        <v/>
      </c>
      <c r="BN101" s="196" t="str">
        <f t="shared" si="91"/>
        <v/>
      </c>
      <c r="BO101" s="196" t="str">
        <f t="shared" si="91"/>
        <v/>
      </c>
      <c r="BP101" s="196" t="str">
        <f t="shared" si="91"/>
        <v/>
      </c>
      <c r="BQ101" s="196" t="str">
        <f t="shared" si="91"/>
        <v/>
      </c>
      <c r="BR101" s="196" t="str">
        <f t="shared" si="91"/>
        <v/>
      </c>
      <c r="BS101" s="196" t="str">
        <f t="shared" si="91"/>
        <v/>
      </c>
      <c r="BT101" s="196" t="str">
        <f t="shared" si="91"/>
        <v/>
      </c>
      <c r="BU101" s="196" t="str">
        <f t="shared" ref="BU101:CD110" si="92">IF($F101="","",BU$30)</f>
        <v/>
      </c>
      <c r="BV101" s="196" t="str">
        <f t="shared" si="92"/>
        <v/>
      </c>
      <c r="BW101" s="196" t="str">
        <f t="shared" si="92"/>
        <v/>
      </c>
      <c r="BX101" s="196" t="str">
        <f t="shared" si="92"/>
        <v/>
      </c>
      <c r="BY101" s="196" t="str">
        <f t="shared" si="92"/>
        <v/>
      </c>
      <c r="BZ101" s="196" t="str">
        <f t="shared" si="92"/>
        <v/>
      </c>
      <c r="CA101" s="196" t="str">
        <f t="shared" si="92"/>
        <v/>
      </c>
      <c r="CB101" s="196" t="str">
        <f t="shared" si="92"/>
        <v/>
      </c>
      <c r="CC101" s="196" t="str">
        <f t="shared" si="92"/>
        <v/>
      </c>
      <c r="CD101" s="196" t="str">
        <f t="shared" si="92"/>
        <v/>
      </c>
      <c r="CE101" s="196" t="str">
        <f t="shared" ref="CE101:CN110" si="93">IF($F101="","",CE$30)</f>
        <v/>
      </c>
      <c r="CF101" s="196" t="str">
        <f t="shared" si="93"/>
        <v/>
      </c>
      <c r="CG101" s="196" t="str">
        <f t="shared" si="93"/>
        <v/>
      </c>
      <c r="CH101" s="196" t="str">
        <f t="shared" si="93"/>
        <v/>
      </c>
      <c r="CI101" s="196" t="str">
        <f t="shared" si="93"/>
        <v/>
      </c>
      <c r="CJ101" s="196" t="str">
        <f t="shared" si="93"/>
        <v/>
      </c>
      <c r="CK101" s="196" t="str">
        <f t="shared" si="93"/>
        <v/>
      </c>
      <c r="CL101" s="196" t="str">
        <f t="shared" si="93"/>
        <v/>
      </c>
      <c r="CM101" s="196" t="str">
        <f t="shared" si="93"/>
        <v/>
      </c>
      <c r="CN101" s="196" t="str">
        <f t="shared" si="93"/>
        <v/>
      </c>
      <c r="CO101" s="196" t="str">
        <f t="shared" ref="CO101:CX110" si="94">IF($F101="","",CO$30)</f>
        <v/>
      </c>
      <c r="CP101" s="196" t="str">
        <f t="shared" si="94"/>
        <v/>
      </c>
      <c r="CQ101" s="196" t="str">
        <f t="shared" si="94"/>
        <v/>
      </c>
      <c r="CR101" s="196" t="str">
        <f t="shared" si="94"/>
        <v/>
      </c>
      <c r="CS101" s="196" t="str">
        <f t="shared" si="94"/>
        <v/>
      </c>
      <c r="CT101" s="196" t="str">
        <f t="shared" si="94"/>
        <v/>
      </c>
      <c r="CU101" s="196" t="str">
        <f t="shared" si="94"/>
        <v/>
      </c>
      <c r="CV101" s="196" t="str">
        <f t="shared" si="94"/>
        <v/>
      </c>
      <c r="CW101" s="196" t="str">
        <f t="shared" si="94"/>
        <v/>
      </c>
      <c r="CX101" s="196" t="str">
        <f t="shared" si="94"/>
        <v/>
      </c>
      <c r="CY101" s="196" t="str">
        <f t="shared" ref="CY101:DH110" si="95">IF($F101="","",CY$30)</f>
        <v/>
      </c>
      <c r="CZ101" s="196" t="str">
        <f t="shared" si="95"/>
        <v/>
      </c>
      <c r="DA101" s="196" t="str">
        <f t="shared" si="95"/>
        <v/>
      </c>
      <c r="DB101" s="196" t="str">
        <f t="shared" si="95"/>
        <v/>
      </c>
      <c r="DC101" s="196" t="str">
        <f t="shared" si="95"/>
        <v/>
      </c>
      <c r="DD101" s="196" t="str">
        <f t="shared" si="95"/>
        <v/>
      </c>
      <c r="DE101" s="196" t="str">
        <f t="shared" si="95"/>
        <v/>
      </c>
      <c r="DF101" s="196" t="str">
        <f t="shared" si="95"/>
        <v/>
      </c>
      <c r="DG101" s="196" t="str">
        <f t="shared" si="95"/>
        <v/>
      </c>
      <c r="DH101" s="196" t="str">
        <f t="shared" si="95"/>
        <v/>
      </c>
      <c r="DI101" s="196" t="str">
        <f t="shared" ref="DI101:DR110" si="96">IF($F101="","",DI$30)</f>
        <v/>
      </c>
      <c r="DJ101" s="196" t="str">
        <f t="shared" si="96"/>
        <v/>
      </c>
      <c r="DK101" s="196" t="str">
        <f t="shared" si="96"/>
        <v/>
      </c>
      <c r="DL101" s="196" t="str">
        <f t="shared" si="96"/>
        <v/>
      </c>
      <c r="DM101" s="196" t="str">
        <f t="shared" si="96"/>
        <v/>
      </c>
      <c r="DN101" s="196" t="str">
        <f t="shared" si="96"/>
        <v/>
      </c>
      <c r="DO101" s="196" t="str">
        <f t="shared" si="96"/>
        <v/>
      </c>
      <c r="DP101" s="196" t="str">
        <f t="shared" si="96"/>
        <v/>
      </c>
      <c r="DQ101" s="196" t="str">
        <f t="shared" si="96"/>
        <v/>
      </c>
      <c r="DR101" s="196" t="str">
        <f t="shared" si="96"/>
        <v/>
      </c>
      <c r="DS101" s="196" t="str">
        <f t="shared" ref="DS101:EB110" si="97">IF($F101="","",DS$30)</f>
        <v/>
      </c>
      <c r="DT101" s="196" t="str">
        <f t="shared" si="97"/>
        <v/>
      </c>
      <c r="DU101" s="196" t="str">
        <f t="shared" si="97"/>
        <v/>
      </c>
      <c r="DV101" s="196" t="str">
        <f t="shared" si="97"/>
        <v/>
      </c>
      <c r="DW101" s="196" t="str">
        <f t="shared" si="97"/>
        <v/>
      </c>
      <c r="DX101" s="196" t="str">
        <f t="shared" si="97"/>
        <v/>
      </c>
      <c r="DY101" s="196" t="str">
        <f t="shared" si="97"/>
        <v/>
      </c>
      <c r="DZ101" s="196" t="str">
        <f t="shared" si="97"/>
        <v/>
      </c>
      <c r="EA101" s="196" t="str">
        <f t="shared" si="97"/>
        <v/>
      </c>
      <c r="EB101" s="196" t="str">
        <f t="shared" si="97"/>
        <v/>
      </c>
      <c r="EC101" s="196" t="str">
        <f t="shared" ref="EC101:EL110" si="98">IF($F101="","",EC$30)</f>
        <v/>
      </c>
      <c r="ED101" s="196" t="str">
        <f t="shared" si="98"/>
        <v/>
      </c>
      <c r="EE101" s="196" t="str">
        <f t="shared" si="98"/>
        <v/>
      </c>
      <c r="EF101" s="196" t="str">
        <f t="shared" si="98"/>
        <v/>
      </c>
      <c r="EG101" s="196" t="str">
        <f t="shared" si="98"/>
        <v/>
      </c>
      <c r="EH101" s="196" t="str">
        <f t="shared" si="98"/>
        <v/>
      </c>
      <c r="EI101" s="196" t="str">
        <f t="shared" si="98"/>
        <v/>
      </c>
      <c r="EJ101" s="196" t="str">
        <f t="shared" si="98"/>
        <v/>
      </c>
      <c r="EK101" s="196" t="str">
        <f t="shared" si="98"/>
        <v/>
      </c>
      <c r="EL101" s="196" t="str">
        <f t="shared" si="98"/>
        <v/>
      </c>
      <c r="EM101" s="196" t="str">
        <f t="shared" ref="EM101:EV110" si="99">IF($F101="","",EM$30)</f>
        <v/>
      </c>
      <c r="EN101" s="196" t="str">
        <f t="shared" si="99"/>
        <v/>
      </c>
      <c r="EO101" s="196" t="str">
        <f t="shared" si="99"/>
        <v/>
      </c>
      <c r="EP101" s="196" t="str">
        <f t="shared" si="99"/>
        <v/>
      </c>
      <c r="EQ101" s="196" t="str">
        <f t="shared" si="99"/>
        <v/>
      </c>
      <c r="ER101" s="196" t="str">
        <f t="shared" si="99"/>
        <v/>
      </c>
      <c r="ES101" s="196" t="str">
        <f t="shared" si="99"/>
        <v/>
      </c>
      <c r="ET101" s="196" t="str">
        <f t="shared" si="99"/>
        <v/>
      </c>
      <c r="EU101" s="196" t="str">
        <f t="shared" si="99"/>
        <v/>
      </c>
      <c r="EV101" s="196" t="str">
        <f t="shared" si="99"/>
        <v/>
      </c>
    </row>
    <row r="102" spans="2:152" x14ac:dyDescent="0.25">
      <c r="B102" s="9">
        <f t="shared" si="86"/>
        <v>72</v>
      </c>
      <c r="C102" s="6"/>
      <c r="D102" s="6"/>
      <c r="E102" s="6"/>
      <c r="F102" s="246" t="str">
        <f>IF('תנאי סף'!BE102&lt;&gt;1,"",'תנאי סף'!F102)</f>
        <v>בר-קיימא - כנס תזמורות רחוב - הפיראטיות הפיראטיות</v>
      </c>
      <c r="G102" s="163" t="s">
        <v>227</v>
      </c>
      <c r="H102" s="186">
        <v>1</v>
      </c>
      <c r="I102" s="8"/>
      <c r="J102" s="7"/>
      <c r="K102" s="8"/>
      <c r="L102" s="7"/>
      <c r="M102" s="8"/>
      <c r="N102" s="8"/>
      <c r="O102" s="163"/>
      <c r="P102" s="186"/>
      <c r="Q102" s="10"/>
      <c r="R102" s="10"/>
      <c r="S102" s="10"/>
      <c r="T102" s="10"/>
      <c r="U102" s="164">
        <f t="shared" si="87"/>
        <v>2</v>
      </c>
      <c r="V102" s="10">
        <v>1</v>
      </c>
      <c r="W102" s="10">
        <f t="shared" si="88"/>
        <v>2</v>
      </c>
      <c r="X102" s="164">
        <v>1</v>
      </c>
      <c r="Y102" s="10">
        <f t="shared" si="89"/>
        <v>2</v>
      </c>
      <c r="Z102" s="123">
        <f t="shared" si="84"/>
        <v>3.669724770642202E-2</v>
      </c>
      <c r="AA102" s="195">
        <f t="shared" si="90"/>
        <v>1</v>
      </c>
      <c r="AB102" s="195">
        <f t="shared" si="83"/>
        <v>0</v>
      </c>
      <c r="AC102" s="195">
        <f t="shared" si="83"/>
        <v>1</v>
      </c>
      <c r="AD102" s="195">
        <f t="shared" si="85"/>
        <v>1</v>
      </c>
      <c r="AE102" s="195">
        <f t="shared" si="85"/>
        <v>1</v>
      </c>
      <c r="BA102" s="195" t="str">
        <f t="shared" si="73"/>
        <v>תל אביב והסביבה (עד 30 קילומטר מתל-אביב)</v>
      </c>
      <c r="BB102" s="195" t="str">
        <f t="shared" si="73"/>
        <v>מעל 30 ועד 60 קילומטר מתל-אביב (נתניה חדרה, יבנה, גדרה)</v>
      </c>
      <c r="BC102" s="195" t="str">
        <f t="shared" si="73"/>
        <v>מעל 60 ועד 100 קילומטר מתל-אביב (ירושלים, חיפה)</v>
      </c>
      <c r="BD102" s="195" t="str">
        <f t="shared" si="73"/>
        <v>מעל 100 קילומטר מתל-אביב (עכו, באר שבע, טבריה)</v>
      </c>
      <c r="BK102" s="196">
        <f t="shared" si="91"/>
        <v>0</v>
      </c>
      <c r="BL102" s="196">
        <f t="shared" si="91"/>
        <v>0</v>
      </c>
      <c r="BM102" s="196">
        <f t="shared" si="91"/>
        <v>0</v>
      </c>
      <c r="BN102" s="196">
        <f t="shared" si="91"/>
        <v>0</v>
      </c>
      <c r="BO102" s="196">
        <f t="shared" si="91"/>
        <v>0</v>
      </c>
      <c r="BP102" s="196">
        <f t="shared" si="91"/>
        <v>0</v>
      </c>
      <c r="BQ102" s="196">
        <f t="shared" si="91"/>
        <v>0</v>
      </c>
      <c r="BR102" s="196">
        <f t="shared" si="91"/>
        <v>0</v>
      </c>
      <c r="BS102" s="196">
        <f t="shared" si="91"/>
        <v>0</v>
      </c>
      <c r="BT102" s="196">
        <f t="shared" si="91"/>
        <v>0</v>
      </c>
      <c r="BU102" s="196">
        <f t="shared" si="92"/>
        <v>0</v>
      </c>
      <c r="BV102" s="196">
        <f t="shared" si="92"/>
        <v>0</v>
      </c>
      <c r="BW102" s="196">
        <f t="shared" si="92"/>
        <v>0</v>
      </c>
      <c r="BX102" s="196">
        <f t="shared" si="92"/>
        <v>0</v>
      </c>
      <c r="BY102" s="196">
        <f t="shared" si="92"/>
        <v>0</v>
      </c>
      <c r="BZ102" s="196">
        <f t="shared" si="92"/>
        <v>0</v>
      </c>
      <c r="CA102" s="196">
        <f t="shared" si="92"/>
        <v>0</v>
      </c>
      <c r="CB102" s="196">
        <f t="shared" si="92"/>
        <v>0</v>
      </c>
      <c r="CC102" s="196">
        <f t="shared" si="92"/>
        <v>0</v>
      </c>
      <c r="CD102" s="196">
        <f t="shared" si="92"/>
        <v>0</v>
      </c>
      <c r="CE102" s="196">
        <f t="shared" si="93"/>
        <v>0</v>
      </c>
      <c r="CF102" s="196">
        <f t="shared" si="93"/>
        <v>0</v>
      </c>
      <c r="CG102" s="196">
        <f t="shared" si="93"/>
        <v>0</v>
      </c>
      <c r="CH102" s="196">
        <f t="shared" si="93"/>
        <v>0</v>
      </c>
      <c r="CI102" s="196">
        <f t="shared" si="93"/>
        <v>0</v>
      </c>
      <c r="CJ102" s="196">
        <f t="shared" si="93"/>
        <v>0</v>
      </c>
      <c r="CK102" s="196">
        <f t="shared" si="93"/>
        <v>0</v>
      </c>
      <c r="CL102" s="196">
        <f t="shared" si="93"/>
        <v>0</v>
      </c>
      <c r="CM102" s="196">
        <f t="shared" si="93"/>
        <v>0</v>
      </c>
      <c r="CN102" s="196">
        <f t="shared" si="93"/>
        <v>0</v>
      </c>
      <c r="CO102" s="196">
        <f t="shared" si="94"/>
        <v>0</v>
      </c>
      <c r="CP102" s="196">
        <f t="shared" si="94"/>
        <v>0</v>
      </c>
      <c r="CQ102" s="196">
        <f t="shared" si="94"/>
        <v>0</v>
      </c>
      <c r="CR102" s="196">
        <f t="shared" si="94"/>
        <v>0</v>
      </c>
      <c r="CS102" s="196">
        <f t="shared" si="94"/>
        <v>0</v>
      </c>
      <c r="CT102" s="196">
        <f t="shared" si="94"/>
        <v>0</v>
      </c>
      <c r="CU102" s="196">
        <f t="shared" si="94"/>
        <v>0</v>
      </c>
      <c r="CV102" s="196">
        <f t="shared" si="94"/>
        <v>0</v>
      </c>
      <c r="CW102" s="196">
        <f t="shared" si="94"/>
        <v>0</v>
      </c>
      <c r="CX102" s="196">
        <f t="shared" si="94"/>
        <v>0</v>
      </c>
      <c r="CY102" s="196">
        <f t="shared" si="95"/>
        <v>0</v>
      </c>
      <c r="CZ102" s="196">
        <f t="shared" si="95"/>
        <v>0</v>
      </c>
      <c r="DA102" s="196">
        <f t="shared" si="95"/>
        <v>0</v>
      </c>
      <c r="DB102" s="196">
        <f t="shared" si="95"/>
        <v>0</v>
      </c>
      <c r="DC102" s="196">
        <f t="shared" si="95"/>
        <v>0</v>
      </c>
      <c r="DD102" s="196">
        <f t="shared" si="95"/>
        <v>0</v>
      </c>
      <c r="DE102" s="196">
        <f t="shared" si="95"/>
        <v>0</v>
      </c>
      <c r="DF102" s="196">
        <f t="shared" si="95"/>
        <v>0</v>
      </c>
      <c r="DG102" s="196">
        <f t="shared" si="95"/>
        <v>0</v>
      </c>
      <c r="DH102" s="196">
        <f t="shared" si="95"/>
        <v>0</v>
      </c>
      <c r="DI102" s="196">
        <f t="shared" si="96"/>
        <v>0</v>
      </c>
      <c r="DJ102" s="196">
        <f t="shared" si="96"/>
        <v>0</v>
      </c>
      <c r="DK102" s="196">
        <f t="shared" si="96"/>
        <v>0</v>
      </c>
      <c r="DL102" s="196">
        <f t="shared" si="96"/>
        <v>0</v>
      </c>
      <c r="DM102" s="196">
        <f t="shared" si="96"/>
        <v>0</v>
      </c>
      <c r="DN102" s="196">
        <f t="shared" si="96"/>
        <v>0</v>
      </c>
      <c r="DO102" s="196">
        <f t="shared" si="96"/>
        <v>0</v>
      </c>
      <c r="DP102" s="196">
        <f t="shared" si="96"/>
        <v>0</v>
      </c>
      <c r="DQ102" s="196">
        <f t="shared" si="96"/>
        <v>0</v>
      </c>
      <c r="DR102" s="196">
        <f t="shared" si="96"/>
        <v>0</v>
      </c>
      <c r="DS102" s="196">
        <f t="shared" si="97"/>
        <v>0</v>
      </c>
      <c r="DT102" s="196">
        <f t="shared" si="97"/>
        <v>0</v>
      </c>
      <c r="DU102" s="196">
        <f t="shared" si="97"/>
        <v>0</v>
      </c>
      <c r="DV102" s="196">
        <f t="shared" si="97"/>
        <v>0</v>
      </c>
      <c r="DW102" s="196">
        <f t="shared" si="97"/>
        <v>0</v>
      </c>
      <c r="DX102" s="196">
        <f t="shared" si="97"/>
        <v>0</v>
      </c>
      <c r="DY102" s="196">
        <f t="shared" si="97"/>
        <v>0</v>
      </c>
      <c r="DZ102" s="196">
        <f t="shared" si="97"/>
        <v>0</v>
      </c>
      <c r="EA102" s="196">
        <f t="shared" si="97"/>
        <v>0</v>
      </c>
      <c r="EB102" s="196">
        <f t="shared" si="97"/>
        <v>0</v>
      </c>
      <c r="EC102" s="196">
        <f t="shared" si="98"/>
        <v>0</v>
      </c>
      <c r="ED102" s="196">
        <f t="shared" si="98"/>
        <v>0</v>
      </c>
      <c r="EE102" s="196">
        <f t="shared" si="98"/>
        <v>0</v>
      </c>
      <c r="EF102" s="196">
        <f t="shared" si="98"/>
        <v>0</v>
      </c>
      <c r="EG102" s="196">
        <f t="shared" si="98"/>
        <v>0</v>
      </c>
      <c r="EH102" s="196">
        <f t="shared" si="98"/>
        <v>0</v>
      </c>
      <c r="EI102" s="196">
        <f t="shared" si="98"/>
        <v>0</v>
      </c>
      <c r="EJ102" s="196">
        <f t="shared" si="98"/>
        <v>0</v>
      </c>
      <c r="EK102" s="196">
        <f t="shared" si="98"/>
        <v>0</v>
      </c>
      <c r="EL102" s="196">
        <f t="shared" si="98"/>
        <v>0</v>
      </c>
      <c r="EM102" s="196">
        <f t="shared" si="99"/>
        <v>0</v>
      </c>
      <c r="EN102" s="196">
        <f t="shared" si="99"/>
        <v>0</v>
      </c>
      <c r="EO102" s="196">
        <f t="shared" si="99"/>
        <v>0</v>
      </c>
      <c r="EP102" s="196">
        <f t="shared" si="99"/>
        <v>0</v>
      </c>
      <c r="EQ102" s="196">
        <f t="shared" si="99"/>
        <v>0</v>
      </c>
      <c r="ER102" s="196">
        <f t="shared" si="99"/>
        <v>0</v>
      </c>
      <c r="ES102" s="196">
        <f t="shared" si="99"/>
        <v>0</v>
      </c>
      <c r="ET102" s="196">
        <f t="shared" si="99"/>
        <v>0</v>
      </c>
      <c r="EU102" s="196">
        <f t="shared" si="99"/>
        <v>0</v>
      </c>
      <c r="EV102" s="196">
        <f t="shared" si="99"/>
        <v>0</v>
      </c>
    </row>
    <row r="103" spans="2:152" x14ac:dyDescent="0.25">
      <c r="B103" s="9" t="str">
        <f t="shared" si="86"/>
        <v/>
      </c>
      <c r="C103" s="6"/>
      <c r="D103" s="6"/>
      <c r="E103" s="6"/>
      <c r="F103" s="246" t="str">
        <f>IF('תנאי סף'!BE103&lt;&gt;1,"",'תנאי סף'!F103)</f>
        <v/>
      </c>
      <c r="G103" s="163"/>
      <c r="H103" s="186"/>
      <c r="I103" s="8"/>
      <c r="J103" s="7"/>
      <c r="K103" s="8"/>
      <c r="L103" s="7"/>
      <c r="M103" s="8"/>
      <c r="N103" s="8"/>
      <c r="O103" s="163"/>
      <c r="P103" s="186"/>
      <c r="Q103" s="10"/>
      <c r="R103" s="10"/>
      <c r="S103" s="10"/>
      <c r="T103" s="10"/>
      <c r="U103" s="164" t="str">
        <f t="shared" si="87"/>
        <v/>
      </c>
      <c r="V103" s="10">
        <v>1</v>
      </c>
      <c r="W103" s="10" t="str">
        <f t="shared" si="88"/>
        <v/>
      </c>
      <c r="X103" s="164">
        <v>1</v>
      </c>
      <c r="Y103" s="10" t="str">
        <f t="shared" si="89"/>
        <v/>
      </c>
      <c r="Z103" s="123" t="str">
        <f t="shared" si="84"/>
        <v/>
      </c>
      <c r="AA103" s="195">
        <f t="shared" si="90"/>
        <v>0</v>
      </c>
      <c r="AB103" s="195" t="str">
        <f t="shared" si="83"/>
        <v/>
      </c>
      <c r="AC103" s="195" t="str">
        <f t="shared" si="83"/>
        <v/>
      </c>
      <c r="AD103" s="195">
        <f t="shared" si="85"/>
        <v>0</v>
      </c>
      <c r="AE103" s="195">
        <f t="shared" si="85"/>
        <v>0</v>
      </c>
      <c r="BA103" s="195" t="str">
        <f t="shared" si="73"/>
        <v/>
      </c>
      <c r="BB103" s="195" t="str">
        <f t="shared" si="73"/>
        <v/>
      </c>
      <c r="BC103" s="195" t="str">
        <f t="shared" si="73"/>
        <v/>
      </c>
      <c r="BD103" s="195" t="str">
        <f t="shared" si="73"/>
        <v/>
      </c>
      <c r="BK103" s="196" t="str">
        <f t="shared" si="91"/>
        <v/>
      </c>
      <c r="BL103" s="196" t="str">
        <f t="shared" si="91"/>
        <v/>
      </c>
      <c r="BM103" s="196" t="str">
        <f t="shared" si="91"/>
        <v/>
      </c>
      <c r="BN103" s="196" t="str">
        <f t="shared" si="91"/>
        <v/>
      </c>
      <c r="BO103" s="196" t="str">
        <f t="shared" si="91"/>
        <v/>
      </c>
      <c r="BP103" s="196" t="str">
        <f t="shared" si="91"/>
        <v/>
      </c>
      <c r="BQ103" s="196" t="str">
        <f t="shared" si="91"/>
        <v/>
      </c>
      <c r="BR103" s="196" t="str">
        <f t="shared" si="91"/>
        <v/>
      </c>
      <c r="BS103" s="196" t="str">
        <f t="shared" si="91"/>
        <v/>
      </c>
      <c r="BT103" s="196" t="str">
        <f t="shared" si="91"/>
        <v/>
      </c>
      <c r="BU103" s="196" t="str">
        <f t="shared" si="92"/>
        <v/>
      </c>
      <c r="BV103" s="196" t="str">
        <f t="shared" si="92"/>
        <v/>
      </c>
      <c r="BW103" s="196" t="str">
        <f t="shared" si="92"/>
        <v/>
      </c>
      <c r="BX103" s="196" t="str">
        <f t="shared" si="92"/>
        <v/>
      </c>
      <c r="BY103" s="196" t="str">
        <f t="shared" si="92"/>
        <v/>
      </c>
      <c r="BZ103" s="196" t="str">
        <f t="shared" si="92"/>
        <v/>
      </c>
      <c r="CA103" s="196" t="str">
        <f t="shared" si="92"/>
        <v/>
      </c>
      <c r="CB103" s="196" t="str">
        <f t="shared" si="92"/>
        <v/>
      </c>
      <c r="CC103" s="196" t="str">
        <f t="shared" si="92"/>
        <v/>
      </c>
      <c r="CD103" s="196" t="str">
        <f t="shared" si="92"/>
        <v/>
      </c>
      <c r="CE103" s="196" t="str">
        <f t="shared" si="93"/>
        <v/>
      </c>
      <c r="CF103" s="196" t="str">
        <f t="shared" si="93"/>
        <v/>
      </c>
      <c r="CG103" s="196" t="str">
        <f t="shared" si="93"/>
        <v/>
      </c>
      <c r="CH103" s="196" t="str">
        <f t="shared" si="93"/>
        <v/>
      </c>
      <c r="CI103" s="196" t="str">
        <f t="shared" si="93"/>
        <v/>
      </c>
      <c r="CJ103" s="196" t="str">
        <f t="shared" si="93"/>
        <v/>
      </c>
      <c r="CK103" s="196" t="str">
        <f t="shared" si="93"/>
        <v/>
      </c>
      <c r="CL103" s="196" t="str">
        <f t="shared" si="93"/>
        <v/>
      </c>
      <c r="CM103" s="196" t="str">
        <f t="shared" si="93"/>
        <v/>
      </c>
      <c r="CN103" s="196" t="str">
        <f t="shared" si="93"/>
        <v/>
      </c>
      <c r="CO103" s="196" t="str">
        <f t="shared" si="94"/>
        <v/>
      </c>
      <c r="CP103" s="196" t="str">
        <f t="shared" si="94"/>
        <v/>
      </c>
      <c r="CQ103" s="196" t="str">
        <f t="shared" si="94"/>
        <v/>
      </c>
      <c r="CR103" s="196" t="str">
        <f t="shared" si="94"/>
        <v/>
      </c>
      <c r="CS103" s="196" t="str">
        <f t="shared" si="94"/>
        <v/>
      </c>
      <c r="CT103" s="196" t="str">
        <f t="shared" si="94"/>
        <v/>
      </c>
      <c r="CU103" s="196" t="str">
        <f t="shared" si="94"/>
        <v/>
      </c>
      <c r="CV103" s="196" t="str">
        <f t="shared" si="94"/>
        <v/>
      </c>
      <c r="CW103" s="196" t="str">
        <f t="shared" si="94"/>
        <v/>
      </c>
      <c r="CX103" s="196" t="str">
        <f t="shared" si="94"/>
        <v/>
      </c>
      <c r="CY103" s="196" t="str">
        <f t="shared" si="95"/>
        <v/>
      </c>
      <c r="CZ103" s="196" t="str">
        <f t="shared" si="95"/>
        <v/>
      </c>
      <c r="DA103" s="196" t="str">
        <f t="shared" si="95"/>
        <v/>
      </c>
      <c r="DB103" s="196" t="str">
        <f t="shared" si="95"/>
        <v/>
      </c>
      <c r="DC103" s="196" t="str">
        <f t="shared" si="95"/>
        <v/>
      </c>
      <c r="DD103" s="196" t="str">
        <f t="shared" si="95"/>
        <v/>
      </c>
      <c r="DE103" s="196" t="str">
        <f t="shared" si="95"/>
        <v/>
      </c>
      <c r="DF103" s="196" t="str">
        <f t="shared" si="95"/>
        <v/>
      </c>
      <c r="DG103" s="196" t="str">
        <f t="shared" si="95"/>
        <v/>
      </c>
      <c r="DH103" s="196" t="str">
        <f t="shared" si="95"/>
        <v/>
      </c>
      <c r="DI103" s="196" t="str">
        <f t="shared" si="96"/>
        <v/>
      </c>
      <c r="DJ103" s="196" t="str">
        <f t="shared" si="96"/>
        <v/>
      </c>
      <c r="DK103" s="196" t="str">
        <f t="shared" si="96"/>
        <v/>
      </c>
      <c r="DL103" s="196" t="str">
        <f t="shared" si="96"/>
        <v/>
      </c>
      <c r="DM103" s="196" t="str">
        <f t="shared" si="96"/>
        <v/>
      </c>
      <c r="DN103" s="196" t="str">
        <f t="shared" si="96"/>
        <v/>
      </c>
      <c r="DO103" s="196" t="str">
        <f t="shared" si="96"/>
        <v/>
      </c>
      <c r="DP103" s="196" t="str">
        <f t="shared" si="96"/>
        <v/>
      </c>
      <c r="DQ103" s="196" t="str">
        <f t="shared" si="96"/>
        <v/>
      </c>
      <c r="DR103" s="196" t="str">
        <f t="shared" si="96"/>
        <v/>
      </c>
      <c r="DS103" s="196" t="str">
        <f t="shared" si="97"/>
        <v/>
      </c>
      <c r="DT103" s="196" t="str">
        <f t="shared" si="97"/>
        <v/>
      </c>
      <c r="DU103" s="196" t="str">
        <f t="shared" si="97"/>
        <v/>
      </c>
      <c r="DV103" s="196" t="str">
        <f t="shared" si="97"/>
        <v/>
      </c>
      <c r="DW103" s="196" t="str">
        <f t="shared" si="97"/>
        <v/>
      </c>
      <c r="DX103" s="196" t="str">
        <f t="shared" si="97"/>
        <v/>
      </c>
      <c r="DY103" s="196" t="str">
        <f t="shared" si="97"/>
        <v/>
      </c>
      <c r="DZ103" s="196" t="str">
        <f t="shared" si="97"/>
        <v/>
      </c>
      <c r="EA103" s="196" t="str">
        <f t="shared" si="97"/>
        <v/>
      </c>
      <c r="EB103" s="196" t="str">
        <f t="shared" si="97"/>
        <v/>
      </c>
      <c r="EC103" s="196" t="str">
        <f t="shared" si="98"/>
        <v/>
      </c>
      <c r="ED103" s="196" t="str">
        <f t="shared" si="98"/>
        <v/>
      </c>
      <c r="EE103" s="196" t="str">
        <f t="shared" si="98"/>
        <v/>
      </c>
      <c r="EF103" s="196" t="str">
        <f t="shared" si="98"/>
        <v/>
      </c>
      <c r="EG103" s="196" t="str">
        <f t="shared" si="98"/>
        <v/>
      </c>
      <c r="EH103" s="196" t="str">
        <f t="shared" si="98"/>
        <v/>
      </c>
      <c r="EI103" s="196" t="str">
        <f t="shared" si="98"/>
        <v/>
      </c>
      <c r="EJ103" s="196" t="str">
        <f t="shared" si="98"/>
        <v/>
      </c>
      <c r="EK103" s="196" t="str">
        <f t="shared" si="98"/>
        <v/>
      </c>
      <c r="EL103" s="196" t="str">
        <f t="shared" si="98"/>
        <v/>
      </c>
      <c r="EM103" s="196" t="str">
        <f t="shared" si="99"/>
        <v/>
      </c>
      <c r="EN103" s="196" t="str">
        <f t="shared" si="99"/>
        <v/>
      </c>
      <c r="EO103" s="196" t="str">
        <f t="shared" si="99"/>
        <v/>
      </c>
      <c r="EP103" s="196" t="str">
        <f t="shared" si="99"/>
        <v/>
      </c>
      <c r="EQ103" s="196" t="str">
        <f t="shared" si="99"/>
        <v/>
      </c>
      <c r="ER103" s="196" t="str">
        <f t="shared" si="99"/>
        <v/>
      </c>
      <c r="ES103" s="196" t="str">
        <f t="shared" si="99"/>
        <v/>
      </c>
      <c r="ET103" s="196" t="str">
        <f t="shared" si="99"/>
        <v/>
      </c>
      <c r="EU103" s="196" t="str">
        <f t="shared" si="99"/>
        <v/>
      </c>
      <c r="EV103" s="196" t="str">
        <f t="shared" si="99"/>
        <v/>
      </c>
    </row>
    <row r="104" spans="2:152" x14ac:dyDescent="0.25">
      <c r="B104" s="9">
        <f t="shared" si="86"/>
        <v>74</v>
      </c>
      <c r="C104" s="6"/>
      <c r="D104" s="6"/>
      <c r="E104" s="6"/>
      <c r="F104" s="246" t="str">
        <f>IF('תנאי סף'!BE104&lt;&gt;1,"",'תנאי סף'!F104)</f>
        <v xml:space="preserve"> פיליציה בלומנטל -  אופרה קאמרה</v>
      </c>
      <c r="G104" s="163" t="s">
        <v>226</v>
      </c>
      <c r="H104" s="186">
        <v>0</v>
      </c>
      <c r="I104" s="8"/>
      <c r="J104" s="7"/>
      <c r="K104" s="8"/>
      <c r="L104" s="7"/>
      <c r="M104" s="8"/>
      <c r="N104" s="8"/>
      <c r="O104" s="163"/>
      <c r="P104" s="186"/>
      <c r="Q104" s="10"/>
      <c r="R104" s="10"/>
      <c r="S104" s="10"/>
      <c r="T104" s="10"/>
      <c r="U104" s="164">
        <f t="shared" si="87"/>
        <v>0</v>
      </c>
      <c r="V104" s="10">
        <v>1</v>
      </c>
      <c r="W104" s="10">
        <f t="shared" si="88"/>
        <v>0</v>
      </c>
      <c r="X104" s="164">
        <v>1</v>
      </c>
      <c r="Y104" s="10">
        <f t="shared" si="89"/>
        <v>0</v>
      </c>
      <c r="Z104" s="123">
        <f t="shared" si="84"/>
        <v>0</v>
      </c>
      <c r="AA104" s="195">
        <f t="shared" si="90"/>
        <v>1</v>
      </c>
      <c r="AB104" s="195">
        <f t="shared" si="83"/>
        <v>0</v>
      </c>
      <c r="AC104" s="195">
        <f t="shared" si="83"/>
        <v>1</v>
      </c>
      <c r="AD104" s="195">
        <f t="shared" si="85"/>
        <v>1</v>
      </c>
      <c r="AE104" s="195">
        <f t="shared" si="85"/>
        <v>1</v>
      </c>
      <c r="BA104" s="195" t="str">
        <f t="shared" si="73"/>
        <v>תל אביב והסביבה (עד 30 קילומטר מתל-אביב)</v>
      </c>
      <c r="BB104" s="195" t="str">
        <f t="shared" si="73"/>
        <v>מעל 30 ועד 60 קילומטר מתל-אביב (נתניה חדרה, יבנה, גדרה)</v>
      </c>
      <c r="BC104" s="195" t="str">
        <f t="shared" si="73"/>
        <v>מעל 60 ועד 100 קילומטר מתל-אביב (ירושלים, חיפה)</v>
      </c>
      <c r="BD104" s="195" t="str">
        <f t="shared" si="73"/>
        <v>מעל 100 קילומטר מתל-אביב (עכו, באר שבע, טבריה)</v>
      </c>
      <c r="BK104" s="196">
        <f t="shared" si="91"/>
        <v>0</v>
      </c>
      <c r="BL104" s="196">
        <f t="shared" si="91"/>
        <v>0</v>
      </c>
      <c r="BM104" s="196">
        <f t="shared" si="91"/>
        <v>0</v>
      </c>
      <c r="BN104" s="196">
        <f t="shared" si="91"/>
        <v>0</v>
      </c>
      <c r="BO104" s="196">
        <f t="shared" si="91"/>
        <v>0</v>
      </c>
      <c r="BP104" s="196">
        <f t="shared" si="91"/>
        <v>0</v>
      </c>
      <c r="BQ104" s="196">
        <f t="shared" si="91"/>
        <v>0</v>
      </c>
      <c r="BR104" s="196">
        <f t="shared" si="91"/>
        <v>0</v>
      </c>
      <c r="BS104" s="196">
        <f t="shared" si="91"/>
        <v>0</v>
      </c>
      <c r="BT104" s="196">
        <f t="shared" si="91"/>
        <v>0</v>
      </c>
      <c r="BU104" s="196">
        <f t="shared" si="92"/>
        <v>0</v>
      </c>
      <c r="BV104" s="196">
        <f t="shared" si="92"/>
        <v>0</v>
      </c>
      <c r="BW104" s="196">
        <f t="shared" si="92"/>
        <v>0</v>
      </c>
      <c r="BX104" s="196">
        <f t="shared" si="92"/>
        <v>0</v>
      </c>
      <c r="BY104" s="196">
        <f t="shared" si="92"/>
        <v>0</v>
      </c>
      <c r="BZ104" s="196">
        <f t="shared" si="92"/>
        <v>0</v>
      </c>
      <c r="CA104" s="196">
        <f t="shared" si="92"/>
        <v>0</v>
      </c>
      <c r="CB104" s="196">
        <f t="shared" si="92"/>
        <v>0</v>
      </c>
      <c r="CC104" s="196">
        <f t="shared" si="92"/>
        <v>0</v>
      </c>
      <c r="CD104" s="196">
        <f t="shared" si="92"/>
        <v>0</v>
      </c>
      <c r="CE104" s="196">
        <f t="shared" si="93"/>
        <v>0</v>
      </c>
      <c r="CF104" s="196">
        <f t="shared" si="93"/>
        <v>0</v>
      </c>
      <c r="CG104" s="196">
        <f t="shared" si="93"/>
        <v>0</v>
      </c>
      <c r="CH104" s="196">
        <f t="shared" si="93"/>
        <v>0</v>
      </c>
      <c r="CI104" s="196">
        <f t="shared" si="93"/>
        <v>0</v>
      </c>
      <c r="CJ104" s="196">
        <f t="shared" si="93"/>
        <v>0</v>
      </c>
      <c r="CK104" s="196">
        <f t="shared" si="93"/>
        <v>0</v>
      </c>
      <c r="CL104" s="196">
        <f t="shared" si="93"/>
        <v>0</v>
      </c>
      <c r="CM104" s="196">
        <f t="shared" si="93"/>
        <v>0</v>
      </c>
      <c r="CN104" s="196">
        <f t="shared" si="93"/>
        <v>0</v>
      </c>
      <c r="CO104" s="196">
        <f t="shared" si="94"/>
        <v>0</v>
      </c>
      <c r="CP104" s="196">
        <f t="shared" si="94"/>
        <v>0</v>
      </c>
      <c r="CQ104" s="196">
        <f t="shared" si="94"/>
        <v>0</v>
      </c>
      <c r="CR104" s="196">
        <f t="shared" si="94"/>
        <v>0</v>
      </c>
      <c r="CS104" s="196">
        <f t="shared" si="94"/>
        <v>0</v>
      </c>
      <c r="CT104" s="196">
        <f t="shared" si="94"/>
        <v>0</v>
      </c>
      <c r="CU104" s="196">
        <f t="shared" si="94"/>
        <v>0</v>
      </c>
      <c r="CV104" s="196">
        <f t="shared" si="94"/>
        <v>0</v>
      </c>
      <c r="CW104" s="196">
        <f t="shared" si="94"/>
        <v>0</v>
      </c>
      <c r="CX104" s="196">
        <f t="shared" si="94"/>
        <v>0</v>
      </c>
      <c r="CY104" s="196">
        <f t="shared" si="95"/>
        <v>0</v>
      </c>
      <c r="CZ104" s="196">
        <f t="shared" si="95"/>
        <v>0</v>
      </c>
      <c r="DA104" s="196">
        <f t="shared" si="95"/>
        <v>0</v>
      </c>
      <c r="DB104" s="196">
        <f t="shared" si="95"/>
        <v>0</v>
      </c>
      <c r="DC104" s="196">
        <f t="shared" si="95"/>
        <v>0</v>
      </c>
      <c r="DD104" s="196">
        <f t="shared" si="95"/>
        <v>0</v>
      </c>
      <c r="DE104" s="196">
        <f t="shared" si="95"/>
        <v>0</v>
      </c>
      <c r="DF104" s="196">
        <f t="shared" si="95"/>
        <v>0</v>
      </c>
      <c r="DG104" s="196">
        <f t="shared" si="95"/>
        <v>0</v>
      </c>
      <c r="DH104" s="196">
        <f t="shared" si="95"/>
        <v>0</v>
      </c>
      <c r="DI104" s="196">
        <f t="shared" si="96"/>
        <v>0</v>
      </c>
      <c r="DJ104" s="196">
        <f t="shared" si="96"/>
        <v>0</v>
      </c>
      <c r="DK104" s="196">
        <f t="shared" si="96"/>
        <v>0</v>
      </c>
      <c r="DL104" s="196">
        <f t="shared" si="96"/>
        <v>0</v>
      </c>
      <c r="DM104" s="196">
        <f t="shared" si="96"/>
        <v>0</v>
      </c>
      <c r="DN104" s="196">
        <f t="shared" si="96"/>
        <v>0</v>
      </c>
      <c r="DO104" s="196">
        <f t="shared" si="96"/>
        <v>0</v>
      </c>
      <c r="DP104" s="196">
        <f t="shared" si="96"/>
        <v>0</v>
      </c>
      <c r="DQ104" s="196">
        <f t="shared" si="96"/>
        <v>0</v>
      </c>
      <c r="DR104" s="196">
        <f t="shared" si="96"/>
        <v>0</v>
      </c>
      <c r="DS104" s="196">
        <f t="shared" si="97"/>
        <v>0</v>
      </c>
      <c r="DT104" s="196">
        <f t="shared" si="97"/>
        <v>0</v>
      </c>
      <c r="DU104" s="196">
        <f t="shared" si="97"/>
        <v>0</v>
      </c>
      <c r="DV104" s="196">
        <f t="shared" si="97"/>
        <v>0</v>
      </c>
      <c r="DW104" s="196">
        <f t="shared" si="97"/>
        <v>0</v>
      </c>
      <c r="DX104" s="196">
        <f t="shared" si="97"/>
        <v>0</v>
      </c>
      <c r="DY104" s="196">
        <f t="shared" si="97"/>
        <v>0</v>
      </c>
      <c r="DZ104" s="196">
        <f t="shared" si="97"/>
        <v>0</v>
      </c>
      <c r="EA104" s="196">
        <f t="shared" si="97"/>
        <v>0</v>
      </c>
      <c r="EB104" s="196">
        <f t="shared" si="97"/>
        <v>0</v>
      </c>
      <c r="EC104" s="196">
        <f t="shared" si="98"/>
        <v>0</v>
      </c>
      <c r="ED104" s="196">
        <f t="shared" si="98"/>
        <v>0</v>
      </c>
      <c r="EE104" s="196">
        <f t="shared" si="98"/>
        <v>0</v>
      </c>
      <c r="EF104" s="196">
        <f t="shared" si="98"/>
        <v>0</v>
      </c>
      <c r="EG104" s="196">
        <f t="shared" si="98"/>
        <v>0</v>
      </c>
      <c r="EH104" s="196">
        <f t="shared" si="98"/>
        <v>0</v>
      </c>
      <c r="EI104" s="196">
        <f t="shared" si="98"/>
        <v>0</v>
      </c>
      <c r="EJ104" s="196">
        <f t="shared" si="98"/>
        <v>0</v>
      </c>
      <c r="EK104" s="196">
        <f t="shared" si="98"/>
        <v>0</v>
      </c>
      <c r="EL104" s="196">
        <f t="shared" si="98"/>
        <v>0</v>
      </c>
      <c r="EM104" s="196">
        <f t="shared" si="99"/>
        <v>0</v>
      </c>
      <c r="EN104" s="196">
        <f t="shared" si="99"/>
        <v>0</v>
      </c>
      <c r="EO104" s="196">
        <f t="shared" si="99"/>
        <v>0</v>
      </c>
      <c r="EP104" s="196">
        <f t="shared" si="99"/>
        <v>0</v>
      </c>
      <c r="EQ104" s="196">
        <f t="shared" si="99"/>
        <v>0</v>
      </c>
      <c r="ER104" s="196">
        <f t="shared" si="99"/>
        <v>0</v>
      </c>
      <c r="ES104" s="196">
        <f t="shared" si="99"/>
        <v>0</v>
      </c>
      <c r="ET104" s="196">
        <f t="shared" si="99"/>
        <v>0</v>
      </c>
      <c r="EU104" s="196">
        <f t="shared" si="99"/>
        <v>0</v>
      </c>
      <c r="EV104" s="196">
        <f t="shared" si="99"/>
        <v>0</v>
      </c>
    </row>
    <row r="105" spans="2:152" x14ac:dyDescent="0.25">
      <c r="B105" s="9">
        <f t="shared" si="86"/>
        <v>75</v>
      </c>
      <c r="C105" s="6"/>
      <c r="D105" s="6"/>
      <c r="E105" s="6"/>
      <c r="F105" s="246" t="str">
        <f>IF('תנאי סף'!BE105&lt;&gt;1,"",'תנאי סף'!F105)</f>
        <v xml:space="preserve">מקור-  פרויקט ילדי המוסיקה </v>
      </c>
      <c r="G105" s="163" t="s">
        <v>226</v>
      </c>
      <c r="H105" s="186">
        <v>0</v>
      </c>
      <c r="I105" s="8"/>
      <c r="J105" s="7"/>
      <c r="K105" s="8"/>
      <c r="L105" s="7"/>
      <c r="M105" s="8"/>
      <c r="N105" s="8"/>
      <c r="O105" s="163"/>
      <c r="P105" s="186"/>
      <c r="Q105" s="10"/>
      <c r="R105" s="10"/>
      <c r="S105" s="10"/>
      <c r="T105" s="10"/>
      <c r="U105" s="164">
        <f t="shared" si="87"/>
        <v>0</v>
      </c>
      <c r="V105" s="10">
        <v>1</v>
      </c>
      <c r="W105" s="10">
        <f t="shared" si="88"/>
        <v>0</v>
      </c>
      <c r="X105" s="164">
        <v>1</v>
      </c>
      <c r="Y105" s="10">
        <f t="shared" si="89"/>
        <v>0</v>
      </c>
      <c r="Z105" s="123">
        <f t="shared" si="84"/>
        <v>0</v>
      </c>
      <c r="AA105" s="195">
        <f t="shared" si="90"/>
        <v>1</v>
      </c>
      <c r="AB105" s="195">
        <f t="shared" si="83"/>
        <v>0</v>
      </c>
      <c r="AC105" s="195">
        <f t="shared" si="83"/>
        <v>1</v>
      </c>
      <c r="AD105" s="195">
        <f t="shared" si="85"/>
        <v>1</v>
      </c>
      <c r="AE105" s="195">
        <f t="shared" si="85"/>
        <v>1</v>
      </c>
      <c r="BA105" s="195" t="str">
        <f t="shared" si="73"/>
        <v>תל אביב והסביבה (עד 30 קילומטר מתל-אביב)</v>
      </c>
      <c r="BB105" s="195" t="str">
        <f t="shared" si="73"/>
        <v>מעל 30 ועד 60 קילומטר מתל-אביב (נתניה חדרה, יבנה, גדרה)</v>
      </c>
      <c r="BC105" s="195" t="str">
        <f t="shared" si="73"/>
        <v>מעל 60 ועד 100 קילומטר מתל-אביב (ירושלים, חיפה)</v>
      </c>
      <c r="BD105" s="195" t="str">
        <f t="shared" si="73"/>
        <v>מעל 100 קילומטר מתל-אביב (עכו, באר שבע, טבריה)</v>
      </c>
      <c r="BK105" s="196">
        <f t="shared" si="91"/>
        <v>0</v>
      </c>
      <c r="BL105" s="196">
        <f t="shared" si="91"/>
        <v>0</v>
      </c>
      <c r="BM105" s="196">
        <f t="shared" si="91"/>
        <v>0</v>
      </c>
      <c r="BN105" s="196">
        <f t="shared" si="91"/>
        <v>0</v>
      </c>
      <c r="BO105" s="196">
        <f t="shared" si="91"/>
        <v>0</v>
      </c>
      <c r="BP105" s="196">
        <f t="shared" si="91"/>
        <v>0</v>
      </c>
      <c r="BQ105" s="196">
        <f t="shared" si="91"/>
        <v>0</v>
      </c>
      <c r="BR105" s="196">
        <f t="shared" si="91"/>
        <v>0</v>
      </c>
      <c r="BS105" s="196">
        <f t="shared" si="91"/>
        <v>0</v>
      </c>
      <c r="BT105" s="196">
        <f t="shared" si="91"/>
        <v>0</v>
      </c>
      <c r="BU105" s="196">
        <f t="shared" si="92"/>
        <v>0</v>
      </c>
      <c r="BV105" s="196">
        <f t="shared" si="92"/>
        <v>0</v>
      </c>
      <c r="BW105" s="196">
        <f t="shared" si="92"/>
        <v>0</v>
      </c>
      <c r="BX105" s="196">
        <f t="shared" si="92"/>
        <v>0</v>
      </c>
      <c r="BY105" s="196">
        <f t="shared" si="92"/>
        <v>0</v>
      </c>
      <c r="BZ105" s="196">
        <f t="shared" si="92"/>
        <v>0</v>
      </c>
      <c r="CA105" s="196">
        <f t="shared" si="92"/>
        <v>0</v>
      </c>
      <c r="CB105" s="196">
        <f t="shared" si="92"/>
        <v>0</v>
      </c>
      <c r="CC105" s="196">
        <f t="shared" si="92"/>
        <v>0</v>
      </c>
      <c r="CD105" s="196">
        <f t="shared" si="92"/>
        <v>0</v>
      </c>
      <c r="CE105" s="196">
        <f t="shared" si="93"/>
        <v>0</v>
      </c>
      <c r="CF105" s="196">
        <f t="shared" si="93"/>
        <v>0</v>
      </c>
      <c r="CG105" s="196">
        <f t="shared" si="93"/>
        <v>0</v>
      </c>
      <c r="CH105" s="196">
        <f t="shared" si="93"/>
        <v>0</v>
      </c>
      <c r="CI105" s="196">
        <f t="shared" si="93"/>
        <v>0</v>
      </c>
      <c r="CJ105" s="196">
        <f t="shared" si="93"/>
        <v>0</v>
      </c>
      <c r="CK105" s="196">
        <f t="shared" si="93"/>
        <v>0</v>
      </c>
      <c r="CL105" s="196">
        <f t="shared" si="93"/>
        <v>0</v>
      </c>
      <c r="CM105" s="196">
        <f t="shared" si="93"/>
        <v>0</v>
      </c>
      <c r="CN105" s="196">
        <f t="shared" si="93"/>
        <v>0</v>
      </c>
      <c r="CO105" s="196">
        <f t="shared" si="94"/>
        <v>0</v>
      </c>
      <c r="CP105" s="196">
        <f t="shared" si="94"/>
        <v>0</v>
      </c>
      <c r="CQ105" s="196">
        <f t="shared" si="94"/>
        <v>0</v>
      </c>
      <c r="CR105" s="196">
        <f t="shared" si="94"/>
        <v>0</v>
      </c>
      <c r="CS105" s="196">
        <f t="shared" si="94"/>
        <v>0</v>
      </c>
      <c r="CT105" s="196">
        <f t="shared" si="94"/>
        <v>0</v>
      </c>
      <c r="CU105" s="196">
        <f t="shared" si="94"/>
        <v>0</v>
      </c>
      <c r="CV105" s="196">
        <f t="shared" si="94"/>
        <v>0</v>
      </c>
      <c r="CW105" s="196">
        <f t="shared" si="94"/>
        <v>0</v>
      </c>
      <c r="CX105" s="196">
        <f t="shared" si="94"/>
        <v>0</v>
      </c>
      <c r="CY105" s="196">
        <f t="shared" si="95"/>
        <v>0</v>
      </c>
      <c r="CZ105" s="196">
        <f t="shared" si="95"/>
        <v>0</v>
      </c>
      <c r="DA105" s="196">
        <f t="shared" si="95"/>
        <v>0</v>
      </c>
      <c r="DB105" s="196">
        <f t="shared" si="95"/>
        <v>0</v>
      </c>
      <c r="DC105" s="196">
        <f t="shared" si="95"/>
        <v>0</v>
      </c>
      <c r="DD105" s="196">
        <f t="shared" si="95"/>
        <v>0</v>
      </c>
      <c r="DE105" s="196">
        <f t="shared" si="95"/>
        <v>0</v>
      </c>
      <c r="DF105" s="196">
        <f t="shared" si="95"/>
        <v>0</v>
      </c>
      <c r="DG105" s="196">
        <f t="shared" si="95"/>
        <v>0</v>
      </c>
      <c r="DH105" s="196">
        <f t="shared" si="95"/>
        <v>0</v>
      </c>
      <c r="DI105" s="196">
        <f t="shared" si="96"/>
        <v>0</v>
      </c>
      <c r="DJ105" s="196">
        <f t="shared" si="96"/>
        <v>0</v>
      </c>
      <c r="DK105" s="196">
        <f t="shared" si="96"/>
        <v>0</v>
      </c>
      <c r="DL105" s="196">
        <f t="shared" si="96"/>
        <v>0</v>
      </c>
      <c r="DM105" s="196">
        <f t="shared" si="96"/>
        <v>0</v>
      </c>
      <c r="DN105" s="196">
        <f t="shared" si="96"/>
        <v>0</v>
      </c>
      <c r="DO105" s="196">
        <f t="shared" si="96"/>
        <v>0</v>
      </c>
      <c r="DP105" s="196">
        <f t="shared" si="96"/>
        <v>0</v>
      </c>
      <c r="DQ105" s="196">
        <f t="shared" si="96"/>
        <v>0</v>
      </c>
      <c r="DR105" s="196">
        <f t="shared" si="96"/>
        <v>0</v>
      </c>
      <c r="DS105" s="196">
        <f t="shared" si="97"/>
        <v>0</v>
      </c>
      <c r="DT105" s="196">
        <f t="shared" si="97"/>
        <v>0</v>
      </c>
      <c r="DU105" s="196">
        <f t="shared" si="97"/>
        <v>0</v>
      </c>
      <c r="DV105" s="196">
        <f t="shared" si="97"/>
        <v>0</v>
      </c>
      <c r="DW105" s="196">
        <f t="shared" si="97"/>
        <v>0</v>
      </c>
      <c r="DX105" s="196">
        <f t="shared" si="97"/>
        <v>0</v>
      </c>
      <c r="DY105" s="196">
        <f t="shared" si="97"/>
        <v>0</v>
      </c>
      <c r="DZ105" s="196">
        <f t="shared" si="97"/>
        <v>0</v>
      </c>
      <c r="EA105" s="196">
        <f t="shared" si="97"/>
        <v>0</v>
      </c>
      <c r="EB105" s="196">
        <f t="shared" si="97"/>
        <v>0</v>
      </c>
      <c r="EC105" s="196">
        <f t="shared" si="98"/>
        <v>0</v>
      </c>
      <c r="ED105" s="196">
        <f t="shared" si="98"/>
        <v>0</v>
      </c>
      <c r="EE105" s="196">
        <f t="shared" si="98"/>
        <v>0</v>
      </c>
      <c r="EF105" s="196">
        <f t="shared" si="98"/>
        <v>0</v>
      </c>
      <c r="EG105" s="196">
        <f t="shared" si="98"/>
        <v>0</v>
      </c>
      <c r="EH105" s="196">
        <f t="shared" si="98"/>
        <v>0</v>
      </c>
      <c r="EI105" s="196">
        <f t="shared" si="98"/>
        <v>0</v>
      </c>
      <c r="EJ105" s="196">
        <f t="shared" si="98"/>
        <v>0</v>
      </c>
      <c r="EK105" s="196">
        <f t="shared" si="98"/>
        <v>0</v>
      </c>
      <c r="EL105" s="196">
        <f t="shared" si="98"/>
        <v>0</v>
      </c>
      <c r="EM105" s="196">
        <f t="shared" si="99"/>
        <v>0</v>
      </c>
      <c r="EN105" s="196">
        <f t="shared" si="99"/>
        <v>0</v>
      </c>
      <c r="EO105" s="196">
        <f t="shared" si="99"/>
        <v>0</v>
      </c>
      <c r="EP105" s="196">
        <f t="shared" si="99"/>
        <v>0</v>
      </c>
      <c r="EQ105" s="196">
        <f t="shared" si="99"/>
        <v>0</v>
      </c>
      <c r="ER105" s="196">
        <f t="shared" si="99"/>
        <v>0</v>
      </c>
      <c r="ES105" s="196">
        <f t="shared" si="99"/>
        <v>0</v>
      </c>
      <c r="ET105" s="196">
        <f t="shared" si="99"/>
        <v>0</v>
      </c>
      <c r="EU105" s="196">
        <f t="shared" si="99"/>
        <v>0</v>
      </c>
      <c r="EV105" s="196">
        <f t="shared" si="99"/>
        <v>0</v>
      </c>
    </row>
    <row r="106" spans="2:152" x14ac:dyDescent="0.25">
      <c r="B106" s="9">
        <f t="shared" si="86"/>
        <v>76</v>
      </c>
      <c r="C106" s="6"/>
      <c r="D106" s="6"/>
      <c r="E106" s="6"/>
      <c r="F106" s="246" t="str">
        <f>IF('תנאי סף'!BE106&lt;&gt;1,"",'תנאי סף'!F106)</f>
        <v xml:space="preserve"> פיליציה בלומנטל -  Soundpainting</v>
      </c>
      <c r="G106" s="163" t="s">
        <v>226</v>
      </c>
      <c r="H106" s="186">
        <v>0</v>
      </c>
      <c r="I106" s="8"/>
      <c r="J106" s="7"/>
      <c r="K106" s="8"/>
      <c r="L106" s="7"/>
      <c r="M106" s="8"/>
      <c r="N106" s="8"/>
      <c r="O106" s="163"/>
      <c r="P106" s="186"/>
      <c r="Q106" s="10"/>
      <c r="R106" s="10"/>
      <c r="S106" s="10"/>
      <c r="T106" s="10"/>
      <c r="U106" s="164">
        <f t="shared" si="87"/>
        <v>0</v>
      </c>
      <c r="V106" s="10">
        <v>1</v>
      </c>
      <c r="W106" s="10">
        <f t="shared" si="88"/>
        <v>0</v>
      </c>
      <c r="X106" s="164">
        <v>1</v>
      </c>
      <c r="Y106" s="10">
        <f t="shared" si="89"/>
        <v>0</v>
      </c>
      <c r="Z106" s="123">
        <f t="shared" si="84"/>
        <v>0</v>
      </c>
      <c r="AA106" s="195">
        <f t="shared" si="90"/>
        <v>1</v>
      </c>
      <c r="AB106" s="195">
        <f t="shared" si="83"/>
        <v>0</v>
      </c>
      <c r="AC106" s="195">
        <f t="shared" si="83"/>
        <v>1</v>
      </c>
      <c r="AD106" s="195">
        <f t="shared" si="85"/>
        <v>1</v>
      </c>
      <c r="AE106" s="195">
        <f t="shared" si="85"/>
        <v>1</v>
      </c>
      <c r="BA106" s="195" t="str">
        <f t="shared" si="73"/>
        <v>תל אביב והסביבה (עד 30 קילומטר מתל-אביב)</v>
      </c>
      <c r="BB106" s="195" t="str">
        <f t="shared" si="73"/>
        <v>מעל 30 ועד 60 קילומטר מתל-אביב (נתניה חדרה, יבנה, גדרה)</v>
      </c>
      <c r="BC106" s="195" t="str">
        <f t="shared" si="73"/>
        <v>מעל 60 ועד 100 קילומטר מתל-אביב (ירושלים, חיפה)</v>
      </c>
      <c r="BD106" s="195" t="str">
        <f t="shared" si="73"/>
        <v>מעל 100 קילומטר מתל-אביב (עכו, באר שבע, טבריה)</v>
      </c>
      <c r="BK106" s="196">
        <f t="shared" si="91"/>
        <v>0</v>
      </c>
      <c r="BL106" s="196">
        <f t="shared" si="91"/>
        <v>0</v>
      </c>
      <c r="BM106" s="196">
        <f t="shared" si="91"/>
        <v>0</v>
      </c>
      <c r="BN106" s="196">
        <f t="shared" si="91"/>
        <v>0</v>
      </c>
      <c r="BO106" s="196">
        <f t="shared" si="91"/>
        <v>0</v>
      </c>
      <c r="BP106" s="196">
        <f t="shared" si="91"/>
        <v>0</v>
      </c>
      <c r="BQ106" s="196">
        <f t="shared" si="91"/>
        <v>0</v>
      </c>
      <c r="BR106" s="196">
        <f t="shared" si="91"/>
        <v>0</v>
      </c>
      <c r="BS106" s="196">
        <f t="shared" si="91"/>
        <v>0</v>
      </c>
      <c r="BT106" s="196">
        <f t="shared" si="91"/>
        <v>0</v>
      </c>
      <c r="BU106" s="196">
        <f t="shared" si="92"/>
        <v>0</v>
      </c>
      <c r="BV106" s="196">
        <f t="shared" si="92"/>
        <v>0</v>
      </c>
      <c r="BW106" s="196">
        <f t="shared" si="92"/>
        <v>0</v>
      </c>
      <c r="BX106" s="196">
        <f t="shared" si="92"/>
        <v>0</v>
      </c>
      <c r="BY106" s="196">
        <f t="shared" si="92"/>
        <v>0</v>
      </c>
      <c r="BZ106" s="196">
        <f t="shared" si="92"/>
        <v>0</v>
      </c>
      <c r="CA106" s="196">
        <f t="shared" si="92"/>
        <v>0</v>
      </c>
      <c r="CB106" s="196">
        <f t="shared" si="92"/>
        <v>0</v>
      </c>
      <c r="CC106" s="196">
        <f t="shared" si="92"/>
        <v>0</v>
      </c>
      <c r="CD106" s="196">
        <f t="shared" si="92"/>
        <v>0</v>
      </c>
      <c r="CE106" s="196">
        <f t="shared" si="93"/>
        <v>0</v>
      </c>
      <c r="CF106" s="196">
        <f t="shared" si="93"/>
        <v>0</v>
      </c>
      <c r="CG106" s="196">
        <f t="shared" si="93"/>
        <v>0</v>
      </c>
      <c r="CH106" s="196">
        <f t="shared" si="93"/>
        <v>0</v>
      </c>
      <c r="CI106" s="196">
        <f t="shared" si="93"/>
        <v>0</v>
      </c>
      <c r="CJ106" s="196">
        <f t="shared" si="93"/>
        <v>0</v>
      </c>
      <c r="CK106" s="196">
        <f t="shared" si="93"/>
        <v>0</v>
      </c>
      <c r="CL106" s="196">
        <f t="shared" si="93"/>
        <v>0</v>
      </c>
      <c r="CM106" s="196">
        <f t="shared" si="93"/>
        <v>0</v>
      </c>
      <c r="CN106" s="196">
        <f t="shared" si="93"/>
        <v>0</v>
      </c>
      <c r="CO106" s="196">
        <f t="shared" si="94"/>
        <v>0</v>
      </c>
      <c r="CP106" s="196">
        <f t="shared" si="94"/>
        <v>0</v>
      </c>
      <c r="CQ106" s="196">
        <f t="shared" si="94"/>
        <v>0</v>
      </c>
      <c r="CR106" s="196">
        <f t="shared" si="94"/>
        <v>0</v>
      </c>
      <c r="CS106" s="196">
        <f t="shared" si="94"/>
        <v>0</v>
      </c>
      <c r="CT106" s="196">
        <f t="shared" si="94"/>
        <v>0</v>
      </c>
      <c r="CU106" s="196">
        <f t="shared" si="94"/>
        <v>0</v>
      </c>
      <c r="CV106" s="196">
        <f t="shared" si="94"/>
        <v>0</v>
      </c>
      <c r="CW106" s="196">
        <f t="shared" si="94"/>
        <v>0</v>
      </c>
      <c r="CX106" s="196">
        <f t="shared" si="94"/>
        <v>0</v>
      </c>
      <c r="CY106" s="196">
        <f t="shared" si="95"/>
        <v>0</v>
      </c>
      <c r="CZ106" s="196">
        <f t="shared" si="95"/>
        <v>0</v>
      </c>
      <c r="DA106" s="196">
        <f t="shared" si="95"/>
        <v>0</v>
      </c>
      <c r="DB106" s="196">
        <f t="shared" si="95"/>
        <v>0</v>
      </c>
      <c r="DC106" s="196">
        <f t="shared" si="95"/>
        <v>0</v>
      </c>
      <c r="DD106" s="196">
        <f t="shared" si="95"/>
        <v>0</v>
      </c>
      <c r="DE106" s="196">
        <f t="shared" si="95"/>
        <v>0</v>
      </c>
      <c r="DF106" s="196">
        <f t="shared" si="95"/>
        <v>0</v>
      </c>
      <c r="DG106" s="196">
        <f t="shared" si="95"/>
        <v>0</v>
      </c>
      <c r="DH106" s="196">
        <f t="shared" si="95"/>
        <v>0</v>
      </c>
      <c r="DI106" s="196">
        <f t="shared" si="96"/>
        <v>0</v>
      </c>
      <c r="DJ106" s="196">
        <f t="shared" si="96"/>
        <v>0</v>
      </c>
      <c r="DK106" s="196">
        <f t="shared" si="96"/>
        <v>0</v>
      </c>
      <c r="DL106" s="196">
        <f t="shared" si="96"/>
        <v>0</v>
      </c>
      <c r="DM106" s="196">
        <f t="shared" si="96"/>
        <v>0</v>
      </c>
      <c r="DN106" s="196">
        <f t="shared" si="96"/>
        <v>0</v>
      </c>
      <c r="DO106" s="196">
        <f t="shared" si="96"/>
        <v>0</v>
      </c>
      <c r="DP106" s="196">
        <f t="shared" si="96"/>
        <v>0</v>
      </c>
      <c r="DQ106" s="196">
        <f t="shared" si="96"/>
        <v>0</v>
      </c>
      <c r="DR106" s="196">
        <f t="shared" si="96"/>
        <v>0</v>
      </c>
      <c r="DS106" s="196">
        <f t="shared" si="97"/>
        <v>0</v>
      </c>
      <c r="DT106" s="196">
        <f t="shared" si="97"/>
        <v>0</v>
      </c>
      <c r="DU106" s="196">
        <f t="shared" si="97"/>
        <v>0</v>
      </c>
      <c r="DV106" s="196">
        <f t="shared" si="97"/>
        <v>0</v>
      </c>
      <c r="DW106" s="196">
        <f t="shared" si="97"/>
        <v>0</v>
      </c>
      <c r="DX106" s="196">
        <f t="shared" si="97"/>
        <v>0</v>
      </c>
      <c r="DY106" s="196">
        <f t="shared" si="97"/>
        <v>0</v>
      </c>
      <c r="DZ106" s="196">
        <f t="shared" si="97"/>
        <v>0</v>
      </c>
      <c r="EA106" s="196">
        <f t="shared" si="97"/>
        <v>0</v>
      </c>
      <c r="EB106" s="196">
        <f t="shared" si="97"/>
        <v>0</v>
      </c>
      <c r="EC106" s="196">
        <f t="shared" si="98"/>
        <v>0</v>
      </c>
      <c r="ED106" s="196">
        <f t="shared" si="98"/>
        <v>0</v>
      </c>
      <c r="EE106" s="196">
        <f t="shared" si="98"/>
        <v>0</v>
      </c>
      <c r="EF106" s="196">
        <f t="shared" si="98"/>
        <v>0</v>
      </c>
      <c r="EG106" s="196">
        <f t="shared" si="98"/>
        <v>0</v>
      </c>
      <c r="EH106" s="196">
        <f t="shared" si="98"/>
        <v>0</v>
      </c>
      <c r="EI106" s="196">
        <f t="shared" si="98"/>
        <v>0</v>
      </c>
      <c r="EJ106" s="196">
        <f t="shared" si="98"/>
        <v>0</v>
      </c>
      <c r="EK106" s="196">
        <f t="shared" si="98"/>
        <v>0</v>
      </c>
      <c r="EL106" s="196">
        <f t="shared" si="98"/>
        <v>0</v>
      </c>
      <c r="EM106" s="196">
        <f t="shared" si="99"/>
        <v>0</v>
      </c>
      <c r="EN106" s="196">
        <f t="shared" si="99"/>
        <v>0</v>
      </c>
      <c r="EO106" s="196">
        <f t="shared" si="99"/>
        <v>0</v>
      </c>
      <c r="EP106" s="196">
        <f t="shared" si="99"/>
        <v>0</v>
      </c>
      <c r="EQ106" s="196">
        <f t="shared" si="99"/>
        <v>0</v>
      </c>
      <c r="ER106" s="196">
        <f t="shared" si="99"/>
        <v>0</v>
      </c>
      <c r="ES106" s="196">
        <f t="shared" si="99"/>
        <v>0</v>
      </c>
      <c r="ET106" s="196">
        <f t="shared" si="99"/>
        <v>0</v>
      </c>
      <c r="EU106" s="196">
        <f t="shared" si="99"/>
        <v>0</v>
      </c>
      <c r="EV106" s="196">
        <f t="shared" si="99"/>
        <v>0</v>
      </c>
    </row>
    <row r="107" spans="2:152" x14ac:dyDescent="0.25">
      <c r="B107" s="9" t="str">
        <f t="shared" si="86"/>
        <v/>
      </c>
      <c r="C107" s="6"/>
      <c r="D107" s="6"/>
      <c r="E107" s="6"/>
      <c r="F107" s="246" t="str">
        <f>IF('תנאי סף'!BE107&lt;&gt;1,"",'תנאי סף'!F107)</f>
        <v/>
      </c>
      <c r="G107" s="163"/>
      <c r="H107" s="186"/>
      <c r="I107" s="8"/>
      <c r="J107" s="7"/>
      <c r="K107" s="8"/>
      <c r="L107" s="7"/>
      <c r="M107" s="8"/>
      <c r="N107" s="8"/>
      <c r="O107" s="163"/>
      <c r="P107" s="186"/>
      <c r="Q107" s="10"/>
      <c r="R107" s="10"/>
      <c r="S107" s="10"/>
      <c r="T107" s="10"/>
      <c r="U107" s="164" t="str">
        <f t="shared" si="87"/>
        <v/>
      </c>
      <c r="V107" s="10">
        <v>1</v>
      </c>
      <c r="W107" s="10" t="str">
        <f t="shared" si="88"/>
        <v/>
      </c>
      <c r="X107" s="164">
        <v>1</v>
      </c>
      <c r="Y107" s="10" t="str">
        <f t="shared" si="89"/>
        <v/>
      </c>
      <c r="Z107" s="123" t="str">
        <f t="shared" si="84"/>
        <v/>
      </c>
      <c r="AA107" s="195">
        <f t="shared" si="90"/>
        <v>0</v>
      </c>
      <c r="AB107" s="195" t="str">
        <f t="shared" si="83"/>
        <v/>
      </c>
      <c r="AC107" s="195" t="str">
        <f t="shared" si="83"/>
        <v/>
      </c>
      <c r="AD107" s="195">
        <f t="shared" si="85"/>
        <v>0</v>
      </c>
      <c r="AE107" s="195">
        <f t="shared" si="85"/>
        <v>0</v>
      </c>
      <c r="BA107" s="195" t="str">
        <f t="shared" si="73"/>
        <v/>
      </c>
      <c r="BB107" s="195" t="str">
        <f t="shared" si="73"/>
        <v/>
      </c>
      <c r="BC107" s="195" t="str">
        <f t="shared" si="73"/>
        <v/>
      </c>
      <c r="BD107" s="195" t="str">
        <f t="shared" si="73"/>
        <v/>
      </c>
      <c r="BK107" s="196" t="str">
        <f t="shared" si="91"/>
        <v/>
      </c>
      <c r="BL107" s="196" t="str">
        <f t="shared" si="91"/>
        <v/>
      </c>
      <c r="BM107" s="196" t="str">
        <f t="shared" si="91"/>
        <v/>
      </c>
      <c r="BN107" s="196" t="str">
        <f t="shared" si="91"/>
        <v/>
      </c>
      <c r="BO107" s="196" t="str">
        <f t="shared" si="91"/>
        <v/>
      </c>
      <c r="BP107" s="196" t="str">
        <f t="shared" si="91"/>
        <v/>
      </c>
      <c r="BQ107" s="196" t="str">
        <f t="shared" si="91"/>
        <v/>
      </c>
      <c r="BR107" s="196" t="str">
        <f t="shared" si="91"/>
        <v/>
      </c>
      <c r="BS107" s="196" t="str">
        <f t="shared" si="91"/>
        <v/>
      </c>
      <c r="BT107" s="196" t="str">
        <f t="shared" si="91"/>
        <v/>
      </c>
      <c r="BU107" s="196" t="str">
        <f t="shared" si="92"/>
        <v/>
      </c>
      <c r="BV107" s="196" t="str">
        <f t="shared" si="92"/>
        <v/>
      </c>
      <c r="BW107" s="196" t="str">
        <f t="shared" si="92"/>
        <v/>
      </c>
      <c r="BX107" s="196" t="str">
        <f t="shared" si="92"/>
        <v/>
      </c>
      <c r="BY107" s="196" t="str">
        <f t="shared" si="92"/>
        <v/>
      </c>
      <c r="BZ107" s="196" t="str">
        <f t="shared" si="92"/>
        <v/>
      </c>
      <c r="CA107" s="196" t="str">
        <f t="shared" si="92"/>
        <v/>
      </c>
      <c r="CB107" s="196" t="str">
        <f t="shared" si="92"/>
        <v/>
      </c>
      <c r="CC107" s="196" t="str">
        <f t="shared" si="92"/>
        <v/>
      </c>
      <c r="CD107" s="196" t="str">
        <f t="shared" si="92"/>
        <v/>
      </c>
      <c r="CE107" s="196" t="str">
        <f t="shared" si="93"/>
        <v/>
      </c>
      <c r="CF107" s="196" t="str">
        <f t="shared" si="93"/>
        <v/>
      </c>
      <c r="CG107" s="196" t="str">
        <f t="shared" si="93"/>
        <v/>
      </c>
      <c r="CH107" s="196" t="str">
        <f t="shared" si="93"/>
        <v/>
      </c>
      <c r="CI107" s="196" t="str">
        <f t="shared" si="93"/>
        <v/>
      </c>
      <c r="CJ107" s="196" t="str">
        <f t="shared" si="93"/>
        <v/>
      </c>
      <c r="CK107" s="196" t="str">
        <f t="shared" si="93"/>
        <v/>
      </c>
      <c r="CL107" s="196" t="str">
        <f t="shared" si="93"/>
        <v/>
      </c>
      <c r="CM107" s="196" t="str">
        <f t="shared" si="93"/>
        <v/>
      </c>
      <c r="CN107" s="196" t="str">
        <f t="shared" si="93"/>
        <v/>
      </c>
      <c r="CO107" s="196" t="str">
        <f t="shared" si="94"/>
        <v/>
      </c>
      <c r="CP107" s="196" t="str">
        <f t="shared" si="94"/>
        <v/>
      </c>
      <c r="CQ107" s="196" t="str">
        <f t="shared" si="94"/>
        <v/>
      </c>
      <c r="CR107" s="196" t="str">
        <f t="shared" si="94"/>
        <v/>
      </c>
      <c r="CS107" s="196" t="str">
        <f t="shared" si="94"/>
        <v/>
      </c>
      <c r="CT107" s="196" t="str">
        <f t="shared" si="94"/>
        <v/>
      </c>
      <c r="CU107" s="196" t="str">
        <f t="shared" si="94"/>
        <v/>
      </c>
      <c r="CV107" s="196" t="str">
        <f t="shared" si="94"/>
        <v/>
      </c>
      <c r="CW107" s="196" t="str">
        <f t="shared" si="94"/>
        <v/>
      </c>
      <c r="CX107" s="196" t="str">
        <f t="shared" si="94"/>
        <v/>
      </c>
      <c r="CY107" s="196" t="str">
        <f t="shared" si="95"/>
        <v/>
      </c>
      <c r="CZ107" s="196" t="str">
        <f t="shared" si="95"/>
        <v/>
      </c>
      <c r="DA107" s="196" t="str">
        <f t="shared" si="95"/>
        <v/>
      </c>
      <c r="DB107" s="196" t="str">
        <f t="shared" si="95"/>
        <v/>
      </c>
      <c r="DC107" s="196" t="str">
        <f t="shared" si="95"/>
        <v/>
      </c>
      <c r="DD107" s="196" t="str">
        <f t="shared" si="95"/>
        <v/>
      </c>
      <c r="DE107" s="196" t="str">
        <f t="shared" si="95"/>
        <v/>
      </c>
      <c r="DF107" s="196" t="str">
        <f t="shared" si="95"/>
        <v/>
      </c>
      <c r="DG107" s="196" t="str">
        <f t="shared" si="95"/>
        <v/>
      </c>
      <c r="DH107" s="196" t="str">
        <f t="shared" si="95"/>
        <v/>
      </c>
      <c r="DI107" s="196" t="str">
        <f t="shared" si="96"/>
        <v/>
      </c>
      <c r="DJ107" s="196" t="str">
        <f t="shared" si="96"/>
        <v/>
      </c>
      <c r="DK107" s="196" t="str">
        <f t="shared" si="96"/>
        <v/>
      </c>
      <c r="DL107" s="196" t="str">
        <f t="shared" si="96"/>
        <v/>
      </c>
      <c r="DM107" s="196" t="str">
        <f t="shared" si="96"/>
        <v/>
      </c>
      <c r="DN107" s="196" t="str">
        <f t="shared" si="96"/>
        <v/>
      </c>
      <c r="DO107" s="196" t="str">
        <f t="shared" si="96"/>
        <v/>
      </c>
      <c r="DP107" s="196" t="str">
        <f t="shared" si="96"/>
        <v/>
      </c>
      <c r="DQ107" s="196" t="str">
        <f t="shared" si="96"/>
        <v/>
      </c>
      <c r="DR107" s="196" t="str">
        <f t="shared" si="96"/>
        <v/>
      </c>
      <c r="DS107" s="196" t="str">
        <f t="shared" si="97"/>
        <v/>
      </c>
      <c r="DT107" s="196" t="str">
        <f t="shared" si="97"/>
        <v/>
      </c>
      <c r="DU107" s="196" t="str">
        <f t="shared" si="97"/>
        <v/>
      </c>
      <c r="DV107" s="196" t="str">
        <f t="shared" si="97"/>
        <v/>
      </c>
      <c r="DW107" s="196" t="str">
        <f t="shared" si="97"/>
        <v/>
      </c>
      <c r="DX107" s="196" t="str">
        <f t="shared" si="97"/>
        <v/>
      </c>
      <c r="DY107" s="196" t="str">
        <f t="shared" si="97"/>
        <v/>
      </c>
      <c r="DZ107" s="196" t="str">
        <f t="shared" si="97"/>
        <v/>
      </c>
      <c r="EA107" s="196" t="str">
        <f t="shared" si="97"/>
        <v/>
      </c>
      <c r="EB107" s="196" t="str">
        <f t="shared" si="97"/>
        <v/>
      </c>
      <c r="EC107" s="196" t="str">
        <f t="shared" si="98"/>
        <v/>
      </c>
      <c r="ED107" s="196" t="str">
        <f t="shared" si="98"/>
        <v/>
      </c>
      <c r="EE107" s="196" t="str">
        <f t="shared" si="98"/>
        <v/>
      </c>
      <c r="EF107" s="196" t="str">
        <f t="shared" si="98"/>
        <v/>
      </c>
      <c r="EG107" s="196" t="str">
        <f t="shared" si="98"/>
        <v/>
      </c>
      <c r="EH107" s="196" t="str">
        <f t="shared" si="98"/>
        <v/>
      </c>
      <c r="EI107" s="196" t="str">
        <f t="shared" si="98"/>
        <v/>
      </c>
      <c r="EJ107" s="196" t="str">
        <f t="shared" si="98"/>
        <v/>
      </c>
      <c r="EK107" s="196" t="str">
        <f t="shared" si="98"/>
        <v/>
      </c>
      <c r="EL107" s="196" t="str">
        <f t="shared" si="98"/>
        <v/>
      </c>
      <c r="EM107" s="196" t="str">
        <f t="shared" si="99"/>
        <v/>
      </c>
      <c r="EN107" s="196" t="str">
        <f t="shared" si="99"/>
        <v/>
      </c>
      <c r="EO107" s="196" t="str">
        <f t="shared" si="99"/>
        <v/>
      </c>
      <c r="EP107" s="196" t="str">
        <f t="shared" si="99"/>
        <v/>
      </c>
      <c r="EQ107" s="196" t="str">
        <f t="shared" si="99"/>
        <v/>
      </c>
      <c r="ER107" s="196" t="str">
        <f t="shared" si="99"/>
        <v/>
      </c>
      <c r="ES107" s="196" t="str">
        <f t="shared" si="99"/>
        <v/>
      </c>
      <c r="ET107" s="196" t="str">
        <f t="shared" si="99"/>
        <v/>
      </c>
      <c r="EU107" s="196" t="str">
        <f t="shared" si="99"/>
        <v/>
      </c>
      <c r="EV107" s="196" t="str">
        <f t="shared" si="99"/>
        <v/>
      </c>
    </row>
    <row r="108" spans="2:152" x14ac:dyDescent="0.25">
      <c r="B108" s="9" t="str">
        <f t="shared" si="86"/>
        <v/>
      </c>
      <c r="C108" s="6"/>
      <c r="D108" s="6"/>
      <c r="E108" s="6"/>
      <c r="F108" s="246" t="str">
        <f>IF('תנאי סף'!BE108&lt;&gt;1,"",'תנאי סף'!F108)</f>
        <v/>
      </c>
      <c r="G108" s="163"/>
      <c r="H108" s="186"/>
      <c r="I108" s="8"/>
      <c r="J108" s="7"/>
      <c r="K108" s="8"/>
      <c r="L108" s="7"/>
      <c r="M108" s="8"/>
      <c r="N108" s="8"/>
      <c r="O108" s="163"/>
      <c r="P108" s="186"/>
      <c r="Q108" s="10"/>
      <c r="R108" s="10"/>
      <c r="S108" s="10"/>
      <c r="T108" s="10"/>
      <c r="U108" s="164" t="str">
        <f t="shared" si="87"/>
        <v/>
      </c>
      <c r="V108" s="10">
        <v>1</v>
      </c>
      <c r="W108" s="10" t="str">
        <f t="shared" si="88"/>
        <v/>
      </c>
      <c r="X108" s="164">
        <v>1</v>
      </c>
      <c r="Y108" s="10" t="str">
        <f t="shared" si="89"/>
        <v/>
      </c>
      <c r="Z108" s="123" t="str">
        <f t="shared" si="84"/>
        <v/>
      </c>
      <c r="AA108" s="195">
        <f t="shared" si="90"/>
        <v>0</v>
      </c>
      <c r="AB108" s="195" t="str">
        <f t="shared" si="83"/>
        <v/>
      </c>
      <c r="AC108" s="195" t="str">
        <f t="shared" si="83"/>
        <v/>
      </c>
      <c r="AD108" s="195">
        <f t="shared" si="85"/>
        <v>0</v>
      </c>
      <c r="AE108" s="195">
        <f t="shared" si="85"/>
        <v>0</v>
      </c>
      <c r="BA108" s="195" t="str">
        <f t="shared" si="73"/>
        <v/>
      </c>
      <c r="BB108" s="195" t="str">
        <f t="shared" si="73"/>
        <v/>
      </c>
      <c r="BC108" s="195" t="str">
        <f t="shared" si="73"/>
        <v/>
      </c>
      <c r="BD108" s="195" t="str">
        <f t="shared" si="73"/>
        <v/>
      </c>
      <c r="BK108" s="196" t="str">
        <f t="shared" si="91"/>
        <v/>
      </c>
      <c r="BL108" s="196" t="str">
        <f t="shared" si="91"/>
        <v/>
      </c>
      <c r="BM108" s="196" t="str">
        <f t="shared" si="91"/>
        <v/>
      </c>
      <c r="BN108" s="196" t="str">
        <f t="shared" si="91"/>
        <v/>
      </c>
      <c r="BO108" s="196" t="str">
        <f t="shared" si="91"/>
        <v/>
      </c>
      <c r="BP108" s="196" t="str">
        <f t="shared" si="91"/>
        <v/>
      </c>
      <c r="BQ108" s="196" t="str">
        <f t="shared" si="91"/>
        <v/>
      </c>
      <c r="BR108" s="196" t="str">
        <f t="shared" si="91"/>
        <v/>
      </c>
      <c r="BS108" s="196" t="str">
        <f t="shared" si="91"/>
        <v/>
      </c>
      <c r="BT108" s="196" t="str">
        <f t="shared" si="91"/>
        <v/>
      </c>
      <c r="BU108" s="196" t="str">
        <f t="shared" si="92"/>
        <v/>
      </c>
      <c r="BV108" s="196" t="str">
        <f t="shared" si="92"/>
        <v/>
      </c>
      <c r="BW108" s="196" t="str">
        <f t="shared" si="92"/>
        <v/>
      </c>
      <c r="BX108" s="196" t="str">
        <f t="shared" si="92"/>
        <v/>
      </c>
      <c r="BY108" s="196" t="str">
        <f t="shared" si="92"/>
        <v/>
      </c>
      <c r="BZ108" s="196" t="str">
        <f t="shared" si="92"/>
        <v/>
      </c>
      <c r="CA108" s="196" t="str">
        <f t="shared" si="92"/>
        <v/>
      </c>
      <c r="CB108" s="196" t="str">
        <f t="shared" si="92"/>
        <v/>
      </c>
      <c r="CC108" s="196" t="str">
        <f t="shared" si="92"/>
        <v/>
      </c>
      <c r="CD108" s="196" t="str">
        <f t="shared" si="92"/>
        <v/>
      </c>
      <c r="CE108" s="196" t="str">
        <f t="shared" si="93"/>
        <v/>
      </c>
      <c r="CF108" s="196" t="str">
        <f t="shared" si="93"/>
        <v/>
      </c>
      <c r="CG108" s="196" t="str">
        <f t="shared" si="93"/>
        <v/>
      </c>
      <c r="CH108" s="196" t="str">
        <f t="shared" si="93"/>
        <v/>
      </c>
      <c r="CI108" s="196" t="str">
        <f t="shared" si="93"/>
        <v/>
      </c>
      <c r="CJ108" s="196" t="str">
        <f t="shared" si="93"/>
        <v/>
      </c>
      <c r="CK108" s="196" t="str">
        <f t="shared" si="93"/>
        <v/>
      </c>
      <c r="CL108" s="196" t="str">
        <f t="shared" si="93"/>
        <v/>
      </c>
      <c r="CM108" s="196" t="str">
        <f t="shared" si="93"/>
        <v/>
      </c>
      <c r="CN108" s="196" t="str">
        <f t="shared" si="93"/>
        <v/>
      </c>
      <c r="CO108" s="196" t="str">
        <f t="shared" si="94"/>
        <v/>
      </c>
      <c r="CP108" s="196" t="str">
        <f t="shared" si="94"/>
        <v/>
      </c>
      <c r="CQ108" s="196" t="str">
        <f t="shared" si="94"/>
        <v/>
      </c>
      <c r="CR108" s="196" t="str">
        <f t="shared" si="94"/>
        <v/>
      </c>
      <c r="CS108" s="196" t="str">
        <f t="shared" si="94"/>
        <v/>
      </c>
      <c r="CT108" s="196" t="str">
        <f t="shared" si="94"/>
        <v/>
      </c>
      <c r="CU108" s="196" t="str">
        <f t="shared" si="94"/>
        <v/>
      </c>
      <c r="CV108" s="196" t="str">
        <f t="shared" si="94"/>
        <v/>
      </c>
      <c r="CW108" s="196" t="str">
        <f t="shared" si="94"/>
        <v/>
      </c>
      <c r="CX108" s="196" t="str">
        <f t="shared" si="94"/>
        <v/>
      </c>
      <c r="CY108" s="196" t="str">
        <f t="shared" si="95"/>
        <v/>
      </c>
      <c r="CZ108" s="196" t="str">
        <f t="shared" si="95"/>
        <v/>
      </c>
      <c r="DA108" s="196" t="str">
        <f t="shared" si="95"/>
        <v/>
      </c>
      <c r="DB108" s="196" t="str">
        <f t="shared" si="95"/>
        <v/>
      </c>
      <c r="DC108" s="196" t="str">
        <f t="shared" si="95"/>
        <v/>
      </c>
      <c r="DD108" s="196" t="str">
        <f t="shared" si="95"/>
        <v/>
      </c>
      <c r="DE108" s="196" t="str">
        <f t="shared" si="95"/>
        <v/>
      </c>
      <c r="DF108" s="196" t="str">
        <f t="shared" si="95"/>
        <v/>
      </c>
      <c r="DG108" s="196" t="str">
        <f t="shared" si="95"/>
        <v/>
      </c>
      <c r="DH108" s="196" t="str">
        <f t="shared" si="95"/>
        <v/>
      </c>
      <c r="DI108" s="196" t="str">
        <f t="shared" si="96"/>
        <v/>
      </c>
      <c r="DJ108" s="196" t="str">
        <f t="shared" si="96"/>
        <v/>
      </c>
      <c r="DK108" s="196" t="str">
        <f t="shared" si="96"/>
        <v/>
      </c>
      <c r="DL108" s="196" t="str">
        <f t="shared" si="96"/>
        <v/>
      </c>
      <c r="DM108" s="196" t="str">
        <f t="shared" si="96"/>
        <v/>
      </c>
      <c r="DN108" s="196" t="str">
        <f t="shared" si="96"/>
        <v/>
      </c>
      <c r="DO108" s="196" t="str">
        <f t="shared" si="96"/>
        <v/>
      </c>
      <c r="DP108" s="196" t="str">
        <f t="shared" si="96"/>
        <v/>
      </c>
      <c r="DQ108" s="196" t="str">
        <f t="shared" si="96"/>
        <v/>
      </c>
      <c r="DR108" s="196" t="str">
        <f t="shared" si="96"/>
        <v/>
      </c>
      <c r="DS108" s="196" t="str">
        <f t="shared" si="97"/>
        <v/>
      </c>
      <c r="DT108" s="196" t="str">
        <f t="shared" si="97"/>
        <v/>
      </c>
      <c r="DU108" s="196" t="str">
        <f t="shared" si="97"/>
        <v/>
      </c>
      <c r="DV108" s="196" t="str">
        <f t="shared" si="97"/>
        <v/>
      </c>
      <c r="DW108" s="196" t="str">
        <f t="shared" si="97"/>
        <v/>
      </c>
      <c r="DX108" s="196" t="str">
        <f t="shared" si="97"/>
        <v/>
      </c>
      <c r="DY108" s="196" t="str">
        <f t="shared" si="97"/>
        <v/>
      </c>
      <c r="DZ108" s="196" t="str">
        <f t="shared" si="97"/>
        <v/>
      </c>
      <c r="EA108" s="196" t="str">
        <f t="shared" si="97"/>
        <v/>
      </c>
      <c r="EB108" s="196" t="str">
        <f t="shared" si="97"/>
        <v/>
      </c>
      <c r="EC108" s="196" t="str">
        <f t="shared" si="98"/>
        <v/>
      </c>
      <c r="ED108" s="196" t="str">
        <f t="shared" si="98"/>
        <v/>
      </c>
      <c r="EE108" s="196" t="str">
        <f t="shared" si="98"/>
        <v/>
      </c>
      <c r="EF108" s="196" t="str">
        <f t="shared" si="98"/>
        <v/>
      </c>
      <c r="EG108" s="196" t="str">
        <f t="shared" si="98"/>
        <v/>
      </c>
      <c r="EH108" s="196" t="str">
        <f t="shared" si="98"/>
        <v/>
      </c>
      <c r="EI108" s="196" t="str">
        <f t="shared" si="98"/>
        <v/>
      </c>
      <c r="EJ108" s="196" t="str">
        <f t="shared" si="98"/>
        <v/>
      </c>
      <c r="EK108" s="196" t="str">
        <f t="shared" si="98"/>
        <v/>
      </c>
      <c r="EL108" s="196" t="str">
        <f t="shared" si="98"/>
        <v/>
      </c>
      <c r="EM108" s="196" t="str">
        <f t="shared" si="99"/>
        <v/>
      </c>
      <c r="EN108" s="196" t="str">
        <f t="shared" si="99"/>
        <v/>
      </c>
      <c r="EO108" s="196" t="str">
        <f t="shared" si="99"/>
        <v/>
      </c>
      <c r="EP108" s="196" t="str">
        <f t="shared" si="99"/>
        <v/>
      </c>
      <c r="EQ108" s="196" t="str">
        <f t="shared" si="99"/>
        <v/>
      </c>
      <c r="ER108" s="196" t="str">
        <f t="shared" si="99"/>
        <v/>
      </c>
      <c r="ES108" s="196" t="str">
        <f t="shared" si="99"/>
        <v/>
      </c>
      <c r="ET108" s="196" t="str">
        <f t="shared" si="99"/>
        <v/>
      </c>
      <c r="EU108" s="196" t="str">
        <f t="shared" si="99"/>
        <v/>
      </c>
      <c r="EV108" s="196" t="str">
        <f t="shared" si="99"/>
        <v/>
      </c>
    </row>
    <row r="109" spans="2:152" x14ac:dyDescent="0.25">
      <c r="B109" s="9" t="str">
        <f t="shared" si="86"/>
        <v/>
      </c>
      <c r="C109" s="6"/>
      <c r="D109" s="6"/>
      <c r="E109" s="6"/>
      <c r="F109" s="246" t="str">
        <f>IF('תנאי סף'!BE109&lt;&gt;1,"",'תנאי סף'!F109)</f>
        <v/>
      </c>
      <c r="G109" s="163"/>
      <c r="H109" s="186"/>
      <c r="I109" s="8"/>
      <c r="J109" s="7"/>
      <c r="K109" s="8"/>
      <c r="L109" s="7"/>
      <c r="M109" s="8"/>
      <c r="N109" s="8"/>
      <c r="O109" s="163"/>
      <c r="P109" s="186"/>
      <c r="Q109" s="10"/>
      <c r="R109" s="10"/>
      <c r="S109" s="10"/>
      <c r="T109" s="10"/>
      <c r="U109" s="164" t="str">
        <f t="shared" si="87"/>
        <v/>
      </c>
      <c r="V109" s="10">
        <v>1</v>
      </c>
      <c r="W109" s="10" t="str">
        <f t="shared" si="88"/>
        <v/>
      </c>
      <c r="X109" s="164">
        <v>1</v>
      </c>
      <c r="Y109" s="10" t="str">
        <f t="shared" si="89"/>
        <v/>
      </c>
      <c r="Z109" s="123" t="str">
        <f t="shared" si="84"/>
        <v/>
      </c>
      <c r="AA109" s="195">
        <f t="shared" si="90"/>
        <v>0</v>
      </c>
      <c r="AB109" s="195" t="str">
        <f t="shared" si="83"/>
        <v/>
      </c>
      <c r="AC109" s="195" t="str">
        <f t="shared" si="83"/>
        <v/>
      </c>
      <c r="AD109" s="195">
        <f t="shared" si="85"/>
        <v>0</v>
      </c>
      <c r="AE109" s="195">
        <f t="shared" si="85"/>
        <v>0</v>
      </c>
      <c r="BA109" s="195" t="str">
        <f t="shared" si="73"/>
        <v/>
      </c>
      <c r="BB109" s="195" t="str">
        <f t="shared" si="73"/>
        <v/>
      </c>
      <c r="BC109" s="195" t="str">
        <f t="shared" si="73"/>
        <v/>
      </c>
      <c r="BD109" s="195" t="str">
        <f t="shared" si="73"/>
        <v/>
      </c>
      <c r="BK109" s="196" t="str">
        <f t="shared" si="91"/>
        <v/>
      </c>
      <c r="BL109" s="196" t="str">
        <f t="shared" si="91"/>
        <v/>
      </c>
      <c r="BM109" s="196" t="str">
        <f t="shared" si="91"/>
        <v/>
      </c>
      <c r="BN109" s="196" t="str">
        <f t="shared" si="91"/>
        <v/>
      </c>
      <c r="BO109" s="196" t="str">
        <f t="shared" si="91"/>
        <v/>
      </c>
      <c r="BP109" s="196" t="str">
        <f t="shared" si="91"/>
        <v/>
      </c>
      <c r="BQ109" s="196" t="str">
        <f t="shared" si="91"/>
        <v/>
      </c>
      <c r="BR109" s="196" t="str">
        <f t="shared" si="91"/>
        <v/>
      </c>
      <c r="BS109" s="196" t="str">
        <f t="shared" si="91"/>
        <v/>
      </c>
      <c r="BT109" s="196" t="str">
        <f t="shared" si="91"/>
        <v/>
      </c>
      <c r="BU109" s="196" t="str">
        <f t="shared" si="92"/>
        <v/>
      </c>
      <c r="BV109" s="196" t="str">
        <f t="shared" si="92"/>
        <v/>
      </c>
      <c r="BW109" s="196" t="str">
        <f t="shared" si="92"/>
        <v/>
      </c>
      <c r="BX109" s="196" t="str">
        <f t="shared" si="92"/>
        <v/>
      </c>
      <c r="BY109" s="196" t="str">
        <f t="shared" si="92"/>
        <v/>
      </c>
      <c r="BZ109" s="196" t="str">
        <f t="shared" si="92"/>
        <v/>
      </c>
      <c r="CA109" s="196" t="str">
        <f t="shared" si="92"/>
        <v/>
      </c>
      <c r="CB109" s="196" t="str">
        <f t="shared" si="92"/>
        <v/>
      </c>
      <c r="CC109" s="196" t="str">
        <f t="shared" si="92"/>
        <v/>
      </c>
      <c r="CD109" s="196" t="str">
        <f t="shared" si="92"/>
        <v/>
      </c>
      <c r="CE109" s="196" t="str">
        <f t="shared" si="93"/>
        <v/>
      </c>
      <c r="CF109" s="196" t="str">
        <f t="shared" si="93"/>
        <v/>
      </c>
      <c r="CG109" s="196" t="str">
        <f t="shared" si="93"/>
        <v/>
      </c>
      <c r="CH109" s="196" t="str">
        <f t="shared" si="93"/>
        <v/>
      </c>
      <c r="CI109" s="196" t="str">
        <f t="shared" si="93"/>
        <v/>
      </c>
      <c r="CJ109" s="196" t="str">
        <f t="shared" si="93"/>
        <v/>
      </c>
      <c r="CK109" s="196" t="str">
        <f t="shared" si="93"/>
        <v/>
      </c>
      <c r="CL109" s="196" t="str">
        <f t="shared" si="93"/>
        <v/>
      </c>
      <c r="CM109" s="196" t="str">
        <f t="shared" si="93"/>
        <v/>
      </c>
      <c r="CN109" s="196" t="str">
        <f t="shared" si="93"/>
        <v/>
      </c>
      <c r="CO109" s="196" t="str">
        <f t="shared" si="94"/>
        <v/>
      </c>
      <c r="CP109" s="196" t="str">
        <f t="shared" si="94"/>
        <v/>
      </c>
      <c r="CQ109" s="196" t="str">
        <f t="shared" si="94"/>
        <v/>
      </c>
      <c r="CR109" s="196" t="str">
        <f t="shared" si="94"/>
        <v/>
      </c>
      <c r="CS109" s="196" t="str">
        <f t="shared" si="94"/>
        <v/>
      </c>
      <c r="CT109" s="196" t="str">
        <f t="shared" si="94"/>
        <v/>
      </c>
      <c r="CU109" s="196" t="str">
        <f t="shared" si="94"/>
        <v/>
      </c>
      <c r="CV109" s="196" t="str">
        <f t="shared" si="94"/>
        <v/>
      </c>
      <c r="CW109" s="196" t="str">
        <f t="shared" si="94"/>
        <v/>
      </c>
      <c r="CX109" s="196" t="str">
        <f t="shared" si="94"/>
        <v/>
      </c>
      <c r="CY109" s="196" t="str">
        <f t="shared" si="95"/>
        <v/>
      </c>
      <c r="CZ109" s="196" t="str">
        <f t="shared" si="95"/>
        <v/>
      </c>
      <c r="DA109" s="196" t="str">
        <f t="shared" si="95"/>
        <v/>
      </c>
      <c r="DB109" s="196" t="str">
        <f t="shared" si="95"/>
        <v/>
      </c>
      <c r="DC109" s="196" t="str">
        <f t="shared" si="95"/>
        <v/>
      </c>
      <c r="DD109" s="196" t="str">
        <f t="shared" si="95"/>
        <v/>
      </c>
      <c r="DE109" s="196" t="str">
        <f t="shared" si="95"/>
        <v/>
      </c>
      <c r="DF109" s="196" t="str">
        <f t="shared" si="95"/>
        <v/>
      </c>
      <c r="DG109" s="196" t="str">
        <f t="shared" si="95"/>
        <v/>
      </c>
      <c r="DH109" s="196" t="str">
        <f t="shared" si="95"/>
        <v/>
      </c>
      <c r="DI109" s="196" t="str">
        <f t="shared" si="96"/>
        <v/>
      </c>
      <c r="DJ109" s="196" t="str">
        <f t="shared" si="96"/>
        <v/>
      </c>
      <c r="DK109" s="196" t="str">
        <f t="shared" si="96"/>
        <v/>
      </c>
      <c r="DL109" s="196" t="str">
        <f t="shared" si="96"/>
        <v/>
      </c>
      <c r="DM109" s="196" t="str">
        <f t="shared" si="96"/>
        <v/>
      </c>
      <c r="DN109" s="196" t="str">
        <f t="shared" si="96"/>
        <v/>
      </c>
      <c r="DO109" s="196" t="str">
        <f t="shared" si="96"/>
        <v/>
      </c>
      <c r="DP109" s="196" t="str">
        <f t="shared" si="96"/>
        <v/>
      </c>
      <c r="DQ109" s="196" t="str">
        <f t="shared" si="96"/>
        <v/>
      </c>
      <c r="DR109" s="196" t="str">
        <f t="shared" si="96"/>
        <v/>
      </c>
      <c r="DS109" s="196" t="str">
        <f t="shared" si="97"/>
        <v/>
      </c>
      <c r="DT109" s="196" t="str">
        <f t="shared" si="97"/>
        <v/>
      </c>
      <c r="DU109" s="196" t="str">
        <f t="shared" si="97"/>
        <v/>
      </c>
      <c r="DV109" s="196" t="str">
        <f t="shared" si="97"/>
        <v/>
      </c>
      <c r="DW109" s="196" t="str">
        <f t="shared" si="97"/>
        <v/>
      </c>
      <c r="DX109" s="196" t="str">
        <f t="shared" si="97"/>
        <v/>
      </c>
      <c r="DY109" s="196" t="str">
        <f t="shared" si="97"/>
        <v/>
      </c>
      <c r="DZ109" s="196" t="str">
        <f t="shared" si="97"/>
        <v/>
      </c>
      <c r="EA109" s="196" t="str">
        <f t="shared" si="97"/>
        <v/>
      </c>
      <c r="EB109" s="196" t="str">
        <f t="shared" si="97"/>
        <v/>
      </c>
      <c r="EC109" s="196" t="str">
        <f t="shared" si="98"/>
        <v/>
      </c>
      <c r="ED109" s="196" t="str">
        <f t="shared" si="98"/>
        <v/>
      </c>
      <c r="EE109" s="196" t="str">
        <f t="shared" si="98"/>
        <v/>
      </c>
      <c r="EF109" s="196" t="str">
        <f t="shared" si="98"/>
        <v/>
      </c>
      <c r="EG109" s="196" t="str">
        <f t="shared" si="98"/>
        <v/>
      </c>
      <c r="EH109" s="196" t="str">
        <f t="shared" si="98"/>
        <v/>
      </c>
      <c r="EI109" s="196" t="str">
        <f t="shared" si="98"/>
        <v/>
      </c>
      <c r="EJ109" s="196" t="str">
        <f t="shared" si="98"/>
        <v/>
      </c>
      <c r="EK109" s="196" t="str">
        <f t="shared" si="98"/>
        <v/>
      </c>
      <c r="EL109" s="196" t="str">
        <f t="shared" si="98"/>
        <v/>
      </c>
      <c r="EM109" s="196" t="str">
        <f t="shared" si="99"/>
        <v/>
      </c>
      <c r="EN109" s="196" t="str">
        <f t="shared" si="99"/>
        <v/>
      </c>
      <c r="EO109" s="196" t="str">
        <f t="shared" si="99"/>
        <v/>
      </c>
      <c r="EP109" s="196" t="str">
        <f t="shared" si="99"/>
        <v/>
      </c>
      <c r="EQ109" s="196" t="str">
        <f t="shared" si="99"/>
        <v/>
      </c>
      <c r="ER109" s="196" t="str">
        <f t="shared" si="99"/>
        <v/>
      </c>
      <c r="ES109" s="196" t="str">
        <f t="shared" si="99"/>
        <v/>
      </c>
      <c r="ET109" s="196" t="str">
        <f t="shared" si="99"/>
        <v/>
      </c>
      <c r="EU109" s="196" t="str">
        <f t="shared" si="99"/>
        <v/>
      </c>
      <c r="EV109" s="196" t="str">
        <f t="shared" si="99"/>
        <v/>
      </c>
    </row>
    <row r="110" spans="2:152" x14ac:dyDescent="0.25">
      <c r="B110" s="9" t="str">
        <f t="shared" si="86"/>
        <v/>
      </c>
      <c r="C110" s="6"/>
      <c r="D110" s="6"/>
      <c r="E110" s="6"/>
      <c r="F110" s="246" t="str">
        <f>IF('תנאי סף'!BE110&lt;&gt;1,"",'תנאי סף'!F110)</f>
        <v/>
      </c>
      <c r="G110" s="163"/>
      <c r="H110" s="186"/>
      <c r="I110" s="8"/>
      <c r="J110" s="7"/>
      <c r="K110" s="8"/>
      <c r="L110" s="7"/>
      <c r="M110" s="8"/>
      <c r="N110" s="8"/>
      <c r="O110" s="163"/>
      <c r="P110" s="186"/>
      <c r="Q110" s="10"/>
      <c r="R110" s="10"/>
      <c r="S110" s="10"/>
      <c r="T110" s="10"/>
      <c r="U110" s="164" t="str">
        <f t="shared" si="87"/>
        <v/>
      </c>
      <c r="V110" s="10">
        <v>1</v>
      </c>
      <c r="W110" s="10" t="str">
        <f t="shared" si="88"/>
        <v/>
      </c>
      <c r="X110" s="164">
        <v>1</v>
      </c>
      <c r="Y110" s="10" t="str">
        <f t="shared" si="89"/>
        <v/>
      </c>
      <c r="Z110" s="123" t="str">
        <f t="shared" si="84"/>
        <v/>
      </c>
      <c r="AA110" s="195">
        <f t="shared" si="90"/>
        <v>0</v>
      </c>
      <c r="AB110" s="195" t="str">
        <f t="shared" si="83"/>
        <v/>
      </c>
      <c r="AC110" s="195" t="str">
        <f t="shared" si="83"/>
        <v/>
      </c>
      <c r="AD110" s="195">
        <f t="shared" si="85"/>
        <v>0</v>
      </c>
      <c r="AE110" s="195">
        <f t="shared" si="85"/>
        <v>0</v>
      </c>
      <c r="BA110" s="195" t="str">
        <f t="shared" si="73"/>
        <v/>
      </c>
      <c r="BB110" s="195" t="str">
        <f t="shared" si="73"/>
        <v/>
      </c>
      <c r="BC110" s="195" t="str">
        <f t="shared" si="73"/>
        <v/>
      </c>
      <c r="BD110" s="195" t="str">
        <f t="shared" si="73"/>
        <v/>
      </c>
      <c r="BK110" s="196" t="str">
        <f t="shared" si="91"/>
        <v/>
      </c>
      <c r="BL110" s="196" t="str">
        <f t="shared" si="91"/>
        <v/>
      </c>
      <c r="BM110" s="196" t="str">
        <f t="shared" si="91"/>
        <v/>
      </c>
      <c r="BN110" s="196" t="str">
        <f t="shared" si="91"/>
        <v/>
      </c>
      <c r="BO110" s="196" t="str">
        <f t="shared" si="91"/>
        <v/>
      </c>
      <c r="BP110" s="196" t="str">
        <f t="shared" si="91"/>
        <v/>
      </c>
      <c r="BQ110" s="196" t="str">
        <f t="shared" si="91"/>
        <v/>
      </c>
      <c r="BR110" s="196" t="str">
        <f t="shared" si="91"/>
        <v/>
      </c>
      <c r="BS110" s="196" t="str">
        <f t="shared" si="91"/>
        <v/>
      </c>
      <c r="BT110" s="196" t="str">
        <f t="shared" si="91"/>
        <v/>
      </c>
      <c r="BU110" s="196" t="str">
        <f t="shared" si="92"/>
        <v/>
      </c>
      <c r="BV110" s="196" t="str">
        <f t="shared" si="92"/>
        <v/>
      </c>
      <c r="BW110" s="196" t="str">
        <f t="shared" si="92"/>
        <v/>
      </c>
      <c r="BX110" s="196" t="str">
        <f t="shared" si="92"/>
        <v/>
      </c>
      <c r="BY110" s="196" t="str">
        <f t="shared" si="92"/>
        <v/>
      </c>
      <c r="BZ110" s="196" t="str">
        <f t="shared" si="92"/>
        <v/>
      </c>
      <c r="CA110" s="196" t="str">
        <f t="shared" si="92"/>
        <v/>
      </c>
      <c r="CB110" s="196" t="str">
        <f t="shared" si="92"/>
        <v/>
      </c>
      <c r="CC110" s="196" t="str">
        <f t="shared" si="92"/>
        <v/>
      </c>
      <c r="CD110" s="196" t="str">
        <f t="shared" si="92"/>
        <v/>
      </c>
      <c r="CE110" s="196" t="str">
        <f t="shared" si="93"/>
        <v/>
      </c>
      <c r="CF110" s="196" t="str">
        <f t="shared" si="93"/>
        <v/>
      </c>
      <c r="CG110" s="196" t="str">
        <f t="shared" si="93"/>
        <v/>
      </c>
      <c r="CH110" s="196" t="str">
        <f t="shared" si="93"/>
        <v/>
      </c>
      <c r="CI110" s="196" t="str">
        <f t="shared" si="93"/>
        <v/>
      </c>
      <c r="CJ110" s="196" t="str">
        <f t="shared" si="93"/>
        <v/>
      </c>
      <c r="CK110" s="196" t="str">
        <f t="shared" si="93"/>
        <v/>
      </c>
      <c r="CL110" s="196" t="str">
        <f t="shared" si="93"/>
        <v/>
      </c>
      <c r="CM110" s="196" t="str">
        <f t="shared" si="93"/>
        <v/>
      </c>
      <c r="CN110" s="196" t="str">
        <f t="shared" si="93"/>
        <v/>
      </c>
      <c r="CO110" s="196" t="str">
        <f t="shared" si="94"/>
        <v/>
      </c>
      <c r="CP110" s="196" t="str">
        <f t="shared" si="94"/>
        <v/>
      </c>
      <c r="CQ110" s="196" t="str">
        <f t="shared" si="94"/>
        <v/>
      </c>
      <c r="CR110" s="196" t="str">
        <f t="shared" si="94"/>
        <v/>
      </c>
      <c r="CS110" s="196" t="str">
        <f t="shared" si="94"/>
        <v/>
      </c>
      <c r="CT110" s="196" t="str">
        <f t="shared" si="94"/>
        <v/>
      </c>
      <c r="CU110" s="196" t="str">
        <f t="shared" si="94"/>
        <v/>
      </c>
      <c r="CV110" s="196" t="str">
        <f t="shared" si="94"/>
        <v/>
      </c>
      <c r="CW110" s="196" t="str">
        <f t="shared" si="94"/>
        <v/>
      </c>
      <c r="CX110" s="196" t="str">
        <f t="shared" si="94"/>
        <v/>
      </c>
      <c r="CY110" s="196" t="str">
        <f t="shared" si="95"/>
        <v/>
      </c>
      <c r="CZ110" s="196" t="str">
        <f t="shared" si="95"/>
        <v/>
      </c>
      <c r="DA110" s="196" t="str">
        <f t="shared" si="95"/>
        <v/>
      </c>
      <c r="DB110" s="196" t="str">
        <f t="shared" si="95"/>
        <v/>
      </c>
      <c r="DC110" s="196" t="str">
        <f t="shared" si="95"/>
        <v/>
      </c>
      <c r="DD110" s="196" t="str">
        <f t="shared" si="95"/>
        <v/>
      </c>
      <c r="DE110" s="196" t="str">
        <f t="shared" si="95"/>
        <v/>
      </c>
      <c r="DF110" s="196" t="str">
        <f t="shared" si="95"/>
        <v/>
      </c>
      <c r="DG110" s="196" t="str">
        <f t="shared" si="95"/>
        <v/>
      </c>
      <c r="DH110" s="196" t="str">
        <f t="shared" si="95"/>
        <v/>
      </c>
      <c r="DI110" s="196" t="str">
        <f t="shared" si="96"/>
        <v/>
      </c>
      <c r="DJ110" s="196" t="str">
        <f t="shared" si="96"/>
        <v/>
      </c>
      <c r="DK110" s="196" t="str">
        <f t="shared" si="96"/>
        <v/>
      </c>
      <c r="DL110" s="196" t="str">
        <f t="shared" si="96"/>
        <v/>
      </c>
      <c r="DM110" s="196" t="str">
        <f t="shared" si="96"/>
        <v/>
      </c>
      <c r="DN110" s="196" t="str">
        <f t="shared" si="96"/>
        <v/>
      </c>
      <c r="DO110" s="196" t="str">
        <f t="shared" si="96"/>
        <v/>
      </c>
      <c r="DP110" s="196" t="str">
        <f t="shared" si="96"/>
        <v/>
      </c>
      <c r="DQ110" s="196" t="str">
        <f t="shared" si="96"/>
        <v/>
      </c>
      <c r="DR110" s="196" t="str">
        <f t="shared" si="96"/>
        <v/>
      </c>
      <c r="DS110" s="196" t="str">
        <f t="shared" si="97"/>
        <v/>
      </c>
      <c r="DT110" s="196" t="str">
        <f t="shared" si="97"/>
        <v/>
      </c>
      <c r="DU110" s="196" t="str">
        <f t="shared" si="97"/>
        <v/>
      </c>
      <c r="DV110" s="196" t="str">
        <f t="shared" si="97"/>
        <v/>
      </c>
      <c r="DW110" s="196" t="str">
        <f t="shared" si="97"/>
        <v/>
      </c>
      <c r="DX110" s="196" t="str">
        <f t="shared" si="97"/>
        <v/>
      </c>
      <c r="DY110" s="196" t="str">
        <f t="shared" si="97"/>
        <v/>
      </c>
      <c r="DZ110" s="196" t="str">
        <f t="shared" si="97"/>
        <v/>
      </c>
      <c r="EA110" s="196" t="str">
        <f t="shared" si="97"/>
        <v/>
      </c>
      <c r="EB110" s="196" t="str">
        <f t="shared" si="97"/>
        <v/>
      </c>
      <c r="EC110" s="196" t="str">
        <f t="shared" si="98"/>
        <v/>
      </c>
      <c r="ED110" s="196" t="str">
        <f t="shared" si="98"/>
        <v/>
      </c>
      <c r="EE110" s="196" t="str">
        <f t="shared" si="98"/>
        <v/>
      </c>
      <c r="EF110" s="196" t="str">
        <f t="shared" si="98"/>
        <v/>
      </c>
      <c r="EG110" s="196" t="str">
        <f t="shared" si="98"/>
        <v/>
      </c>
      <c r="EH110" s="196" t="str">
        <f t="shared" si="98"/>
        <v/>
      </c>
      <c r="EI110" s="196" t="str">
        <f t="shared" si="98"/>
        <v/>
      </c>
      <c r="EJ110" s="196" t="str">
        <f t="shared" si="98"/>
        <v/>
      </c>
      <c r="EK110" s="196" t="str">
        <f t="shared" si="98"/>
        <v/>
      </c>
      <c r="EL110" s="196" t="str">
        <f t="shared" si="98"/>
        <v/>
      </c>
      <c r="EM110" s="196" t="str">
        <f t="shared" si="99"/>
        <v/>
      </c>
      <c r="EN110" s="196" t="str">
        <f t="shared" si="99"/>
        <v/>
      </c>
      <c r="EO110" s="196" t="str">
        <f t="shared" si="99"/>
        <v/>
      </c>
      <c r="EP110" s="196" t="str">
        <f t="shared" si="99"/>
        <v/>
      </c>
      <c r="EQ110" s="196" t="str">
        <f t="shared" si="99"/>
        <v/>
      </c>
      <c r="ER110" s="196" t="str">
        <f t="shared" si="99"/>
        <v/>
      </c>
      <c r="ES110" s="196" t="str">
        <f t="shared" si="99"/>
        <v/>
      </c>
      <c r="ET110" s="196" t="str">
        <f t="shared" si="99"/>
        <v/>
      </c>
      <c r="EU110" s="196" t="str">
        <f t="shared" si="99"/>
        <v/>
      </c>
      <c r="EV110" s="196" t="str">
        <f t="shared" si="99"/>
        <v/>
      </c>
    </row>
    <row r="111" spans="2:152" x14ac:dyDescent="0.25">
      <c r="B111" s="9" t="str">
        <f t="shared" si="86"/>
        <v/>
      </c>
      <c r="C111" s="6"/>
      <c r="D111" s="6"/>
      <c r="E111" s="6"/>
      <c r="F111" s="246" t="str">
        <f>IF('תנאי סף'!BE111&lt;&gt;1,"",'תנאי סף'!F111)</f>
        <v/>
      </c>
      <c r="G111" s="163"/>
      <c r="H111" s="186"/>
      <c r="I111" s="8"/>
      <c r="J111" s="7"/>
      <c r="K111" s="8"/>
      <c r="L111" s="7"/>
      <c r="M111" s="8"/>
      <c r="N111" s="8"/>
      <c r="O111" s="163"/>
      <c r="P111" s="186"/>
      <c r="Q111" s="10"/>
      <c r="R111" s="10"/>
      <c r="S111" s="10"/>
      <c r="T111" s="10"/>
      <c r="U111" s="164" t="str">
        <f t="shared" si="87"/>
        <v/>
      </c>
      <c r="V111" s="10">
        <v>1</v>
      </c>
      <c r="W111" s="10" t="str">
        <f t="shared" si="88"/>
        <v/>
      </c>
      <c r="X111" s="164">
        <v>1</v>
      </c>
      <c r="Y111" s="10" t="str">
        <f t="shared" si="89"/>
        <v/>
      </c>
      <c r="Z111" s="123" t="str">
        <f t="shared" si="84"/>
        <v/>
      </c>
      <c r="AA111" s="195">
        <f t="shared" si="90"/>
        <v>0</v>
      </c>
      <c r="AB111" s="195" t="str">
        <f t="shared" si="83"/>
        <v/>
      </c>
      <c r="AC111" s="195" t="str">
        <f t="shared" si="83"/>
        <v/>
      </c>
      <c r="AD111" s="195">
        <f t="shared" si="85"/>
        <v>0</v>
      </c>
      <c r="AE111" s="195">
        <f t="shared" si="85"/>
        <v>0</v>
      </c>
      <c r="BA111" s="195" t="str">
        <f t="shared" ref="BA111:BD130" si="100">IF($F111="","",BA$30)</f>
        <v/>
      </c>
      <c r="BB111" s="195" t="str">
        <f t="shared" si="100"/>
        <v/>
      </c>
      <c r="BC111" s="195" t="str">
        <f t="shared" si="100"/>
        <v/>
      </c>
      <c r="BD111" s="195" t="str">
        <f t="shared" si="100"/>
        <v/>
      </c>
      <c r="BK111" s="196" t="str">
        <f t="shared" ref="BK111:BT120" si="101">IF($F111="","",BK$30)</f>
        <v/>
      </c>
      <c r="BL111" s="196" t="str">
        <f t="shared" si="101"/>
        <v/>
      </c>
      <c r="BM111" s="196" t="str">
        <f t="shared" si="101"/>
        <v/>
      </c>
      <c r="BN111" s="196" t="str">
        <f t="shared" si="101"/>
        <v/>
      </c>
      <c r="BO111" s="196" t="str">
        <f t="shared" si="101"/>
        <v/>
      </c>
      <c r="BP111" s="196" t="str">
        <f t="shared" si="101"/>
        <v/>
      </c>
      <c r="BQ111" s="196" t="str">
        <f t="shared" si="101"/>
        <v/>
      </c>
      <c r="BR111" s="196" t="str">
        <f t="shared" si="101"/>
        <v/>
      </c>
      <c r="BS111" s="196" t="str">
        <f t="shared" si="101"/>
        <v/>
      </c>
      <c r="BT111" s="196" t="str">
        <f t="shared" si="101"/>
        <v/>
      </c>
      <c r="BU111" s="196" t="str">
        <f t="shared" ref="BU111:CD120" si="102">IF($F111="","",BU$30)</f>
        <v/>
      </c>
      <c r="BV111" s="196" t="str">
        <f t="shared" si="102"/>
        <v/>
      </c>
      <c r="BW111" s="196" t="str">
        <f t="shared" si="102"/>
        <v/>
      </c>
      <c r="BX111" s="196" t="str">
        <f t="shared" si="102"/>
        <v/>
      </c>
      <c r="BY111" s="196" t="str">
        <f t="shared" si="102"/>
        <v/>
      </c>
      <c r="BZ111" s="196" t="str">
        <f t="shared" si="102"/>
        <v/>
      </c>
      <c r="CA111" s="196" t="str">
        <f t="shared" si="102"/>
        <v/>
      </c>
      <c r="CB111" s="196" t="str">
        <f t="shared" si="102"/>
        <v/>
      </c>
      <c r="CC111" s="196" t="str">
        <f t="shared" si="102"/>
        <v/>
      </c>
      <c r="CD111" s="196" t="str">
        <f t="shared" si="102"/>
        <v/>
      </c>
      <c r="CE111" s="196" t="str">
        <f t="shared" ref="CE111:CN120" si="103">IF($F111="","",CE$30)</f>
        <v/>
      </c>
      <c r="CF111" s="196" t="str">
        <f t="shared" si="103"/>
        <v/>
      </c>
      <c r="CG111" s="196" t="str">
        <f t="shared" si="103"/>
        <v/>
      </c>
      <c r="CH111" s="196" t="str">
        <f t="shared" si="103"/>
        <v/>
      </c>
      <c r="CI111" s="196" t="str">
        <f t="shared" si="103"/>
        <v/>
      </c>
      <c r="CJ111" s="196" t="str">
        <f t="shared" si="103"/>
        <v/>
      </c>
      <c r="CK111" s="196" t="str">
        <f t="shared" si="103"/>
        <v/>
      </c>
      <c r="CL111" s="196" t="str">
        <f t="shared" si="103"/>
        <v/>
      </c>
      <c r="CM111" s="196" t="str">
        <f t="shared" si="103"/>
        <v/>
      </c>
      <c r="CN111" s="196" t="str">
        <f t="shared" si="103"/>
        <v/>
      </c>
      <c r="CO111" s="196" t="str">
        <f t="shared" ref="CO111:CX120" si="104">IF($F111="","",CO$30)</f>
        <v/>
      </c>
      <c r="CP111" s="196" t="str">
        <f t="shared" si="104"/>
        <v/>
      </c>
      <c r="CQ111" s="196" t="str">
        <f t="shared" si="104"/>
        <v/>
      </c>
      <c r="CR111" s="196" t="str">
        <f t="shared" si="104"/>
        <v/>
      </c>
      <c r="CS111" s="196" t="str">
        <f t="shared" si="104"/>
        <v/>
      </c>
      <c r="CT111" s="196" t="str">
        <f t="shared" si="104"/>
        <v/>
      </c>
      <c r="CU111" s="196" t="str">
        <f t="shared" si="104"/>
        <v/>
      </c>
      <c r="CV111" s="196" t="str">
        <f t="shared" si="104"/>
        <v/>
      </c>
      <c r="CW111" s="196" t="str">
        <f t="shared" si="104"/>
        <v/>
      </c>
      <c r="CX111" s="196" t="str">
        <f t="shared" si="104"/>
        <v/>
      </c>
      <c r="CY111" s="196" t="str">
        <f t="shared" ref="CY111:DH120" si="105">IF($F111="","",CY$30)</f>
        <v/>
      </c>
      <c r="CZ111" s="196" t="str">
        <f t="shared" si="105"/>
        <v/>
      </c>
      <c r="DA111" s="196" t="str">
        <f t="shared" si="105"/>
        <v/>
      </c>
      <c r="DB111" s="196" t="str">
        <f t="shared" si="105"/>
        <v/>
      </c>
      <c r="DC111" s="196" t="str">
        <f t="shared" si="105"/>
        <v/>
      </c>
      <c r="DD111" s="196" t="str">
        <f t="shared" si="105"/>
        <v/>
      </c>
      <c r="DE111" s="196" t="str">
        <f t="shared" si="105"/>
        <v/>
      </c>
      <c r="DF111" s="196" t="str">
        <f t="shared" si="105"/>
        <v/>
      </c>
      <c r="DG111" s="196" t="str">
        <f t="shared" si="105"/>
        <v/>
      </c>
      <c r="DH111" s="196" t="str">
        <f t="shared" si="105"/>
        <v/>
      </c>
      <c r="DI111" s="196" t="str">
        <f t="shared" ref="DI111:DR120" si="106">IF($F111="","",DI$30)</f>
        <v/>
      </c>
      <c r="DJ111" s="196" t="str">
        <f t="shared" si="106"/>
        <v/>
      </c>
      <c r="DK111" s="196" t="str">
        <f t="shared" si="106"/>
        <v/>
      </c>
      <c r="DL111" s="196" t="str">
        <f t="shared" si="106"/>
        <v/>
      </c>
      <c r="DM111" s="196" t="str">
        <f t="shared" si="106"/>
        <v/>
      </c>
      <c r="DN111" s="196" t="str">
        <f t="shared" si="106"/>
        <v/>
      </c>
      <c r="DO111" s="196" t="str">
        <f t="shared" si="106"/>
        <v/>
      </c>
      <c r="DP111" s="196" t="str">
        <f t="shared" si="106"/>
        <v/>
      </c>
      <c r="DQ111" s="196" t="str">
        <f t="shared" si="106"/>
        <v/>
      </c>
      <c r="DR111" s="196" t="str">
        <f t="shared" si="106"/>
        <v/>
      </c>
      <c r="DS111" s="196" t="str">
        <f t="shared" ref="DS111:EB120" si="107">IF($F111="","",DS$30)</f>
        <v/>
      </c>
      <c r="DT111" s="196" t="str">
        <f t="shared" si="107"/>
        <v/>
      </c>
      <c r="DU111" s="196" t="str">
        <f t="shared" si="107"/>
        <v/>
      </c>
      <c r="DV111" s="196" t="str">
        <f t="shared" si="107"/>
        <v/>
      </c>
      <c r="DW111" s="196" t="str">
        <f t="shared" si="107"/>
        <v/>
      </c>
      <c r="DX111" s="196" t="str">
        <f t="shared" si="107"/>
        <v/>
      </c>
      <c r="DY111" s="196" t="str">
        <f t="shared" si="107"/>
        <v/>
      </c>
      <c r="DZ111" s="196" t="str">
        <f t="shared" si="107"/>
        <v/>
      </c>
      <c r="EA111" s="196" t="str">
        <f t="shared" si="107"/>
        <v/>
      </c>
      <c r="EB111" s="196" t="str">
        <f t="shared" si="107"/>
        <v/>
      </c>
      <c r="EC111" s="196" t="str">
        <f t="shared" ref="EC111:EL120" si="108">IF($F111="","",EC$30)</f>
        <v/>
      </c>
      <c r="ED111" s="196" t="str">
        <f t="shared" si="108"/>
        <v/>
      </c>
      <c r="EE111" s="196" t="str">
        <f t="shared" si="108"/>
        <v/>
      </c>
      <c r="EF111" s="196" t="str">
        <f t="shared" si="108"/>
        <v/>
      </c>
      <c r="EG111" s="196" t="str">
        <f t="shared" si="108"/>
        <v/>
      </c>
      <c r="EH111" s="196" t="str">
        <f t="shared" si="108"/>
        <v/>
      </c>
      <c r="EI111" s="196" t="str">
        <f t="shared" si="108"/>
        <v/>
      </c>
      <c r="EJ111" s="196" t="str">
        <f t="shared" si="108"/>
        <v/>
      </c>
      <c r="EK111" s="196" t="str">
        <f t="shared" si="108"/>
        <v/>
      </c>
      <c r="EL111" s="196" t="str">
        <f t="shared" si="108"/>
        <v/>
      </c>
      <c r="EM111" s="196" t="str">
        <f t="shared" ref="EM111:EV120" si="109">IF($F111="","",EM$30)</f>
        <v/>
      </c>
      <c r="EN111" s="196" t="str">
        <f t="shared" si="109"/>
        <v/>
      </c>
      <c r="EO111" s="196" t="str">
        <f t="shared" si="109"/>
        <v/>
      </c>
      <c r="EP111" s="196" t="str">
        <f t="shared" si="109"/>
        <v/>
      </c>
      <c r="EQ111" s="196" t="str">
        <f t="shared" si="109"/>
        <v/>
      </c>
      <c r="ER111" s="196" t="str">
        <f t="shared" si="109"/>
        <v/>
      </c>
      <c r="ES111" s="196" t="str">
        <f t="shared" si="109"/>
        <v/>
      </c>
      <c r="ET111" s="196" t="str">
        <f t="shared" si="109"/>
        <v/>
      </c>
      <c r="EU111" s="196" t="str">
        <f t="shared" si="109"/>
        <v/>
      </c>
      <c r="EV111" s="196" t="str">
        <f t="shared" si="109"/>
        <v/>
      </c>
    </row>
    <row r="112" spans="2:152" x14ac:dyDescent="0.25">
      <c r="B112" s="9" t="str">
        <f t="shared" si="86"/>
        <v/>
      </c>
      <c r="C112" s="6"/>
      <c r="D112" s="6"/>
      <c r="E112" s="6"/>
      <c r="F112" s="246" t="str">
        <f>IF('תנאי סף'!BE112&lt;&gt;1,"",'תנאי סף'!F112)</f>
        <v/>
      </c>
      <c r="G112" s="163"/>
      <c r="H112" s="186"/>
      <c r="I112" s="8"/>
      <c r="J112" s="7"/>
      <c r="K112" s="8"/>
      <c r="L112" s="7"/>
      <c r="M112" s="8"/>
      <c r="N112" s="8"/>
      <c r="O112" s="163"/>
      <c r="P112" s="186"/>
      <c r="Q112" s="10"/>
      <c r="R112" s="10"/>
      <c r="S112" s="10"/>
      <c r="T112" s="10"/>
      <c r="U112" s="164" t="str">
        <f t="shared" si="87"/>
        <v/>
      </c>
      <c r="V112" s="10">
        <v>1</v>
      </c>
      <c r="W112" s="10" t="str">
        <f t="shared" si="88"/>
        <v/>
      </c>
      <c r="X112" s="164">
        <v>1</v>
      </c>
      <c r="Y112" s="10" t="str">
        <f t="shared" si="89"/>
        <v/>
      </c>
      <c r="Z112" s="123" t="str">
        <f t="shared" si="84"/>
        <v/>
      </c>
      <c r="AA112" s="195">
        <f t="shared" si="90"/>
        <v>0</v>
      </c>
      <c r="AB112" s="195" t="str">
        <f t="shared" si="83"/>
        <v/>
      </c>
      <c r="AC112" s="195" t="str">
        <f t="shared" si="83"/>
        <v/>
      </c>
      <c r="AD112" s="195">
        <f t="shared" si="85"/>
        <v>0</v>
      </c>
      <c r="AE112" s="195">
        <f t="shared" si="85"/>
        <v>0</v>
      </c>
      <c r="BA112" s="195" t="str">
        <f t="shared" si="100"/>
        <v/>
      </c>
      <c r="BB112" s="195" t="str">
        <f t="shared" si="100"/>
        <v/>
      </c>
      <c r="BC112" s="195" t="str">
        <f t="shared" si="100"/>
        <v/>
      </c>
      <c r="BD112" s="195" t="str">
        <f t="shared" si="100"/>
        <v/>
      </c>
      <c r="BK112" s="196" t="str">
        <f t="shared" si="101"/>
        <v/>
      </c>
      <c r="BL112" s="196" t="str">
        <f t="shared" si="101"/>
        <v/>
      </c>
      <c r="BM112" s="196" t="str">
        <f t="shared" si="101"/>
        <v/>
      </c>
      <c r="BN112" s="196" t="str">
        <f t="shared" si="101"/>
        <v/>
      </c>
      <c r="BO112" s="196" t="str">
        <f t="shared" si="101"/>
        <v/>
      </c>
      <c r="BP112" s="196" t="str">
        <f t="shared" si="101"/>
        <v/>
      </c>
      <c r="BQ112" s="196" t="str">
        <f t="shared" si="101"/>
        <v/>
      </c>
      <c r="BR112" s="196" t="str">
        <f t="shared" si="101"/>
        <v/>
      </c>
      <c r="BS112" s="196" t="str">
        <f t="shared" si="101"/>
        <v/>
      </c>
      <c r="BT112" s="196" t="str">
        <f t="shared" si="101"/>
        <v/>
      </c>
      <c r="BU112" s="196" t="str">
        <f t="shared" si="102"/>
        <v/>
      </c>
      <c r="BV112" s="196" t="str">
        <f t="shared" si="102"/>
        <v/>
      </c>
      <c r="BW112" s="196" t="str">
        <f t="shared" si="102"/>
        <v/>
      </c>
      <c r="BX112" s="196" t="str">
        <f t="shared" si="102"/>
        <v/>
      </c>
      <c r="BY112" s="196" t="str">
        <f t="shared" si="102"/>
        <v/>
      </c>
      <c r="BZ112" s="196" t="str">
        <f t="shared" si="102"/>
        <v/>
      </c>
      <c r="CA112" s="196" t="str">
        <f t="shared" si="102"/>
        <v/>
      </c>
      <c r="CB112" s="196" t="str">
        <f t="shared" si="102"/>
        <v/>
      </c>
      <c r="CC112" s="196" t="str">
        <f t="shared" si="102"/>
        <v/>
      </c>
      <c r="CD112" s="196" t="str">
        <f t="shared" si="102"/>
        <v/>
      </c>
      <c r="CE112" s="196" t="str">
        <f t="shared" si="103"/>
        <v/>
      </c>
      <c r="CF112" s="196" t="str">
        <f t="shared" si="103"/>
        <v/>
      </c>
      <c r="CG112" s="196" t="str">
        <f t="shared" si="103"/>
        <v/>
      </c>
      <c r="CH112" s="196" t="str">
        <f t="shared" si="103"/>
        <v/>
      </c>
      <c r="CI112" s="196" t="str">
        <f t="shared" si="103"/>
        <v/>
      </c>
      <c r="CJ112" s="196" t="str">
        <f t="shared" si="103"/>
        <v/>
      </c>
      <c r="CK112" s="196" t="str">
        <f t="shared" si="103"/>
        <v/>
      </c>
      <c r="CL112" s="196" t="str">
        <f t="shared" si="103"/>
        <v/>
      </c>
      <c r="CM112" s="196" t="str">
        <f t="shared" si="103"/>
        <v/>
      </c>
      <c r="CN112" s="196" t="str">
        <f t="shared" si="103"/>
        <v/>
      </c>
      <c r="CO112" s="196" t="str">
        <f t="shared" si="104"/>
        <v/>
      </c>
      <c r="CP112" s="196" t="str">
        <f t="shared" si="104"/>
        <v/>
      </c>
      <c r="CQ112" s="196" t="str">
        <f t="shared" si="104"/>
        <v/>
      </c>
      <c r="CR112" s="196" t="str">
        <f t="shared" si="104"/>
        <v/>
      </c>
      <c r="CS112" s="196" t="str">
        <f t="shared" si="104"/>
        <v/>
      </c>
      <c r="CT112" s="196" t="str">
        <f t="shared" si="104"/>
        <v/>
      </c>
      <c r="CU112" s="196" t="str">
        <f t="shared" si="104"/>
        <v/>
      </c>
      <c r="CV112" s="196" t="str">
        <f t="shared" si="104"/>
        <v/>
      </c>
      <c r="CW112" s="196" t="str">
        <f t="shared" si="104"/>
        <v/>
      </c>
      <c r="CX112" s="196" t="str">
        <f t="shared" si="104"/>
        <v/>
      </c>
      <c r="CY112" s="196" t="str">
        <f t="shared" si="105"/>
        <v/>
      </c>
      <c r="CZ112" s="196" t="str">
        <f t="shared" si="105"/>
        <v/>
      </c>
      <c r="DA112" s="196" t="str">
        <f t="shared" si="105"/>
        <v/>
      </c>
      <c r="DB112" s="196" t="str">
        <f t="shared" si="105"/>
        <v/>
      </c>
      <c r="DC112" s="196" t="str">
        <f t="shared" si="105"/>
        <v/>
      </c>
      <c r="DD112" s="196" t="str">
        <f t="shared" si="105"/>
        <v/>
      </c>
      <c r="DE112" s="196" t="str">
        <f t="shared" si="105"/>
        <v/>
      </c>
      <c r="DF112" s="196" t="str">
        <f t="shared" si="105"/>
        <v/>
      </c>
      <c r="DG112" s="196" t="str">
        <f t="shared" si="105"/>
        <v/>
      </c>
      <c r="DH112" s="196" t="str">
        <f t="shared" si="105"/>
        <v/>
      </c>
      <c r="DI112" s="196" t="str">
        <f t="shared" si="106"/>
        <v/>
      </c>
      <c r="DJ112" s="196" t="str">
        <f t="shared" si="106"/>
        <v/>
      </c>
      <c r="DK112" s="196" t="str">
        <f t="shared" si="106"/>
        <v/>
      </c>
      <c r="DL112" s="196" t="str">
        <f t="shared" si="106"/>
        <v/>
      </c>
      <c r="DM112" s="196" t="str">
        <f t="shared" si="106"/>
        <v/>
      </c>
      <c r="DN112" s="196" t="str">
        <f t="shared" si="106"/>
        <v/>
      </c>
      <c r="DO112" s="196" t="str">
        <f t="shared" si="106"/>
        <v/>
      </c>
      <c r="DP112" s="196" t="str">
        <f t="shared" si="106"/>
        <v/>
      </c>
      <c r="DQ112" s="196" t="str">
        <f t="shared" si="106"/>
        <v/>
      </c>
      <c r="DR112" s="196" t="str">
        <f t="shared" si="106"/>
        <v/>
      </c>
      <c r="DS112" s="196" t="str">
        <f t="shared" si="107"/>
        <v/>
      </c>
      <c r="DT112" s="196" t="str">
        <f t="shared" si="107"/>
        <v/>
      </c>
      <c r="DU112" s="196" t="str">
        <f t="shared" si="107"/>
        <v/>
      </c>
      <c r="DV112" s="196" t="str">
        <f t="shared" si="107"/>
        <v/>
      </c>
      <c r="DW112" s="196" t="str">
        <f t="shared" si="107"/>
        <v/>
      </c>
      <c r="DX112" s="196" t="str">
        <f t="shared" si="107"/>
        <v/>
      </c>
      <c r="DY112" s="196" t="str">
        <f t="shared" si="107"/>
        <v/>
      </c>
      <c r="DZ112" s="196" t="str">
        <f t="shared" si="107"/>
        <v/>
      </c>
      <c r="EA112" s="196" t="str">
        <f t="shared" si="107"/>
        <v/>
      </c>
      <c r="EB112" s="196" t="str">
        <f t="shared" si="107"/>
        <v/>
      </c>
      <c r="EC112" s="196" t="str">
        <f t="shared" si="108"/>
        <v/>
      </c>
      <c r="ED112" s="196" t="str">
        <f t="shared" si="108"/>
        <v/>
      </c>
      <c r="EE112" s="196" t="str">
        <f t="shared" si="108"/>
        <v/>
      </c>
      <c r="EF112" s="196" t="str">
        <f t="shared" si="108"/>
        <v/>
      </c>
      <c r="EG112" s="196" t="str">
        <f t="shared" si="108"/>
        <v/>
      </c>
      <c r="EH112" s="196" t="str">
        <f t="shared" si="108"/>
        <v/>
      </c>
      <c r="EI112" s="196" t="str">
        <f t="shared" si="108"/>
        <v/>
      </c>
      <c r="EJ112" s="196" t="str">
        <f t="shared" si="108"/>
        <v/>
      </c>
      <c r="EK112" s="196" t="str">
        <f t="shared" si="108"/>
        <v/>
      </c>
      <c r="EL112" s="196" t="str">
        <f t="shared" si="108"/>
        <v/>
      </c>
      <c r="EM112" s="196" t="str">
        <f t="shared" si="109"/>
        <v/>
      </c>
      <c r="EN112" s="196" t="str">
        <f t="shared" si="109"/>
        <v/>
      </c>
      <c r="EO112" s="196" t="str">
        <f t="shared" si="109"/>
        <v/>
      </c>
      <c r="EP112" s="196" t="str">
        <f t="shared" si="109"/>
        <v/>
      </c>
      <c r="EQ112" s="196" t="str">
        <f t="shared" si="109"/>
        <v/>
      </c>
      <c r="ER112" s="196" t="str">
        <f t="shared" si="109"/>
        <v/>
      </c>
      <c r="ES112" s="196" t="str">
        <f t="shared" si="109"/>
        <v/>
      </c>
      <c r="ET112" s="196" t="str">
        <f t="shared" si="109"/>
        <v/>
      </c>
      <c r="EU112" s="196" t="str">
        <f t="shared" si="109"/>
        <v/>
      </c>
      <c r="EV112" s="196" t="str">
        <f t="shared" si="109"/>
        <v/>
      </c>
    </row>
    <row r="113" spans="2:152" x14ac:dyDescent="0.25">
      <c r="B113" s="9" t="str">
        <f t="shared" si="86"/>
        <v/>
      </c>
      <c r="C113" s="6"/>
      <c r="D113" s="6"/>
      <c r="E113" s="6"/>
      <c r="F113" s="246" t="str">
        <f>IF('תנאי סף'!BE113&lt;&gt;1,"",'תנאי סף'!F113)</f>
        <v/>
      </c>
      <c r="G113" s="163"/>
      <c r="H113" s="186"/>
      <c r="I113" s="8"/>
      <c r="J113" s="7"/>
      <c r="K113" s="8"/>
      <c r="L113" s="7"/>
      <c r="M113" s="8"/>
      <c r="N113" s="8"/>
      <c r="O113" s="163"/>
      <c r="P113" s="186"/>
      <c r="Q113" s="10"/>
      <c r="R113" s="10"/>
      <c r="S113" s="10"/>
      <c r="T113" s="10"/>
      <c r="U113" s="164" t="str">
        <f t="shared" si="87"/>
        <v/>
      </c>
      <c r="V113" s="10">
        <v>1</v>
      </c>
      <c r="W113" s="10" t="str">
        <f t="shared" si="88"/>
        <v/>
      </c>
      <c r="X113" s="164">
        <v>1</v>
      </c>
      <c r="Y113" s="10" t="str">
        <f t="shared" si="89"/>
        <v/>
      </c>
      <c r="Z113" s="123" t="str">
        <f t="shared" si="84"/>
        <v/>
      </c>
      <c r="AA113" s="195">
        <f t="shared" si="90"/>
        <v>0</v>
      </c>
      <c r="AB113" s="195" t="str">
        <f t="shared" si="83"/>
        <v/>
      </c>
      <c r="AC113" s="195" t="str">
        <f t="shared" si="83"/>
        <v/>
      </c>
      <c r="AD113" s="195">
        <f t="shared" si="85"/>
        <v>0</v>
      </c>
      <c r="AE113" s="195">
        <f t="shared" si="85"/>
        <v>0</v>
      </c>
      <c r="BA113" s="195" t="str">
        <f t="shared" si="100"/>
        <v/>
      </c>
      <c r="BB113" s="195" t="str">
        <f t="shared" si="100"/>
        <v/>
      </c>
      <c r="BC113" s="195" t="str">
        <f t="shared" si="100"/>
        <v/>
      </c>
      <c r="BD113" s="195" t="str">
        <f t="shared" si="100"/>
        <v/>
      </c>
      <c r="BK113" s="196" t="str">
        <f t="shared" si="101"/>
        <v/>
      </c>
      <c r="BL113" s="196" t="str">
        <f t="shared" si="101"/>
        <v/>
      </c>
      <c r="BM113" s="196" t="str">
        <f t="shared" si="101"/>
        <v/>
      </c>
      <c r="BN113" s="196" t="str">
        <f t="shared" si="101"/>
        <v/>
      </c>
      <c r="BO113" s="196" t="str">
        <f t="shared" si="101"/>
        <v/>
      </c>
      <c r="BP113" s="196" t="str">
        <f t="shared" si="101"/>
        <v/>
      </c>
      <c r="BQ113" s="196" t="str">
        <f t="shared" si="101"/>
        <v/>
      </c>
      <c r="BR113" s="196" t="str">
        <f t="shared" si="101"/>
        <v/>
      </c>
      <c r="BS113" s="196" t="str">
        <f t="shared" si="101"/>
        <v/>
      </c>
      <c r="BT113" s="196" t="str">
        <f t="shared" si="101"/>
        <v/>
      </c>
      <c r="BU113" s="196" t="str">
        <f t="shared" si="102"/>
        <v/>
      </c>
      <c r="BV113" s="196" t="str">
        <f t="shared" si="102"/>
        <v/>
      </c>
      <c r="BW113" s="196" t="str">
        <f t="shared" si="102"/>
        <v/>
      </c>
      <c r="BX113" s="196" t="str">
        <f t="shared" si="102"/>
        <v/>
      </c>
      <c r="BY113" s="196" t="str">
        <f t="shared" si="102"/>
        <v/>
      </c>
      <c r="BZ113" s="196" t="str">
        <f t="shared" si="102"/>
        <v/>
      </c>
      <c r="CA113" s="196" t="str">
        <f t="shared" si="102"/>
        <v/>
      </c>
      <c r="CB113" s="196" t="str">
        <f t="shared" si="102"/>
        <v/>
      </c>
      <c r="CC113" s="196" t="str">
        <f t="shared" si="102"/>
        <v/>
      </c>
      <c r="CD113" s="196" t="str">
        <f t="shared" si="102"/>
        <v/>
      </c>
      <c r="CE113" s="196" t="str">
        <f t="shared" si="103"/>
        <v/>
      </c>
      <c r="CF113" s="196" t="str">
        <f t="shared" si="103"/>
        <v/>
      </c>
      <c r="CG113" s="196" t="str">
        <f t="shared" si="103"/>
        <v/>
      </c>
      <c r="CH113" s="196" t="str">
        <f t="shared" si="103"/>
        <v/>
      </c>
      <c r="CI113" s="196" t="str">
        <f t="shared" si="103"/>
        <v/>
      </c>
      <c r="CJ113" s="196" t="str">
        <f t="shared" si="103"/>
        <v/>
      </c>
      <c r="CK113" s="196" t="str">
        <f t="shared" si="103"/>
        <v/>
      </c>
      <c r="CL113" s="196" t="str">
        <f t="shared" si="103"/>
        <v/>
      </c>
      <c r="CM113" s="196" t="str">
        <f t="shared" si="103"/>
        <v/>
      </c>
      <c r="CN113" s="196" t="str">
        <f t="shared" si="103"/>
        <v/>
      </c>
      <c r="CO113" s="196" t="str">
        <f t="shared" si="104"/>
        <v/>
      </c>
      <c r="CP113" s="196" t="str">
        <f t="shared" si="104"/>
        <v/>
      </c>
      <c r="CQ113" s="196" t="str">
        <f t="shared" si="104"/>
        <v/>
      </c>
      <c r="CR113" s="196" t="str">
        <f t="shared" si="104"/>
        <v/>
      </c>
      <c r="CS113" s="196" t="str">
        <f t="shared" si="104"/>
        <v/>
      </c>
      <c r="CT113" s="196" t="str">
        <f t="shared" si="104"/>
        <v/>
      </c>
      <c r="CU113" s="196" t="str">
        <f t="shared" si="104"/>
        <v/>
      </c>
      <c r="CV113" s="196" t="str">
        <f t="shared" si="104"/>
        <v/>
      </c>
      <c r="CW113" s="196" t="str">
        <f t="shared" si="104"/>
        <v/>
      </c>
      <c r="CX113" s="196" t="str">
        <f t="shared" si="104"/>
        <v/>
      </c>
      <c r="CY113" s="196" t="str">
        <f t="shared" si="105"/>
        <v/>
      </c>
      <c r="CZ113" s="196" t="str">
        <f t="shared" si="105"/>
        <v/>
      </c>
      <c r="DA113" s="196" t="str">
        <f t="shared" si="105"/>
        <v/>
      </c>
      <c r="DB113" s="196" t="str">
        <f t="shared" si="105"/>
        <v/>
      </c>
      <c r="DC113" s="196" t="str">
        <f t="shared" si="105"/>
        <v/>
      </c>
      <c r="DD113" s="196" t="str">
        <f t="shared" si="105"/>
        <v/>
      </c>
      <c r="DE113" s="196" t="str">
        <f t="shared" si="105"/>
        <v/>
      </c>
      <c r="DF113" s="196" t="str">
        <f t="shared" si="105"/>
        <v/>
      </c>
      <c r="DG113" s="196" t="str">
        <f t="shared" si="105"/>
        <v/>
      </c>
      <c r="DH113" s="196" t="str">
        <f t="shared" si="105"/>
        <v/>
      </c>
      <c r="DI113" s="196" t="str">
        <f t="shared" si="106"/>
        <v/>
      </c>
      <c r="DJ113" s="196" t="str">
        <f t="shared" si="106"/>
        <v/>
      </c>
      <c r="DK113" s="196" t="str">
        <f t="shared" si="106"/>
        <v/>
      </c>
      <c r="DL113" s="196" t="str">
        <f t="shared" si="106"/>
        <v/>
      </c>
      <c r="DM113" s="196" t="str">
        <f t="shared" si="106"/>
        <v/>
      </c>
      <c r="DN113" s="196" t="str">
        <f t="shared" si="106"/>
        <v/>
      </c>
      <c r="DO113" s="196" t="str">
        <f t="shared" si="106"/>
        <v/>
      </c>
      <c r="DP113" s="196" t="str">
        <f t="shared" si="106"/>
        <v/>
      </c>
      <c r="DQ113" s="196" t="str">
        <f t="shared" si="106"/>
        <v/>
      </c>
      <c r="DR113" s="196" t="str">
        <f t="shared" si="106"/>
        <v/>
      </c>
      <c r="DS113" s="196" t="str">
        <f t="shared" si="107"/>
        <v/>
      </c>
      <c r="DT113" s="196" t="str">
        <f t="shared" si="107"/>
        <v/>
      </c>
      <c r="DU113" s="196" t="str">
        <f t="shared" si="107"/>
        <v/>
      </c>
      <c r="DV113" s="196" t="str">
        <f t="shared" si="107"/>
        <v/>
      </c>
      <c r="DW113" s="196" t="str">
        <f t="shared" si="107"/>
        <v/>
      </c>
      <c r="DX113" s="196" t="str">
        <f t="shared" si="107"/>
        <v/>
      </c>
      <c r="DY113" s="196" t="str">
        <f t="shared" si="107"/>
        <v/>
      </c>
      <c r="DZ113" s="196" t="str">
        <f t="shared" si="107"/>
        <v/>
      </c>
      <c r="EA113" s="196" t="str">
        <f t="shared" si="107"/>
        <v/>
      </c>
      <c r="EB113" s="196" t="str">
        <f t="shared" si="107"/>
        <v/>
      </c>
      <c r="EC113" s="196" t="str">
        <f t="shared" si="108"/>
        <v/>
      </c>
      <c r="ED113" s="196" t="str">
        <f t="shared" si="108"/>
        <v/>
      </c>
      <c r="EE113" s="196" t="str">
        <f t="shared" si="108"/>
        <v/>
      </c>
      <c r="EF113" s="196" t="str">
        <f t="shared" si="108"/>
        <v/>
      </c>
      <c r="EG113" s="196" t="str">
        <f t="shared" si="108"/>
        <v/>
      </c>
      <c r="EH113" s="196" t="str">
        <f t="shared" si="108"/>
        <v/>
      </c>
      <c r="EI113" s="196" t="str">
        <f t="shared" si="108"/>
        <v/>
      </c>
      <c r="EJ113" s="196" t="str">
        <f t="shared" si="108"/>
        <v/>
      </c>
      <c r="EK113" s="196" t="str">
        <f t="shared" si="108"/>
        <v/>
      </c>
      <c r="EL113" s="196" t="str">
        <f t="shared" si="108"/>
        <v/>
      </c>
      <c r="EM113" s="196" t="str">
        <f t="shared" si="109"/>
        <v/>
      </c>
      <c r="EN113" s="196" t="str">
        <f t="shared" si="109"/>
        <v/>
      </c>
      <c r="EO113" s="196" t="str">
        <f t="shared" si="109"/>
        <v/>
      </c>
      <c r="EP113" s="196" t="str">
        <f t="shared" si="109"/>
        <v/>
      </c>
      <c r="EQ113" s="196" t="str">
        <f t="shared" si="109"/>
        <v/>
      </c>
      <c r="ER113" s="196" t="str">
        <f t="shared" si="109"/>
        <v/>
      </c>
      <c r="ES113" s="196" t="str">
        <f t="shared" si="109"/>
        <v/>
      </c>
      <c r="ET113" s="196" t="str">
        <f t="shared" si="109"/>
        <v/>
      </c>
      <c r="EU113" s="196" t="str">
        <f t="shared" si="109"/>
        <v/>
      </c>
      <c r="EV113" s="196" t="str">
        <f t="shared" si="109"/>
        <v/>
      </c>
    </row>
    <row r="114" spans="2:152" x14ac:dyDescent="0.25">
      <c r="B114" s="9" t="str">
        <f t="shared" si="86"/>
        <v/>
      </c>
      <c r="C114" s="6"/>
      <c r="D114" s="6"/>
      <c r="E114" s="6"/>
      <c r="F114" s="246" t="str">
        <f>IF('תנאי סף'!BE114&lt;&gt;1,"",'תנאי סף'!F114)</f>
        <v/>
      </c>
      <c r="G114" s="163"/>
      <c r="H114" s="186"/>
      <c r="I114" s="8"/>
      <c r="J114" s="7"/>
      <c r="K114" s="8"/>
      <c r="L114" s="7"/>
      <c r="M114" s="8"/>
      <c r="N114" s="8"/>
      <c r="O114" s="163"/>
      <c r="P114" s="186"/>
      <c r="Q114" s="10"/>
      <c r="R114" s="10"/>
      <c r="S114" s="10"/>
      <c r="T114" s="10"/>
      <c r="U114" s="164" t="str">
        <f t="shared" si="87"/>
        <v/>
      </c>
      <c r="V114" s="10">
        <v>1</v>
      </c>
      <c r="W114" s="10" t="str">
        <f t="shared" si="88"/>
        <v/>
      </c>
      <c r="X114" s="164">
        <v>1</v>
      </c>
      <c r="Y114" s="10" t="str">
        <f t="shared" si="89"/>
        <v/>
      </c>
      <c r="Z114" s="123" t="str">
        <f t="shared" si="84"/>
        <v/>
      </c>
      <c r="AA114" s="195">
        <f t="shared" si="90"/>
        <v>0</v>
      </c>
      <c r="AB114" s="195" t="str">
        <f t="shared" si="83"/>
        <v/>
      </c>
      <c r="AC114" s="195" t="str">
        <f t="shared" si="83"/>
        <v/>
      </c>
      <c r="AD114" s="195">
        <f t="shared" si="85"/>
        <v>0</v>
      </c>
      <c r="AE114" s="195">
        <f t="shared" si="85"/>
        <v>0</v>
      </c>
      <c r="BA114" s="195" t="str">
        <f t="shared" si="100"/>
        <v/>
      </c>
      <c r="BB114" s="195" t="str">
        <f t="shared" si="100"/>
        <v/>
      </c>
      <c r="BC114" s="195" t="str">
        <f t="shared" si="100"/>
        <v/>
      </c>
      <c r="BD114" s="195" t="str">
        <f t="shared" si="100"/>
        <v/>
      </c>
      <c r="BK114" s="196" t="str">
        <f t="shared" si="101"/>
        <v/>
      </c>
      <c r="BL114" s="196" t="str">
        <f t="shared" si="101"/>
        <v/>
      </c>
      <c r="BM114" s="196" t="str">
        <f t="shared" si="101"/>
        <v/>
      </c>
      <c r="BN114" s="196" t="str">
        <f t="shared" si="101"/>
        <v/>
      </c>
      <c r="BO114" s="196" t="str">
        <f t="shared" si="101"/>
        <v/>
      </c>
      <c r="BP114" s="196" t="str">
        <f t="shared" si="101"/>
        <v/>
      </c>
      <c r="BQ114" s="196" t="str">
        <f t="shared" si="101"/>
        <v/>
      </c>
      <c r="BR114" s="196" t="str">
        <f t="shared" si="101"/>
        <v/>
      </c>
      <c r="BS114" s="196" t="str">
        <f t="shared" si="101"/>
        <v/>
      </c>
      <c r="BT114" s="196" t="str">
        <f t="shared" si="101"/>
        <v/>
      </c>
      <c r="BU114" s="196" t="str">
        <f t="shared" si="102"/>
        <v/>
      </c>
      <c r="BV114" s="196" t="str">
        <f t="shared" si="102"/>
        <v/>
      </c>
      <c r="BW114" s="196" t="str">
        <f t="shared" si="102"/>
        <v/>
      </c>
      <c r="BX114" s="196" t="str">
        <f t="shared" si="102"/>
        <v/>
      </c>
      <c r="BY114" s="196" t="str">
        <f t="shared" si="102"/>
        <v/>
      </c>
      <c r="BZ114" s="196" t="str">
        <f t="shared" si="102"/>
        <v/>
      </c>
      <c r="CA114" s="196" t="str">
        <f t="shared" si="102"/>
        <v/>
      </c>
      <c r="CB114" s="196" t="str">
        <f t="shared" si="102"/>
        <v/>
      </c>
      <c r="CC114" s="196" t="str">
        <f t="shared" si="102"/>
        <v/>
      </c>
      <c r="CD114" s="196" t="str">
        <f t="shared" si="102"/>
        <v/>
      </c>
      <c r="CE114" s="196" t="str">
        <f t="shared" si="103"/>
        <v/>
      </c>
      <c r="CF114" s="196" t="str">
        <f t="shared" si="103"/>
        <v/>
      </c>
      <c r="CG114" s="196" t="str">
        <f t="shared" si="103"/>
        <v/>
      </c>
      <c r="CH114" s="196" t="str">
        <f t="shared" si="103"/>
        <v/>
      </c>
      <c r="CI114" s="196" t="str">
        <f t="shared" si="103"/>
        <v/>
      </c>
      <c r="CJ114" s="196" t="str">
        <f t="shared" si="103"/>
        <v/>
      </c>
      <c r="CK114" s="196" t="str">
        <f t="shared" si="103"/>
        <v/>
      </c>
      <c r="CL114" s="196" t="str">
        <f t="shared" si="103"/>
        <v/>
      </c>
      <c r="CM114" s="196" t="str">
        <f t="shared" si="103"/>
        <v/>
      </c>
      <c r="CN114" s="196" t="str">
        <f t="shared" si="103"/>
        <v/>
      </c>
      <c r="CO114" s="196" t="str">
        <f t="shared" si="104"/>
        <v/>
      </c>
      <c r="CP114" s="196" t="str">
        <f t="shared" si="104"/>
        <v/>
      </c>
      <c r="CQ114" s="196" t="str">
        <f t="shared" si="104"/>
        <v/>
      </c>
      <c r="CR114" s="196" t="str">
        <f t="shared" si="104"/>
        <v/>
      </c>
      <c r="CS114" s="196" t="str">
        <f t="shared" si="104"/>
        <v/>
      </c>
      <c r="CT114" s="196" t="str">
        <f t="shared" si="104"/>
        <v/>
      </c>
      <c r="CU114" s="196" t="str">
        <f t="shared" si="104"/>
        <v/>
      </c>
      <c r="CV114" s="196" t="str">
        <f t="shared" si="104"/>
        <v/>
      </c>
      <c r="CW114" s="196" t="str">
        <f t="shared" si="104"/>
        <v/>
      </c>
      <c r="CX114" s="196" t="str">
        <f t="shared" si="104"/>
        <v/>
      </c>
      <c r="CY114" s="196" t="str">
        <f t="shared" si="105"/>
        <v/>
      </c>
      <c r="CZ114" s="196" t="str">
        <f t="shared" si="105"/>
        <v/>
      </c>
      <c r="DA114" s="196" t="str">
        <f t="shared" si="105"/>
        <v/>
      </c>
      <c r="DB114" s="196" t="str">
        <f t="shared" si="105"/>
        <v/>
      </c>
      <c r="DC114" s="196" t="str">
        <f t="shared" si="105"/>
        <v/>
      </c>
      <c r="DD114" s="196" t="str">
        <f t="shared" si="105"/>
        <v/>
      </c>
      <c r="DE114" s="196" t="str">
        <f t="shared" si="105"/>
        <v/>
      </c>
      <c r="DF114" s="196" t="str">
        <f t="shared" si="105"/>
        <v/>
      </c>
      <c r="DG114" s="196" t="str">
        <f t="shared" si="105"/>
        <v/>
      </c>
      <c r="DH114" s="196" t="str">
        <f t="shared" si="105"/>
        <v/>
      </c>
      <c r="DI114" s="196" t="str">
        <f t="shared" si="106"/>
        <v/>
      </c>
      <c r="DJ114" s="196" t="str">
        <f t="shared" si="106"/>
        <v/>
      </c>
      <c r="DK114" s="196" t="str">
        <f t="shared" si="106"/>
        <v/>
      </c>
      <c r="DL114" s="196" t="str">
        <f t="shared" si="106"/>
        <v/>
      </c>
      <c r="DM114" s="196" t="str">
        <f t="shared" si="106"/>
        <v/>
      </c>
      <c r="DN114" s="196" t="str">
        <f t="shared" si="106"/>
        <v/>
      </c>
      <c r="DO114" s="196" t="str">
        <f t="shared" si="106"/>
        <v/>
      </c>
      <c r="DP114" s="196" t="str">
        <f t="shared" si="106"/>
        <v/>
      </c>
      <c r="DQ114" s="196" t="str">
        <f t="shared" si="106"/>
        <v/>
      </c>
      <c r="DR114" s="196" t="str">
        <f t="shared" si="106"/>
        <v/>
      </c>
      <c r="DS114" s="196" t="str">
        <f t="shared" si="107"/>
        <v/>
      </c>
      <c r="DT114" s="196" t="str">
        <f t="shared" si="107"/>
        <v/>
      </c>
      <c r="DU114" s="196" t="str">
        <f t="shared" si="107"/>
        <v/>
      </c>
      <c r="DV114" s="196" t="str">
        <f t="shared" si="107"/>
        <v/>
      </c>
      <c r="DW114" s="196" t="str">
        <f t="shared" si="107"/>
        <v/>
      </c>
      <c r="DX114" s="196" t="str">
        <f t="shared" si="107"/>
        <v/>
      </c>
      <c r="DY114" s="196" t="str">
        <f t="shared" si="107"/>
        <v/>
      </c>
      <c r="DZ114" s="196" t="str">
        <f t="shared" si="107"/>
        <v/>
      </c>
      <c r="EA114" s="196" t="str">
        <f t="shared" si="107"/>
        <v/>
      </c>
      <c r="EB114" s="196" t="str">
        <f t="shared" si="107"/>
        <v/>
      </c>
      <c r="EC114" s="196" t="str">
        <f t="shared" si="108"/>
        <v/>
      </c>
      <c r="ED114" s="196" t="str">
        <f t="shared" si="108"/>
        <v/>
      </c>
      <c r="EE114" s="196" t="str">
        <f t="shared" si="108"/>
        <v/>
      </c>
      <c r="EF114" s="196" t="str">
        <f t="shared" si="108"/>
        <v/>
      </c>
      <c r="EG114" s="196" t="str">
        <f t="shared" si="108"/>
        <v/>
      </c>
      <c r="EH114" s="196" t="str">
        <f t="shared" si="108"/>
        <v/>
      </c>
      <c r="EI114" s="196" t="str">
        <f t="shared" si="108"/>
        <v/>
      </c>
      <c r="EJ114" s="196" t="str">
        <f t="shared" si="108"/>
        <v/>
      </c>
      <c r="EK114" s="196" t="str">
        <f t="shared" si="108"/>
        <v/>
      </c>
      <c r="EL114" s="196" t="str">
        <f t="shared" si="108"/>
        <v/>
      </c>
      <c r="EM114" s="196" t="str">
        <f t="shared" si="109"/>
        <v/>
      </c>
      <c r="EN114" s="196" t="str">
        <f t="shared" si="109"/>
        <v/>
      </c>
      <c r="EO114" s="196" t="str">
        <f t="shared" si="109"/>
        <v/>
      </c>
      <c r="EP114" s="196" t="str">
        <f t="shared" si="109"/>
        <v/>
      </c>
      <c r="EQ114" s="196" t="str">
        <f t="shared" si="109"/>
        <v/>
      </c>
      <c r="ER114" s="196" t="str">
        <f t="shared" si="109"/>
        <v/>
      </c>
      <c r="ES114" s="196" t="str">
        <f t="shared" si="109"/>
        <v/>
      </c>
      <c r="ET114" s="196" t="str">
        <f t="shared" si="109"/>
        <v/>
      </c>
      <c r="EU114" s="196" t="str">
        <f t="shared" si="109"/>
        <v/>
      </c>
      <c r="EV114" s="196" t="str">
        <f t="shared" si="109"/>
        <v/>
      </c>
    </row>
    <row r="115" spans="2:152" x14ac:dyDescent="0.25">
      <c r="B115" s="9" t="str">
        <f t="shared" si="86"/>
        <v/>
      </c>
      <c r="C115" s="6"/>
      <c r="D115" s="6"/>
      <c r="E115" s="6"/>
      <c r="F115" s="246" t="str">
        <f>IF('תנאי סף'!BE115&lt;&gt;1,"",'תנאי סף'!F115)</f>
        <v/>
      </c>
      <c r="G115" s="163"/>
      <c r="H115" s="186"/>
      <c r="I115" s="8"/>
      <c r="J115" s="7"/>
      <c r="K115" s="8"/>
      <c r="L115" s="7"/>
      <c r="M115" s="8"/>
      <c r="N115" s="8"/>
      <c r="O115" s="163"/>
      <c r="P115" s="186"/>
      <c r="Q115" s="10"/>
      <c r="R115" s="10"/>
      <c r="S115" s="10"/>
      <c r="T115" s="10"/>
      <c r="U115" s="164" t="str">
        <f t="shared" si="87"/>
        <v/>
      </c>
      <c r="V115" s="10">
        <v>1</v>
      </c>
      <c r="W115" s="10" t="str">
        <f t="shared" si="88"/>
        <v/>
      </c>
      <c r="X115" s="164">
        <v>1</v>
      </c>
      <c r="Y115" s="10" t="str">
        <f t="shared" si="89"/>
        <v/>
      </c>
      <c r="Z115" s="123" t="str">
        <f t="shared" si="84"/>
        <v/>
      </c>
      <c r="AA115" s="195">
        <f t="shared" si="90"/>
        <v>0</v>
      </c>
      <c r="AB115" s="195" t="str">
        <f t="shared" si="83"/>
        <v/>
      </c>
      <c r="AC115" s="195" t="str">
        <f t="shared" si="83"/>
        <v/>
      </c>
      <c r="AD115" s="195">
        <f t="shared" si="85"/>
        <v>0</v>
      </c>
      <c r="AE115" s="195">
        <f t="shared" si="85"/>
        <v>0</v>
      </c>
      <c r="BA115" s="195" t="str">
        <f t="shared" si="100"/>
        <v/>
      </c>
      <c r="BB115" s="195" t="str">
        <f t="shared" si="100"/>
        <v/>
      </c>
      <c r="BC115" s="195" t="str">
        <f t="shared" si="100"/>
        <v/>
      </c>
      <c r="BD115" s="195" t="str">
        <f t="shared" si="100"/>
        <v/>
      </c>
      <c r="BK115" s="196" t="str">
        <f t="shared" si="101"/>
        <v/>
      </c>
      <c r="BL115" s="196" t="str">
        <f t="shared" si="101"/>
        <v/>
      </c>
      <c r="BM115" s="196" t="str">
        <f t="shared" si="101"/>
        <v/>
      </c>
      <c r="BN115" s="196" t="str">
        <f t="shared" si="101"/>
        <v/>
      </c>
      <c r="BO115" s="196" t="str">
        <f t="shared" si="101"/>
        <v/>
      </c>
      <c r="BP115" s="196" t="str">
        <f t="shared" si="101"/>
        <v/>
      </c>
      <c r="BQ115" s="196" t="str">
        <f t="shared" si="101"/>
        <v/>
      </c>
      <c r="BR115" s="196" t="str">
        <f t="shared" si="101"/>
        <v/>
      </c>
      <c r="BS115" s="196" t="str">
        <f t="shared" si="101"/>
        <v/>
      </c>
      <c r="BT115" s="196" t="str">
        <f t="shared" si="101"/>
        <v/>
      </c>
      <c r="BU115" s="196" t="str">
        <f t="shared" si="102"/>
        <v/>
      </c>
      <c r="BV115" s="196" t="str">
        <f t="shared" si="102"/>
        <v/>
      </c>
      <c r="BW115" s="196" t="str">
        <f t="shared" si="102"/>
        <v/>
      </c>
      <c r="BX115" s="196" t="str">
        <f t="shared" si="102"/>
        <v/>
      </c>
      <c r="BY115" s="196" t="str">
        <f t="shared" si="102"/>
        <v/>
      </c>
      <c r="BZ115" s="196" t="str">
        <f t="shared" si="102"/>
        <v/>
      </c>
      <c r="CA115" s="196" t="str">
        <f t="shared" si="102"/>
        <v/>
      </c>
      <c r="CB115" s="196" t="str">
        <f t="shared" si="102"/>
        <v/>
      </c>
      <c r="CC115" s="196" t="str">
        <f t="shared" si="102"/>
        <v/>
      </c>
      <c r="CD115" s="196" t="str">
        <f t="shared" si="102"/>
        <v/>
      </c>
      <c r="CE115" s="196" t="str">
        <f t="shared" si="103"/>
        <v/>
      </c>
      <c r="CF115" s="196" t="str">
        <f t="shared" si="103"/>
        <v/>
      </c>
      <c r="CG115" s="196" t="str">
        <f t="shared" si="103"/>
        <v/>
      </c>
      <c r="CH115" s="196" t="str">
        <f t="shared" si="103"/>
        <v/>
      </c>
      <c r="CI115" s="196" t="str">
        <f t="shared" si="103"/>
        <v/>
      </c>
      <c r="CJ115" s="196" t="str">
        <f t="shared" si="103"/>
        <v/>
      </c>
      <c r="CK115" s="196" t="str">
        <f t="shared" si="103"/>
        <v/>
      </c>
      <c r="CL115" s="196" t="str">
        <f t="shared" si="103"/>
        <v/>
      </c>
      <c r="CM115" s="196" t="str">
        <f t="shared" si="103"/>
        <v/>
      </c>
      <c r="CN115" s="196" t="str">
        <f t="shared" si="103"/>
        <v/>
      </c>
      <c r="CO115" s="196" t="str">
        <f t="shared" si="104"/>
        <v/>
      </c>
      <c r="CP115" s="196" t="str">
        <f t="shared" si="104"/>
        <v/>
      </c>
      <c r="CQ115" s="196" t="str">
        <f t="shared" si="104"/>
        <v/>
      </c>
      <c r="CR115" s="196" t="str">
        <f t="shared" si="104"/>
        <v/>
      </c>
      <c r="CS115" s="196" t="str">
        <f t="shared" si="104"/>
        <v/>
      </c>
      <c r="CT115" s="196" t="str">
        <f t="shared" si="104"/>
        <v/>
      </c>
      <c r="CU115" s="196" t="str">
        <f t="shared" si="104"/>
        <v/>
      </c>
      <c r="CV115" s="196" t="str">
        <f t="shared" si="104"/>
        <v/>
      </c>
      <c r="CW115" s="196" t="str">
        <f t="shared" si="104"/>
        <v/>
      </c>
      <c r="CX115" s="196" t="str">
        <f t="shared" si="104"/>
        <v/>
      </c>
      <c r="CY115" s="196" t="str">
        <f t="shared" si="105"/>
        <v/>
      </c>
      <c r="CZ115" s="196" t="str">
        <f t="shared" si="105"/>
        <v/>
      </c>
      <c r="DA115" s="196" t="str">
        <f t="shared" si="105"/>
        <v/>
      </c>
      <c r="DB115" s="196" t="str">
        <f t="shared" si="105"/>
        <v/>
      </c>
      <c r="DC115" s="196" t="str">
        <f t="shared" si="105"/>
        <v/>
      </c>
      <c r="DD115" s="196" t="str">
        <f t="shared" si="105"/>
        <v/>
      </c>
      <c r="DE115" s="196" t="str">
        <f t="shared" si="105"/>
        <v/>
      </c>
      <c r="DF115" s="196" t="str">
        <f t="shared" si="105"/>
        <v/>
      </c>
      <c r="DG115" s="196" t="str">
        <f t="shared" si="105"/>
        <v/>
      </c>
      <c r="DH115" s="196" t="str">
        <f t="shared" si="105"/>
        <v/>
      </c>
      <c r="DI115" s="196" t="str">
        <f t="shared" si="106"/>
        <v/>
      </c>
      <c r="DJ115" s="196" t="str">
        <f t="shared" si="106"/>
        <v/>
      </c>
      <c r="DK115" s="196" t="str">
        <f t="shared" si="106"/>
        <v/>
      </c>
      <c r="DL115" s="196" t="str">
        <f t="shared" si="106"/>
        <v/>
      </c>
      <c r="DM115" s="196" t="str">
        <f t="shared" si="106"/>
        <v/>
      </c>
      <c r="DN115" s="196" t="str">
        <f t="shared" si="106"/>
        <v/>
      </c>
      <c r="DO115" s="196" t="str">
        <f t="shared" si="106"/>
        <v/>
      </c>
      <c r="DP115" s="196" t="str">
        <f t="shared" si="106"/>
        <v/>
      </c>
      <c r="DQ115" s="196" t="str">
        <f t="shared" si="106"/>
        <v/>
      </c>
      <c r="DR115" s="196" t="str">
        <f t="shared" si="106"/>
        <v/>
      </c>
      <c r="DS115" s="196" t="str">
        <f t="shared" si="107"/>
        <v/>
      </c>
      <c r="DT115" s="196" t="str">
        <f t="shared" si="107"/>
        <v/>
      </c>
      <c r="DU115" s="196" t="str">
        <f t="shared" si="107"/>
        <v/>
      </c>
      <c r="DV115" s="196" t="str">
        <f t="shared" si="107"/>
        <v/>
      </c>
      <c r="DW115" s="196" t="str">
        <f t="shared" si="107"/>
        <v/>
      </c>
      <c r="DX115" s="196" t="str">
        <f t="shared" si="107"/>
        <v/>
      </c>
      <c r="DY115" s="196" t="str">
        <f t="shared" si="107"/>
        <v/>
      </c>
      <c r="DZ115" s="196" t="str">
        <f t="shared" si="107"/>
        <v/>
      </c>
      <c r="EA115" s="196" t="str">
        <f t="shared" si="107"/>
        <v/>
      </c>
      <c r="EB115" s="196" t="str">
        <f t="shared" si="107"/>
        <v/>
      </c>
      <c r="EC115" s="196" t="str">
        <f t="shared" si="108"/>
        <v/>
      </c>
      <c r="ED115" s="196" t="str">
        <f t="shared" si="108"/>
        <v/>
      </c>
      <c r="EE115" s="196" t="str">
        <f t="shared" si="108"/>
        <v/>
      </c>
      <c r="EF115" s="196" t="str">
        <f t="shared" si="108"/>
        <v/>
      </c>
      <c r="EG115" s="196" t="str">
        <f t="shared" si="108"/>
        <v/>
      </c>
      <c r="EH115" s="196" t="str">
        <f t="shared" si="108"/>
        <v/>
      </c>
      <c r="EI115" s="196" t="str">
        <f t="shared" si="108"/>
        <v/>
      </c>
      <c r="EJ115" s="196" t="str">
        <f t="shared" si="108"/>
        <v/>
      </c>
      <c r="EK115" s="196" t="str">
        <f t="shared" si="108"/>
        <v/>
      </c>
      <c r="EL115" s="196" t="str">
        <f t="shared" si="108"/>
        <v/>
      </c>
      <c r="EM115" s="196" t="str">
        <f t="shared" si="109"/>
        <v/>
      </c>
      <c r="EN115" s="196" t="str">
        <f t="shared" si="109"/>
        <v/>
      </c>
      <c r="EO115" s="196" t="str">
        <f t="shared" si="109"/>
        <v/>
      </c>
      <c r="EP115" s="196" t="str">
        <f t="shared" si="109"/>
        <v/>
      </c>
      <c r="EQ115" s="196" t="str">
        <f t="shared" si="109"/>
        <v/>
      </c>
      <c r="ER115" s="196" t="str">
        <f t="shared" si="109"/>
        <v/>
      </c>
      <c r="ES115" s="196" t="str">
        <f t="shared" si="109"/>
        <v/>
      </c>
      <c r="ET115" s="196" t="str">
        <f t="shared" si="109"/>
        <v/>
      </c>
      <c r="EU115" s="196" t="str">
        <f t="shared" si="109"/>
        <v/>
      </c>
      <c r="EV115" s="196" t="str">
        <f t="shared" si="109"/>
        <v/>
      </c>
    </row>
    <row r="116" spans="2:152" x14ac:dyDescent="0.25">
      <c r="B116" s="9" t="str">
        <f t="shared" si="86"/>
        <v/>
      </c>
      <c r="C116" s="6"/>
      <c r="D116" s="6"/>
      <c r="E116" s="6"/>
      <c r="F116" s="246" t="str">
        <f>IF('תנאי סף'!BE116&lt;&gt;1,"",'תנאי סף'!F116)</f>
        <v/>
      </c>
      <c r="G116" s="163"/>
      <c r="H116" s="186"/>
      <c r="I116" s="8"/>
      <c r="J116" s="7"/>
      <c r="K116" s="8"/>
      <c r="L116" s="7"/>
      <c r="M116" s="8"/>
      <c r="N116" s="8"/>
      <c r="O116" s="163"/>
      <c r="P116" s="186"/>
      <c r="Q116" s="10"/>
      <c r="R116" s="10"/>
      <c r="S116" s="10"/>
      <c r="T116" s="10"/>
      <c r="U116" s="164" t="str">
        <f t="shared" si="87"/>
        <v/>
      </c>
      <c r="V116" s="10">
        <v>1</v>
      </c>
      <c r="W116" s="10" t="str">
        <f t="shared" si="88"/>
        <v/>
      </c>
      <c r="X116" s="164">
        <v>1</v>
      </c>
      <c r="Y116" s="10" t="str">
        <f t="shared" si="89"/>
        <v/>
      </c>
      <c r="Z116" s="123" t="str">
        <f t="shared" si="84"/>
        <v/>
      </c>
      <c r="AA116" s="195">
        <f t="shared" si="90"/>
        <v>0</v>
      </c>
      <c r="AB116" s="195" t="str">
        <f t="shared" si="83"/>
        <v/>
      </c>
      <c r="AC116" s="195" t="str">
        <f t="shared" si="83"/>
        <v/>
      </c>
      <c r="AD116" s="195">
        <f t="shared" si="85"/>
        <v>0</v>
      </c>
      <c r="AE116" s="195">
        <f t="shared" si="85"/>
        <v>0</v>
      </c>
      <c r="BA116" s="195" t="str">
        <f t="shared" si="100"/>
        <v/>
      </c>
      <c r="BB116" s="195" t="str">
        <f t="shared" si="100"/>
        <v/>
      </c>
      <c r="BC116" s="195" t="str">
        <f t="shared" si="100"/>
        <v/>
      </c>
      <c r="BD116" s="195" t="str">
        <f t="shared" si="100"/>
        <v/>
      </c>
      <c r="BK116" s="196" t="str">
        <f t="shared" si="101"/>
        <v/>
      </c>
      <c r="BL116" s="196" t="str">
        <f t="shared" si="101"/>
        <v/>
      </c>
      <c r="BM116" s="196" t="str">
        <f t="shared" si="101"/>
        <v/>
      </c>
      <c r="BN116" s="196" t="str">
        <f t="shared" si="101"/>
        <v/>
      </c>
      <c r="BO116" s="196" t="str">
        <f t="shared" si="101"/>
        <v/>
      </c>
      <c r="BP116" s="196" t="str">
        <f t="shared" si="101"/>
        <v/>
      </c>
      <c r="BQ116" s="196" t="str">
        <f t="shared" si="101"/>
        <v/>
      </c>
      <c r="BR116" s="196" t="str">
        <f t="shared" si="101"/>
        <v/>
      </c>
      <c r="BS116" s="196" t="str">
        <f t="shared" si="101"/>
        <v/>
      </c>
      <c r="BT116" s="196" t="str">
        <f t="shared" si="101"/>
        <v/>
      </c>
      <c r="BU116" s="196" t="str">
        <f t="shared" si="102"/>
        <v/>
      </c>
      <c r="BV116" s="196" t="str">
        <f t="shared" si="102"/>
        <v/>
      </c>
      <c r="BW116" s="196" t="str">
        <f t="shared" si="102"/>
        <v/>
      </c>
      <c r="BX116" s="196" t="str">
        <f t="shared" si="102"/>
        <v/>
      </c>
      <c r="BY116" s="196" t="str">
        <f t="shared" si="102"/>
        <v/>
      </c>
      <c r="BZ116" s="196" t="str">
        <f t="shared" si="102"/>
        <v/>
      </c>
      <c r="CA116" s="196" t="str">
        <f t="shared" si="102"/>
        <v/>
      </c>
      <c r="CB116" s="196" t="str">
        <f t="shared" si="102"/>
        <v/>
      </c>
      <c r="CC116" s="196" t="str">
        <f t="shared" si="102"/>
        <v/>
      </c>
      <c r="CD116" s="196" t="str">
        <f t="shared" si="102"/>
        <v/>
      </c>
      <c r="CE116" s="196" t="str">
        <f t="shared" si="103"/>
        <v/>
      </c>
      <c r="CF116" s="196" t="str">
        <f t="shared" si="103"/>
        <v/>
      </c>
      <c r="CG116" s="196" t="str">
        <f t="shared" si="103"/>
        <v/>
      </c>
      <c r="CH116" s="196" t="str">
        <f t="shared" si="103"/>
        <v/>
      </c>
      <c r="CI116" s="196" t="str">
        <f t="shared" si="103"/>
        <v/>
      </c>
      <c r="CJ116" s="196" t="str">
        <f t="shared" si="103"/>
        <v/>
      </c>
      <c r="CK116" s="196" t="str">
        <f t="shared" si="103"/>
        <v/>
      </c>
      <c r="CL116" s="196" t="str">
        <f t="shared" si="103"/>
        <v/>
      </c>
      <c r="CM116" s="196" t="str">
        <f t="shared" si="103"/>
        <v/>
      </c>
      <c r="CN116" s="196" t="str">
        <f t="shared" si="103"/>
        <v/>
      </c>
      <c r="CO116" s="196" t="str">
        <f t="shared" si="104"/>
        <v/>
      </c>
      <c r="CP116" s="196" t="str">
        <f t="shared" si="104"/>
        <v/>
      </c>
      <c r="CQ116" s="196" t="str">
        <f t="shared" si="104"/>
        <v/>
      </c>
      <c r="CR116" s="196" t="str">
        <f t="shared" si="104"/>
        <v/>
      </c>
      <c r="CS116" s="196" t="str">
        <f t="shared" si="104"/>
        <v/>
      </c>
      <c r="CT116" s="196" t="str">
        <f t="shared" si="104"/>
        <v/>
      </c>
      <c r="CU116" s="196" t="str">
        <f t="shared" si="104"/>
        <v/>
      </c>
      <c r="CV116" s="196" t="str">
        <f t="shared" si="104"/>
        <v/>
      </c>
      <c r="CW116" s="196" t="str">
        <f t="shared" si="104"/>
        <v/>
      </c>
      <c r="CX116" s="196" t="str">
        <f t="shared" si="104"/>
        <v/>
      </c>
      <c r="CY116" s="196" t="str">
        <f t="shared" si="105"/>
        <v/>
      </c>
      <c r="CZ116" s="196" t="str">
        <f t="shared" si="105"/>
        <v/>
      </c>
      <c r="DA116" s="196" t="str">
        <f t="shared" si="105"/>
        <v/>
      </c>
      <c r="DB116" s="196" t="str">
        <f t="shared" si="105"/>
        <v/>
      </c>
      <c r="DC116" s="196" t="str">
        <f t="shared" si="105"/>
        <v/>
      </c>
      <c r="DD116" s="196" t="str">
        <f t="shared" si="105"/>
        <v/>
      </c>
      <c r="DE116" s="196" t="str">
        <f t="shared" si="105"/>
        <v/>
      </c>
      <c r="DF116" s="196" t="str">
        <f t="shared" si="105"/>
        <v/>
      </c>
      <c r="DG116" s="196" t="str">
        <f t="shared" si="105"/>
        <v/>
      </c>
      <c r="DH116" s="196" t="str">
        <f t="shared" si="105"/>
        <v/>
      </c>
      <c r="DI116" s="196" t="str">
        <f t="shared" si="106"/>
        <v/>
      </c>
      <c r="DJ116" s="196" t="str">
        <f t="shared" si="106"/>
        <v/>
      </c>
      <c r="DK116" s="196" t="str">
        <f t="shared" si="106"/>
        <v/>
      </c>
      <c r="DL116" s="196" t="str">
        <f t="shared" si="106"/>
        <v/>
      </c>
      <c r="DM116" s="196" t="str">
        <f t="shared" si="106"/>
        <v/>
      </c>
      <c r="DN116" s="196" t="str">
        <f t="shared" si="106"/>
        <v/>
      </c>
      <c r="DO116" s="196" t="str">
        <f t="shared" si="106"/>
        <v/>
      </c>
      <c r="DP116" s="196" t="str">
        <f t="shared" si="106"/>
        <v/>
      </c>
      <c r="DQ116" s="196" t="str">
        <f t="shared" si="106"/>
        <v/>
      </c>
      <c r="DR116" s="196" t="str">
        <f t="shared" si="106"/>
        <v/>
      </c>
      <c r="DS116" s="196" t="str">
        <f t="shared" si="107"/>
        <v/>
      </c>
      <c r="DT116" s="196" t="str">
        <f t="shared" si="107"/>
        <v/>
      </c>
      <c r="DU116" s="196" t="str">
        <f t="shared" si="107"/>
        <v/>
      </c>
      <c r="DV116" s="196" t="str">
        <f t="shared" si="107"/>
        <v/>
      </c>
      <c r="DW116" s="196" t="str">
        <f t="shared" si="107"/>
        <v/>
      </c>
      <c r="DX116" s="196" t="str">
        <f t="shared" si="107"/>
        <v/>
      </c>
      <c r="DY116" s="196" t="str">
        <f t="shared" si="107"/>
        <v/>
      </c>
      <c r="DZ116" s="196" t="str">
        <f t="shared" si="107"/>
        <v/>
      </c>
      <c r="EA116" s="196" t="str">
        <f t="shared" si="107"/>
        <v/>
      </c>
      <c r="EB116" s="196" t="str">
        <f t="shared" si="107"/>
        <v/>
      </c>
      <c r="EC116" s="196" t="str">
        <f t="shared" si="108"/>
        <v/>
      </c>
      <c r="ED116" s="196" t="str">
        <f t="shared" si="108"/>
        <v/>
      </c>
      <c r="EE116" s="196" t="str">
        <f t="shared" si="108"/>
        <v/>
      </c>
      <c r="EF116" s="196" t="str">
        <f t="shared" si="108"/>
        <v/>
      </c>
      <c r="EG116" s="196" t="str">
        <f t="shared" si="108"/>
        <v/>
      </c>
      <c r="EH116" s="196" t="str">
        <f t="shared" si="108"/>
        <v/>
      </c>
      <c r="EI116" s="196" t="str">
        <f t="shared" si="108"/>
        <v/>
      </c>
      <c r="EJ116" s="196" t="str">
        <f t="shared" si="108"/>
        <v/>
      </c>
      <c r="EK116" s="196" t="str">
        <f t="shared" si="108"/>
        <v/>
      </c>
      <c r="EL116" s="196" t="str">
        <f t="shared" si="108"/>
        <v/>
      </c>
      <c r="EM116" s="196" t="str">
        <f t="shared" si="109"/>
        <v/>
      </c>
      <c r="EN116" s="196" t="str">
        <f t="shared" si="109"/>
        <v/>
      </c>
      <c r="EO116" s="196" t="str">
        <f t="shared" si="109"/>
        <v/>
      </c>
      <c r="EP116" s="196" t="str">
        <f t="shared" si="109"/>
        <v/>
      </c>
      <c r="EQ116" s="196" t="str">
        <f t="shared" si="109"/>
        <v/>
      </c>
      <c r="ER116" s="196" t="str">
        <f t="shared" si="109"/>
        <v/>
      </c>
      <c r="ES116" s="196" t="str">
        <f t="shared" si="109"/>
        <v/>
      </c>
      <c r="ET116" s="196" t="str">
        <f t="shared" si="109"/>
        <v/>
      </c>
      <c r="EU116" s="196" t="str">
        <f t="shared" si="109"/>
        <v/>
      </c>
      <c r="EV116" s="196" t="str">
        <f t="shared" si="109"/>
        <v/>
      </c>
    </row>
    <row r="117" spans="2:152" x14ac:dyDescent="0.25">
      <c r="B117" s="9" t="str">
        <f t="shared" si="86"/>
        <v/>
      </c>
      <c r="C117" s="6"/>
      <c r="D117" s="6"/>
      <c r="E117" s="6"/>
      <c r="F117" s="246" t="str">
        <f>IF('תנאי סף'!BE117&lt;&gt;1,"",'תנאי סף'!F117)</f>
        <v/>
      </c>
      <c r="G117" s="163"/>
      <c r="H117" s="186"/>
      <c r="I117" s="8"/>
      <c r="J117" s="7"/>
      <c r="K117" s="8"/>
      <c r="L117" s="7"/>
      <c r="M117" s="8"/>
      <c r="N117" s="8"/>
      <c r="O117" s="163"/>
      <c r="P117" s="186"/>
      <c r="Q117" s="10"/>
      <c r="R117" s="10"/>
      <c r="S117" s="10"/>
      <c r="T117" s="10"/>
      <c r="U117" s="164" t="str">
        <f t="shared" si="87"/>
        <v/>
      </c>
      <c r="V117" s="10">
        <v>1</v>
      </c>
      <c r="W117" s="10" t="str">
        <f t="shared" si="88"/>
        <v/>
      </c>
      <c r="X117" s="164">
        <v>1</v>
      </c>
      <c r="Y117" s="10" t="str">
        <f t="shared" si="89"/>
        <v/>
      </c>
      <c r="Z117" s="123" t="str">
        <f t="shared" si="84"/>
        <v/>
      </c>
      <c r="AA117" s="195">
        <f t="shared" si="90"/>
        <v>0</v>
      </c>
      <c r="AB117" s="195" t="str">
        <f t="shared" si="83"/>
        <v/>
      </c>
      <c r="AC117" s="195" t="str">
        <f t="shared" si="83"/>
        <v/>
      </c>
      <c r="AD117" s="195">
        <f t="shared" si="85"/>
        <v>0</v>
      </c>
      <c r="AE117" s="195">
        <f t="shared" si="85"/>
        <v>0</v>
      </c>
      <c r="BA117" s="195" t="str">
        <f t="shared" si="100"/>
        <v/>
      </c>
      <c r="BB117" s="195" t="str">
        <f t="shared" si="100"/>
        <v/>
      </c>
      <c r="BC117" s="195" t="str">
        <f t="shared" si="100"/>
        <v/>
      </c>
      <c r="BD117" s="195" t="str">
        <f t="shared" si="100"/>
        <v/>
      </c>
      <c r="BK117" s="196" t="str">
        <f t="shared" si="101"/>
        <v/>
      </c>
      <c r="BL117" s="196" t="str">
        <f t="shared" si="101"/>
        <v/>
      </c>
      <c r="BM117" s="196" t="str">
        <f t="shared" si="101"/>
        <v/>
      </c>
      <c r="BN117" s="196" t="str">
        <f t="shared" si="101"/>
        <v/>
      </c>
      <c r="BO117" s="196" t="str">
        <f t="shared" si="101"/>
        <v/>
      </c>
      <c r="BP117" s="196" t="str">
        <f t="shared" si="101"/>
        <v/>
      </c>
      <c r="BQ117" s="196" t="str">
        <f t="shared" si="101"/>
        <v/>
      </c>
      <c r="BR117" s="196" t="str">
        <f t="shared" si="101"/>
        <v/>
      </c>
      <c r="BS117" s="196" t="str">
        <f t="shared" si="101"/>
        <v/>
      </c>
      <c r="BT117" s="196" t="str">
        <f t="shared" si="101"/>
        <v/>
      </c>
      <c r="BU117" s="196" t="str">
        <f t="shared" si="102"/>
        <v/>
      </c>
      <c r="BV117" s="196" t="str">
        <f t="shared" si="102"/>
        <v/>
      </c>
      <c r="BW117" s="196" t="str">
        <f t="shared" si="102"/>
        <v/>
      </c>
      <c r="BX117" s="196" t="str">
        <f t="shared" si="102"/>
        <v/>
      </c>
      <c r="BY117" s="196" t="str">
        <f t="shared" si="102"/>
        <v/>
      </c>
      <c r="BZ117" s="196" t="str">
        <f t="shared" si="102"/>
        <v/>
      </c>
      <c r="CA117" s="196" t="str">
        <f t="shared" si="102"/>
        <v/>
      </c>
      <c r="CB117" s="196" t="str">
        <f t="shared" si="102"/>
        <v/>
      </c>
      <c r="CC117" s="196" t="str">
        <f t="shared" si="102"/>
        <v/>
      </c>
      <c r="CD117" s="196" t="str">
        <f t="shared" si="102"/>
        <v/>
      </c>
      <c r="CE117" s="196" t="str">
        <f t="shared" si="103"/>
        <v/>
      </c>
      <c r="CF117" s="196" t="str">
        <f t="shared" si="103"/>
        <v/>
      </c>
      <c r="CG117" s="196" t="str">
        <f t="shared" si="103"/>
        <v/>
      </c>
      <c r="CH117" s="196" t="str">
        <f t="shared" si="103"/>
        <v/>
      </c>
      <c r="CI117" s="196" t="str">
        <f t="shared" si="103"/>
        <v/>
      </c>
      <c r="CJ117" s="196" t="str">
        <f t="shared" si="103"/>
        <v/>
      </c>
      <c r="CK117" s="196" t="str">
        <f t="shared" si="103"/>
        <v/>
      </c>
      <c r="CL117" s="196" t="str">
        <f t="shared" si="103"/>
        <v/>
      </c>
      <c r="CM117" s="196" t="str">
        <f t="shared" si="103"/>
        <v/>
      </c>
      <c r="CN117" s="196" t="str">
        <f t="shared" si="103"/>
        <v/>
      </c>
      <c r="CO117" s="196" t="str">
        <f t="shared" si="104"/>
        <v/>
      </c>
      <c r="CP117" s="196" t="str">
        <f t="shared" si="104"/>
        <v/>
      </c>
      <c r="CQ117" s="196" t="str">
        <f t="shared" si="104"/>
        <v/>
      </c>
      <c r="CR117" s="196" t="str">
        <f t="shared" si="104"/>
        <v/>
      </c>
      <c r="CS117" s="196" t="str">
        <f t="shared" si="104"/>
        <v/>
      </c>
      <c r="CT117" s="196" t="str">
        <f t="shared" si="104"/>
        <v/>
      </c>
      <c r="CU117" s="196" t="str">
        <f t="shared" si="104"/>
        <v/>
      </c>
      <c r="CV117" s="196" t="str">
        <f t="shared" si="104"/>
        <v/>
      </c>
      <c r="CW117" s="196" t="str">
        <f t="shared" si="104"/>
        <v/>
      </c>
      <c r="CX117" s="196" t="str">
        <f t="shared" si="104"/>
        <v/>
      </c>
      <c r="CY117" s="196" t="str">
        <f t="shared" si="105"/>
        <v/>
      </c>
      <c r="CZ117" s="196" t="str">
        <f t="shared" si="105"/>
        <v/>
      </c>
      <c r="DA117" s="196" t="str">
        <f t="shared" si="105"/>
        <v/>
      </c>
      <c r="DB117" s="196" t="str">
        <f t="shared" si="105"/>
        <v/>
      </c>
      <c r="DC117" s="196" t="str">
        <f t="shared" si="105"/>
        <v/>
      </c>
      <c r="DD117" s="196" t="str">
        <f t="shared" si="105"/>
        <v/>
      </c>
      <c r="DE117" s="196" t="str">
        <f t="shared" si="105"/>
        <v/>
      </c>
      <c r="DF117" s="196" t="str">
        <f t="shared" si="105"/>
        <v/>
      </c>
      <c r="DG117" s="196" t="str">
        <f t="shared" si="105"/>
        <v/>
      </c>
      <c r="DH117" s="196" t="str">
        <f t="shared" si="105"/>
        <v/>
      </c>
      <c r="DI117" s="196" t="str">
        <f t="shared" si="106"/>
        <v/>
      </c>
      <c r="DJ117" s="196" t="str">
        <f t="shared" si="106"/>
        <v/>
      </c>
      <c r="DK117" s="196" t="str">
        <f t="shared" si="106"/>
        <v/>
      </c>
      <c r="DL117" s="196" t="str">
        <f t="shared" si="106"/>
        <v/>
      </c>
      <c r="DM117" s="196" t="str">
        <f t="shared" si="106"/>
        <v/>
      </c>
      <c r="DN117" s="196" t="str">
        <f t="shared" si="106"/>
        <v/>
      </c>
      <c r="DO117" s="196" t="str">
        <f t="shared" si="106"/>
        <v/>
      </c>
      <c r="DP117" s="196" t="str">
        <f t="shared" si="106"/>
        <v/>
      </c>
      <c r="DQ117" s="196" t="str">
        <f t="shared" si="106"/>
        <v/>
      </c>
      <c r="DR117" s="196" t="str">
        <f t="shared" si="106"/>
        <v/>
      </c>
      <c r="DS117" s="196" t="str">
        <f t="shared" si="107"/>
        <v/>
      </c>
      <c r="DT117" s="196" t="str">
        <f t="shared" si="107"/>
        <v/>
      </c>
      <c r="DU117" s="196" t="str">
        <f t="shared" si="107"/>
        <v/>
      </c>
      <c r="DV117" s="196" t="str">
        <f t="shared" si="107"/>
        <v/>
      </c>
      <c r="DW117" s="196" t="str">
        <f t="shared" si="107"/>
        <v/>
      </c>
      <c r="DX117" s="196" t="str">
        <f t="shared" si="107"/>
        <v/>
      </c>
      <c r="DY117" s="196" t="str">
        <f t="shared" si="107"/>
        <v/>
      </c>
      <c r="DZ117" s="196" t="str">
        <f t="shared" si="107"/>
        <v/>
      </c>
      <c r="EA117" s="196" t="str">
        <f t="shared" si="107"/>
        <v/>
      </c>
      <c r="EB117" s="196" t="str">
        <f t="shared" si="107"/>
        <v/>
      </c>
      <c r="EC117" s="196" t="str">
        <f t="shared" si="108"/>
        <v/>
      </c>
      <c r="ED117" s="196" t="str">
        <f t="shared" si="108"/>
        <v/>
      </c>
      <c r="EE117" s="196" t="str">
        <f t="shared" si="108"/>
        <v/>
      </c>
      <c r="EF117" s="196" t="str">
        <f t="shared" si="108"/>
        <v/>
      </c>
      <c r="EG117" s="196" t="str">
        <f t="shared" si="108"/>
        <v/>
      </c>
      <c r="EH117" s="196" t="str">
        <f t="shared" si="108"/>
        <v/>
      </c>
      <c r="EI117" s="196" t="str">
        <f t="shared" si="108"/>
        <v/>
      </c>
      <c r="EJ117" s="196" t="str">
        <f t="shared" si="108"/>
        <v/>
      </c>
      <c r="EK117" s="196" t="str">
        <f t="shared" si="108"/>
        <v/>
      </c>
      <c r="EL117" s="196" t="str">
        <f t="shared" si="108"/>
        <v/>
      </c>
      <c r="EM117" s="196" t="str">
        <f t="shared" si="109"/>
        <v/>
      </c>
      <c r="EN117" s="196" t="str">
        <f t="shared" si="109"/>
        <v/>
      </c>
      <c r="EO117" s="196" t="str">
        <f t="shared" si="109"/>
        <v/>
      </c>
      <c r="EP117" s="196" t="str">
        <f t="shared" si="109"/>
        <v/>
      </c>
      <c r="EQ117" s="196" t="str">
        <f t="shared" si="109"/>
        <v/>
      </c>
      <c r="ER117" s="196" t="str">
        <f t="shared" si="109"/>
        <v/>
      </c>
      <c r="ES117" s="196" t="str">
        <f t="shared" si="109"/>
        <v/>
      </c>
      <c r="ET117" s="196" t="str">
        <f t="shared" si="109"/>
        <v/>
      </c>
      <c r="EU117" s="196" t="str">
        <f t="shared" si="109"/>
        <v/>
      </c>
      <c r="EV117" s="196" t="str">
        <f t="shared" si="109"/>
        <v/>
      </c>
    </row>
    <row r="118" spans="2:152" x14ac:dyDescent="0.25">
      <c r="B118" s="9" t="str">
        <f t="shared" si="86"/>
        <v/>
      </c>
      <c r="C118" s="6"/>
      <c r="D118" s="6"/>
      <c r="E118" s="6"/>
      <c r="F118" s="246" t="str">
        <f>IF('תנאי סף'!BE118&lt;&gt;1,"",'תנאי סף'!F118)</f>
        <v/>
      </c>
      <c r="G118" s="163"/>
      <c r="H118" s="186"/>
      <c r="I118" s="8"/>
      <c r="J118" s="7"/>
      <c r="K118" s="8"/>
      <c r="L118" s="7"/>
      <c r="M118" s="8"/>
      <c r="N118" s="8"/>
      <c r="O118" s="163"/>
      <c r="P118" s="186"/>
      <c r="Q118" s="10"/>
      <c r="R118" s="10"/>
      <c r="S118" s="10"/>
      <c r="T118" s="10"/>
      <c r="U118" s="164" t="str">
        <f t="shared" si="87"/>
        <v/>
      </c>
      <c r="V118" s="10">
        <v>1</v>
      </c>
      <c r="W118" s="10" t="str">
        <f t="shared" si="88"/>
        <v/>
      </c>
      <c r="X118" s="164">
        <v>1</v>
      </c>
      <c r="Y118" s="10" t="str">
        <f t="shared" si="89"/>
        <v/>
      </c>
      <c r="Z118" s="123" t="str">
        <f t="shared" si="84"/>
        <v/>
      </c>
      <c r="AA118" s="195">
        <f t="shared" si="90"/>
        <v>0</v>
      </c>
      <c r="AB118" s="195" t="str">
        <f t="shared" si="83"/>
        <v/>
      </c>
      <c r="AC118" s="195" t="str">
        <f t="shared" si="83"/>
        <v/>
      </c>
      <c r="AD118" s="195">
        <f t="shared" si="85"/>
        <v>0</v>
      </c>
      <c r="AE118" s="195">
        <f t="shared" si="85"/>
        <v>0</v>
      </c>
      <c r="BA118" s="195" t="str">
        <f t="shared" si="100"/>
        <v/>
      </c>
      <c r="BB118" s="195" t="str">
        <f t="shared" si="100"/>
        <v/>
      </c>
      <c r="BC118" s="195" t="str">
        <f t="shared" si="100"/>
        <v/>
      </c>
      <c r="BD118" s="195" t="str">
        <f t="shared" si="100"/>
        <v/>
      </c>
      <c r="BK118" s="196" t="str">
        <f t="shared" si="101"/>
        <v/>
      </c>
      <c r="BL118" s="196" t="str">
        <f t="shared" si="101"/>
        <v/>
      </c>
      <c r="BM118" s="196" t="str">
        <f t="shared" si="101"/>
        <v/>
      </c>
      <c r="BN118" s="196" t="str">
        <f t="shared" si="101"/>
        <v/>
      </c>
      <c r="BO118" s="196" t="str">
        <f t="shared" si="101"/>
        <v/>
      </c>
      <c r="BP118" s="196" t="str">
        <f t="shared" si="101"/>
        <v/>
      </c>
      <c r="BQ118" s="196" t="str">
        <f t="shared" si="101"/>
        <v/>
      </c>
      <c r="BR118" s="196" t="str">
        <f t="shared" si="101"/>
        <v/>
      </c>
      <c r="BS118" s="196" t="str">
        <f t="shared" si="101"/>
        <v/>
      </c>
      <c r="BT118" s="196" t="str">
        <f t="shared" si="101"/>
        <v/>
      </c>
      <c r="BU118" s="196" t="str">
        <f t="shared" si="102"/>
        <v/>
      </c>
      <c r="BV118" s="196" t="str">
        <f t="shared" si="102"/>
        <v/>
      </c>
      <c r="BW118" s="196" t="str">
        <f t="shared" si="102"/>
        <v/>
      </c>
      <c r="BX118" s="196" t="str">
        <f t="shared" si="102"/>
        <v/>
      </c>
      <c r="BY118" s="196" t="str">
        <f t="shared" si="102"/>
        <v/>
      </c>
      <c r="BZ118" s="196" t="str">
        <f t="shared" si="102"/>
        <v/>
      </c>
      <c r="CA118" s="196" t="str">
        <f t="shared" si="102"/>
        <v/>
      </c>
      <c r="CB118" s="196" t="str">
        <f t="shared" si="102"/>
        <v/>
      </c>
      <c r="CC118" s="196" t="str">
        <f t="shared" si="102"/>
        <v/>
      </c>
      <c r="CD118" s="196" t="str">
        <f t="shared" si="102"/>
        <v/>
      </c>
      <c r="CE118" s="196" t="str">
        <f t="shared" si="103"/>
        <v/>
      </c>
      <c r="CF118" s="196" t="str">
        <f t="shared" si="103"/>
        <v/>
      </c>
      <c r="CG118" s="196" t="str">
        <f t="shared" si="103"/>
        <v/>
      </c>
      <c r="CH118" s="196" t="str">
        <f t="shared" si="103"/>
        <v/>
      </c>
      <c r="CI118" s="196" t="str">
        <f t="shared" si="103"/>
        <v/>
      </c>
      <c r="CJ118" s="196" t="str">
        <f t="shared" si="103"/>
        <v/>
      </c>
      <c r="CK118" s="196" t="str">
        <f t="shared" si="103"/>
        <v/>
      </c>
      <c r="CL118" s="196" t="str">
        <f t="shared" si="103"/>
        <v/>
      </c>
      <c r="CM118" s="196" t="str">
        <f t="shared" si="103"/>
        <v/>
      </c>
      <c r="CN118" s="196" t="str">
        <f t="shared" si="103"/>
        <v/>
      </c>
      <c r="CO118" s="196" t="str">
        <f t="shared" si="104"/>
        <v/>
      </c>
      <c r="CP118" s="196" t="str">
        <f t="shared" si="104"/>
        <v/>
      </c>
      <c r="CQ118" s="196" t="str">
        <f t="shared" si="104"/>
        <v/>
      </c>
      <c r="CR118" s="196" t="str">
        <f t="shared" si="104"/>
        <v/>
      </c>
      <c r="CS118" s="196" t="str">
        <f t="shared" si="104"/>
        <v/>
      </c>
      <c r="CT118" s="196" t="str">
        <f t="shared" si="104"/>
        <v/>
      </c>
      <c r="CU118" s="196" t="str">
        <f t="shared" si="104"/>
        <v/>
      </c>
      <c r="CV118" s="196" t="str">
        <f t="shared" si="104"/>
        <v/>
      </c>
      <c r="CW118" s="196" t="str">
        <f t="shared" si="104"/>
        <v/>
      </c>
      <c r="CX118" s="196" t="str">
        <f t="shared" si="104"/>
        <v/>
      </c>
      <c r="CY118" s="196" t="str">
        <f t="shared" si="105"/>
        <v/>
      </c>
      <c r="CZ118" s="196" t="str">
        <f t="shared" si="105"/>
        <v/>
      </c>
      <c r="DA118" s="196" t="str">
        <f t="shared" si="105"/>
        <v/>
      </c>
      <c r="DB118" s="196" t="str">
        <f t="shared" si="105"/>
        <v/>
      </c>
      <c r="DC118" s="196" t="str">
        <f t="shared" si="105"/>
        <v/>
      </c>
      <c r="DD118" s="196" t="str">
        <f t="shared" si="105"/>
        <v/>
      </c>
      <c r="DE118" s="196" t="str">
        <f t="shared" si="105"/>
        <v/>
      </c>
      <c r="DF118" s="196" t="str">
        <f t="shared" si="105"/>
        <v/>
      </c>
      <c r="DG118" s="196" t="str">
        <f t="shared" si="105"/>
        <v/>
      </c>
      <c r="DH118" s="196" t="str">
        <f t="shared" si="105"/>
        <v/>
      </c>
      <c r="DI118" s="196" t="str">
        <f t="shared" si="106"/>
        <v/>
      </c>
      <c r="DJ118" s="196" t="str">
        <f t="shared" si="106"/>
        <v/>
      </c>
      <c r="DK118" s="196" t="str">
        <f t="shared" si="106"/>
        <v/>
      </c>
      <c r="DL118" s="196" t="str">
        <f t="shared" si="106"/>
        <v/>
      </c>
      <c r="DM118" s="196" t="str">
        <f t="shared" si="106"/>
        <v/>
      </c>
      <c r="DN118" s="196" t="str">
        <f t="shared" si="106"/>
        <v/>
      </c>
      <c r="DO118" s="196" t="str">
        <f t="shared" si="106"/>
        <v/>
      </c>
      <c r="DP118" s="196" t="str">
        <f t="shared" si="106"/>
        <v/>
      </c>
      <c r="DQ118" s="196" t="str">
        <f t="shared" si="106"/>
        <v/>
      </c>
      <c r="DR118" s="196" t="str">
        <f t="shared" si="106"/>
        <v/>
      </c>
      <c r="DS118" s="196" t="str">
        <f t="shared" si="107"/>
        <v/>
      </c>
      <c r="DT118" s="196" t="str">
        <f t="shared" si="107"/>
        <v/>
      </c>
      <c r="DU118" s="196" t="str">
        <f t="shared" si="107"/>
        <v/>
      </c>
      <c r="DV118" s="196" t="str">
        <f t="shared" si="107"/>
        <v/>
      </c>
      <c r="DW118" s="196" t="str">
        <f t="shared" si="107"/>
        <v/>
      </c>
      <c r="DX118" s="196" t="str">
        <f t="shared" si="107"/>
        <v/>
      </c>
      <c r="DY118" s="196" t="str">
        <f t="shared" si="107"/>
        <v/>
      </c>
      <c r="DZ118" s="196" t="str">
        <f t="shared" si="107"/>
        <v/>
      </c>
      <c r="EA118" s="196" t="str">
        <f t="shared" si="107"/>
        <v/>
      </c>
      <c r="EB118" s="196" t="str">
        <f t="shared" si="107"/>
        <v/>
      </c>
      <c r="EC118" s="196" t="str">
        <f t="shared" si="108"/>
        <v/>
      </c>
      <c r="ED118" s="196" t="str">
        <f t="shared" si="108"/>
        <v/>
      </c>
      <c r="EE118" s="196" t="str">
        <f t="shared" si="108"/>
        <v/>
      </c>
      <c r="EF118" s="196" t="str">
        <f t="shared" si="108"/>
        <v/>
      </c>
      <c r="EG118" s="196" t="str">
        <f t="shared" si="108"/>
        <v/>
      </c>
      <c r="EH118" s="196" t="str">
        <f t="shared" si="108"/>
        <v/>
      </c>
      <c r="EI118" s="196" t="str">
        <f t="shared" si="108"/>
        <v/>
      </c>
      <c r="EJ118" s="196" t="str">
        <f t="shared" si="108"/>
        <v/>
      </c>
      <c r="EK118" s="196" t="str">
        <f t="shared" si="108"/>
        <v/>
      </c>
      <c r="EL118" s="196" t="str">
        <f t="shared" si="108"/>
        <v/>
      </c>
      <c r="EM118" s="196" t="str">
        <f t="shared" si="109"/>
        <v/>
      </c>
      <c r="EN118" s="196" t="str">
        <f t="shared" si="109"/>
        <v/>
      </c>
      <c r="EO118" s="196" t="str">
        <f t="shared" si="109"/>
        <v/>
      </c>
      <c r="EP118" s="196" t="str">
        <f t="shared" si="109"/>
        <v/>
      </c>
      <c r="EQ118" s="196" t="str">
        <f t="shared" si="109"/>
        <v/>
      </c>
      <c r="ER118" s="196" t="str">
        <f t="shared" si="109"/>
        <v/>
      </c>
      <c r="ES118" s="196" t="str">
        <f t="shared" si="109"/>
        <v/>
      </c>
      <c r="ET118" s="196" t="str">
        <f t="shared" si="109"/>
        <v/>
      </c>
      <c r="EU118" s="196" t="str">
        <f t="shared" si="109"/>
        <v/>
      </c>
      <c r="EV118" s="196" t="str">
        <f t="shared" si="109"/>
        <v/>
      </c>
    </row>
    <row r="119" spans="2:152" x14ac:dyDescent="0.25">
      <c r="B119" s="9" t="str">
        <f t="shared" si="86"/>
        <v/>
      </c>
      <c r="C119" s="6"/>
      <c r="D119" s="6"/>
      <c r="E119" s="6"/>
      <c r="F119" s="246" t="str">
        <f>IF('תנאי סף'!BE119&lt;&gt;1,"",'תנאי סף'!F119)</f>
        <v/>
      </c>
      <c r="G119" s="163"/>
      <c r="H119" s="186"/>
      <c r="I119" s="8"/>
      <c r="J119" s="7"/>
      <c r="K119" s="8"/>
      <c r="L119" s="7"/>
      <c r="M119" s="8"/>
      <c r="N119" s="8"/>
      <c r="O119" s="163"/>
      <c r="P119" s="186"/>
      <c r="Q119" s="10"/>
      <c r="R119" s="10"/>
      <c r="S119" s="10"/>
      <c r="T119" s="10"/>
      <c r="U119" s="164" t="str">
        <f t="shared" si="87"/>
        <v/>
      </c>
      <c r="V119" s="10">
        <v>1</v>
      </c>
      <c r="W119" s="10" t="str">
        <f t="shared" si="88"/>
        <v/>
      </c>
      <c r="X119" s="164">
        <v>1</v>
      </c>
      <c r="Y119" s="10" t="str">
        <f t="shared" si="89"/>
        <v/>
      </c>
      <c r="Z119" s="123" t="str">
        <f t="shared" si="84"/>
        <v/>
      </c>
      <c r="AA119" s="195">
        <f t="shared" si="90"/>
        <v>0</v>
      </c>
      <c r="AB119" s="195" t="str">
        <f t="shared" si="83"/>
        <v/>
      </c>
      <c r="AC119" s="195" t="str">
        <f t="shared" si="83"/>
        <v/>
      </c>
      <c r="AD119" s="195">
        <f t="shared" si="85"/>
        <v>0</v>
      </c>
      <c r="AE119" s="195">
        <f t="shared" si="85"/>
        <v>0</v>
      </c>
      <c r="BA119" s="195" t="str">
        <f t="shared" si="100"/>
        <v/>
      </c>
      <c r="BB119" s="195" t="str">
        <f t="shared" si="100"/>
        <v/>
      </c>
      <c r="BC119" s="195" t="str">
        <f t="shared" si="100"/>
        <v/>
      </c>
      <c r="BD119" s="195" t="str">
        <f t="shared" si="100"/>
        <v/>
      </c>
      <c r="BK119" s="196" t="str">
        <f t="shared" si="101"/>
        <v/>
      </c>
      <c r="BL119" s="196" t="str">
        <f t="shared" si="101"/>
        <v/>
      </c>
      <c r="BM119" s="196" t="str">
        <f t="shared" si="101"/>
        <v/>
      </c>
      <c r="BN119" s="196" t="str">
        <f t="shared" si="101"/>
        <v/>
      </c>
      <c r="BO119" s="196" t="str">
        <f t="shared" si="101"/>
        <v/>
      </c>
      <c r="BP119" s="196" t="str">
        <f t="shared" si="101"/>
        <v/>
      </c>
      <c r="BQ119" s="196" t="str">
        <f t="shared" si="101"/>
        <v/>
      </c>
      <c r="BR119" s="196" t="str">
        <f t="shared" si="101"/>
        <v/>
      </c>
      <c r="BS119" s="196" t="str">
        <f t="shared" si="101"/>
        <v/>
      </c>
      <c r="BT119" s="196" t="str">
        <f t="shared" si="101"/>
        <v/>
      </c>
      <c r="BU119" s="196" t="str">
        <f t="shared" si="102"/>
        <v/>
      </c>
      <c r="BV119" s="196" t="str">
        <f t="shared" si="102"/>
        <v/>
      </c>
      <c r="BW119" s="196" t="str">
        <f t="shared" si="102"/>
        <v/>
      </c>
      <c r="BX119" s="196" t="str">
        <f t="shared" si="102"/>
        <v/>
      </c>
      <c r="BY119" s="196" t="str">
        <f t="shared" si="102"/>
        <v/>
      </c>
      <c r="BZ119" s="196" t="str">
        <f t="shared" si="102"/>
        <v/>
      </c>
      <c r="CA119" s="196" t="str">
        <f t="shared" si="102"/>
        <v/>
      </c>
      <c r="CB119" s="196" t="str">
        <f t="shared" si="102"/>
        <v/>
      </c>
      <c r="CC119" s="196" t="str">
        <f t="shared" si="102"/>
        <v/>
      </c>
      <c r="CD119" s="196" t="str">
        <f t="shared" si="102"/>
        <v/>
      </c>
      <c r="CE119" s="196" t="str">
        <f t="shared" si="103"/>
        <v/>
      </c>
      <c r="CF119" s="196" t="str">
        <f t="shared" si="103"/>
        <v/>
      </c>
      <c r="CG119" s="196" t="str">
        <f t="shared" si="103"/>
        <v/>
      </c>
      <c r="CH119" s="196" t="str">
        <f t="shared" si="103"/>
        <v/>
      </c>
      <c r="CI119" s="196" t="str">
        <f t="shared" si="103"/>
        <v/>
      </c>
      <c r="CJ119" s="196" t="str">
        <f t="shared" si="103"/>
        <v/>
      </c>
      <c r="CK119" s="196" t="str">
        <f t="shared" si="103"/>
        <v/>
      </c>
      <c r="CL119" s="196" t="str">
        <f t="shared" si="103"/>
        <v/>
      </c>
      <c r="CM119" s="196" t="str">
        <f t="shared" si="103"/>
        <v/>
      </c>
      <c r="CN119" s="196" t="str">
        <f t="shared" si="103"/>
        <v/>
      </c>
      <c r="CO119" s="196" t="str">
        <f t="shared" si="104"/>
        <v/>
      </c>
      <c r="CP119" s="196" t="str">
        <f t="shared" si="104"/>
        <v/>
      </c>
      <c r="CQ119" s="196" t="str">
        <f t="shared" si="104"/>
        <v/>
      </c>
      <c r="CR119" s="196" t="str">
        <f t="shared" si="104"/>
        <v/>
      </c>
      <c r="CS119" s="196" t="str">
        <f t="shared" si="104"/>
        <v/>
      </c>
      <c r="CT119" s="196" t="str">
        <f t="shared" si="104"/>
        <v/>
      </c>
      <c r="CU119" s="196" t="str">
        <f t="shared" si="104"/>
        <v/>
      </c>
      <c r="CV119" s="196" t="str">
        <f t="shared" si="104"/>
        <v/>
      </c>
      <c r="CW119" s="196" t="str">
        <f t="shared" si="104"/>
        <v/>
      </c>
      <c r="CX119" s="196" t="str">
        <f t="shared" si="104"/>
        <v/>
      </c>
      <c r="CY119" s="196" t="str">
        <f t="shared" si="105"/>
        <v/>
      </c>
      <c r="CZ119" s="196" t="str">
        <f t="shared" si="105"/>
        <v/>
      </c>
      <c r="DA119" s="196" t="str">
        <f t="shared" si="105"/>
        <v/>
      </c>
      <c r="DB119" s="196" t="str">
        <f t="shared" si="105"/>
        <v/>
      </c>
      <c r="DC119" s="196" t="str">
        <f t="shared" si="105"/>
        <v/>
      </c>
      <c r="DD119" s="196" t="str">
        <f t="shared" si="105"/>
        <v/>
      </c>
      <c r="DE119" s="196" t="str">
        <f t="shared" si="105"/>
        <v/>
      </c>
      <c r="DF119" s="196" t="str">
        <f t="shared" si="105"/>
        <v/>
      </c>
      <c r="DG119" s="196" t="str">
        <f t="shared" si="105"/>
        <v/>
      </c>
      <c r="DH119" s="196" t="str">
        <f t="shared" si="105"/>
        <v/>
      </c>
      <c r="DI119" s="196" t="str">
        <f t="shared" si="106"/>
        <v/>
      </c>
      <c r="DJ119" s="196" t="str">
        <f t="shared" si="106"/>
        <v/>
      </c>
      <c r="DK119" s="196" t="str">
        <f t="shared" si="106"/>
        <v/>
      </c>
      <c r="DL119" s="196" t="str">
        <f t="shared" si="106"/>
        <v/>
      </c>
      <c r="DM119" s="196" t="str">
        <f t="shared" si="106"/>
        <v/>
      </c>
      <c r="DN119" s="196" t="str">
        <f t="shared" si="106"/>
        <v/>
      </c>
      <c r="DO119" s="196" t="str">
        <f t="shared" si="106"/>
        <v/>
      </c>
      <c r="DP119" s="196" t="str">
        <f t="shared" si="106"/>
        <v/>
      </c>
      <c r="DQ119" s="196" t="str">
        <f t="shared" si="106"/>
        <v/>
      </c>
      <c r="DR119" s="196" t="str">
        <f t="shared" si="106"/>
        <v/>
      </c>
      <c r="DS119" s="196" t="str">
        <f t="shared" si="107"/>
        <v/>
      </c>
      <c r="DT119" s="196" t="str">
        <f t="shared" si="107"/>
        <v/>
      </c>
      <c r="DU119" s="196" t="str">
        <f t="shared" si="107"/>
        <v/>
      </c>
      <c r="DV119" s="196" t="str">
        <f t="shared" si="107"/>
        <v/>
      </c>
      <c r="DW119" s="196" t="str">
        <f t="shared" si="107"/>
        <v/>
      </c>
      <c r="DX119" s="196" t="str">
        <f t="shared" si="107"/>
        <v/>
      </c>
      <c r="DY119" s="196" t="str">
        <f t="shared" si="107"/>
        <v/>
      </c>
      <c r="DZ119" s="196" t="str">
        <f t="shared" si="107"/>
        <v/>
      </c>
      <c r="EA119" s="196" t="str">
        <f t="shared" si="107"/>
        <v/>
      </c>
      <c r="EB119" s="196" t="str">
        <f t="shared" si="107"/>
        <v/>
      </c>
      <c r="EC119" s="196" t="str">
        <f t="shared" si="108"/>
        <v/>
      </c>
      <c r="ED119" s="196" t="str">
        <f t="shared" si="108"/>
        <v/>
      </c>
      <c r="EE119" s="196" t="str">
        <f t="shared" si="108"/>
        <v/>
      </c>
      <c r="EF119" s="196" t="str">
        <f t="shared" si="108"/>
        <v/>
      </c>
      <c r="EG119" s="196" t="str">
        <f t="shared" si="108"/>
        <v/>
      </c>
      <c r="EH119" s="196" t="str">
        <f t="shared" si="108"/>
        <v/>
      </c>
      <c r="EI119" s="196" t="str">
        <f t="shared" si="108"/>
        <v/>
      </c>
      <c r="EJ119" s="196" t="str">
        <f t="shared" si="108"/>
        <v/>
      </c>
      <c r="EK119" s="196" t="str">
        <f t="shared" si="108"/>
        <v/>
      </c>
      <c r="EL119" s="196" t="str">
        <f t="shared" si="108"/>
        <v/>
      </c>
      <c r="EM119" s="196" t="str">
        <f t="shared" si="109"/>
        <v/>
      </c>
      <c r="EN119" s="196" t="str">
        <f t="shared" si="109"/>
        <v/>
      </c>
      <c r="EO119" s="196" t="str">
        <f t="shared" si="109"/>
        <v/>
      </c>
      <c r="EP119" s="196" t="str">
        <f t="shared" si="109"/>
        <v/>
      </c>
      <c r="EQ119" s="196" t="str">
        <f t="shared" si="109"/>
        <v/>
      </c>
      <c r="ER119" s="196" t="str">
        <f t="shared" si="109"/>
        <v/>
      </c>
      <c r="ES119" s="196" t="str">
        <f t="shared" si="109"/>
        <v/>
      </c>
      <c r="ET119" s="196" t="str">
        <f t="shared" si="109"/>
        <v/>
      </c>
      <c r="EU119" s="196" t="str">
        <f t="shared" si="109"/>
        <v/>
      </c>
      <c r="EV119" s="196" t="str">
        <f t="shared" si="109"/>
        <v/>
      </c>
    </row>
    <row r="120" spans="2:152" x14ac:dyDescent="0.25">
      <c r="B120" s="9" t="str">
        <f t="shared" si="86"/>
        <v/>
      </c>
      <c r="C120" s="6"/>
      <c r="D120" s="6"/>
      <c r="E120" s="6"/>
      <c r="F120" s="246" t="str">
        <f>IF('תנאי סף'!BE120&lt;&gt;1,"",'תנאי סף'!F120)</f>
        <v/>
      </c>
      <c r="G120" s="163"/>
      <c r="H120" s="186"/>
      <c r="I120" s="8"/>
      <c r="J120" s="7"/>
      <c r="K120" s="8"/>
      <c r="L120" s="7"/>
      <c r="M120" s="8"/>
      <c r="N120" s="8"/>
      <c r="O120" s="163"/>
      <c r="P120" s="186"/>
      <c r="Q120" s="10"/>
      <c r="R120" s="10"/>
      <c r="S120" s="10"/>
      <c r="T120" s="10"/>
      <c r="U120" s="164" t="str">
        <f t="shared" si="87"/>
        <v/>
      </c>
      <c r="V120" s="10">
        <v>1</v>
      </c>
      <c r="W120" s="10" t="str">
        <f t="shared" si="88"/>
        <v/>
      </c>
      <c r="X120" s="164">
        <v>1</v>
      </c>
      <c r="Y120" s="10" t="str">
        <f t="shared" si="89"/>
        <v/>
      </c>
      <c r="Z120" s="123" t="str">
        <f t="shared" si="84"/>
        <v/>
      </c>
      <c r="AA120" s="195">
        <f t="shared" si="90"/>
        <v>0</v>
      </c>
      <c r="AB120" s="195" t="str">
        <f t="shared" si="83"/>
        <v/>
      </c>
      <c r="AC120" s="195" t="str">
        <f t="shared" si="83"/>
        <v/>
      </c>
      <c r="AD120" s="195">
        <f t="shared" si="85"/>
        <v>0</v>
      </c>
      <c r="AE120" s="195">
        <f t="shared" si="85"/>
        <v>0</v>
      </c>
      <c r="BA120" s="195" t="str">
        <f t="shared" si="100"/>
        <v/>
      </c>
      <c r="BB120" s="195" t="str">
        <f t="shared" si="100"/>
        <v/>
      </c>
      <c r="BC120" s="195" t="str">
        <f t="shared" si="100"/>
        <v/>
      </c>
      <c r="BD120" s="195" t="str">
        <f t="shared" si="100"/>
        <v/>
      </c>
      <c r="BK120" s="196" t="str">
        <f t="shared" si="101"/>
        <v/>
      </c>
      <c r="BL120" s="196" t="str">
        <f t="shared" si="101"/>
        <v/>
      </c>
      <c r="BM120" s="196" t="str">
        <f t="shared" si="101"/>
        <v/>
      </c>
      <c r="BN120" s="196" t="str">
        <f t="shared" si="101"/>
        <v/>
      </c>
      <c r="BO120" s="196" t="str">
        <f t="shared" si="101"/>
        <v/>
      </c>
      <c r="BP120" s="196" t="str">
        <f t="shared" si="101"/>
        <v/>
      </c>
      <c r="BQ120" s="196" t="str">
        <f t="shared" si="101"/>
        <v/>
      </c>
      <c r="BR120" s="196" t="str">
        <f t="shared" si="101"/>
        <v/>
      </c>
      <c r="BS120" s="196" t="str">
        <f t="shared" si="101"/>
        <v/>
      </c>
      <c r="BT120" s="196" t="str">
        <f t="shared" si="101"/>
        <v/>
      </c>
      <c r="BU120" s="196" t="str">
        <f t="shared" si="102"/>
        <v/>
      </c>
      <c r="BV120" s="196" t="str">
        <f t="shared" si="102"/>
        <v/>
      </c>
      <c r="BW120" s="196" t="str">
        <f t="shared" si="102"/>
        <v/>
      </c>
      <c r="BX120" s="196" t="str">
        <f t="shared" si="102"/>
        <v/>
      </c>
      <c r="BY120" s="196" t="str">
        <f t="shared" si="102"/>
        <v/>
      </c>
      <c r="BZ120" s="196" t="str">
        <f t="shared" si="102"/>
        <v/>
      </c>
      <c r="CA120" s="196" t="str">
        <f t="shared" si="102"/>
        <v/>
      </c>
      <c r="CB120" s="196" t="str">
        <f t="shared" si="102"/>
        <v/>
      </c>
      <c r="CC120" s="196" t="str">
        <f t="shared" si="102"/>
        <v/>
      </c>
      <c r="CD120" s="196" t="str">
        <f t="shared" si="102"/>
        <v/>
      </c>
      <c r="CE120" s="196" t="str">
        <f t="shared" si="103"/>
        <v/>
      </c>
      <c r="CF120" s="196" t="str">
        <f t="shared" si="103"/>
        <v/>
      </c>
      <c r="CG120" s="196" t="str">
        <f t="shared" si="103"/>
        <v/>
      </c>
      <c r="CH120" s="196" t="str">
        <f t="shared" si="103"/>
        <v/>
      </c>
      <c r="CI120" s="196" t="str">
        <f t="shared" si="103"/>
        <v/>
      </c>
      <c r="CJ120" s="196" t="str">
        <f t="shared" si="103"/>
        <v/>
      </c>
      <c r="CK120" s="196" t="str">
        <f t="shared" si="103"/>
        <v/>
      </c>
      <c r="CL120" s="196" t="str">
        <f t="shared" si="103"/>
        <v/>
      </c>
      <c r="CM120" s="196" t="str">
        <f t="shared" si="103"/>
        <v/>
      </c>
      <c r="CN120" s="196" t="str">
        <f t="shared" si="103"/>
        <v/>
      </c>
      <c r="CO120" s="196" t="str">
        <f t="shared" si="104"/>
        <v/>
      </c>
      <c r="CP120" s="196" t="str">
        <f t="shared" si="104"/>
        <v/>
      </c>
      <c r="CQ120" s="196" t="str">
        <f t="shared" si="104"/>
        <v/>
      </c>
      <c r="CR120" s="196" t="str">
        <f t="shared" si="104"/>
        <v/>
      </c>
      <c r="CS120" s="196" t="str">
        <f t="shared" si="104"/>
        <v/>
      </c>
      <c r="CT120" s="196" t="str">
        <f t="shared" si="104"/>
        <v/>
      </c>
      <c r="CU120" s="196" t="str">
        <f t="shared" si="104"/>
        <v/>
      </c>
      <c r="CV120" s="196" t="str">
        <f t="shared" si="104"/>
        <v/>
      </c>
      <c r="CW120" s="196" t="str">
        <f t="shared" si="104"/>
        <v/>
      </c>
      <c r="CX120" s="196" t="str">
        <f t="shared" si="104"/>
        <v/>
      </c>
      <c r="CY120" s="196" t="str">
        <f t="shared" si="105"/>
        <v/>
      </c>
      <c r="CZ120" s="196" t="str">
        <f t="shared" si="105"/>
        <v/>
      </c>
      <c r="DA120" s="196" t="str">
        <f t="shared" si="105"/>
        <v/>
      </c>
      <c r="DB120" s="196" t="str">
        <f t="shared" si="105"/>
        <v/>
      </c>
      <c r="DC120" s="196" t="str">
        <f t="shared" si="105"/>
        <v/>
      </c>
      <c r="DD120" s="196" t="str">
        <f t="shared" si="105"/>
        <v/>
      </c>
      <c r="DE120" s="196" t="str">
        <f t="shared" si="105"/>
        <v/>
      </c>
      <c r="DF120" s="196" t="str">
        <f t="shared" si="105"/>
        <v/>
      </c>
      <c r="DG120" s="196" t="str">
        <f t="shared" si="105"/>
        <v/>
      </c>
      <c r="DH120" s="196" t="str">
        <f t="shared" si="105"/>
        <v/>
      </c>
      <c r="DI120" s="196" t="str">
        <f t="shared" si="106"/>
        <v/>
      </c>
      <c r="DJ120" s="196" t="str">
        <f t="shared" si="106"/>
        <v/>
      </c>
      <c r="DK120" s="196" t="str">
        <f t="shared" si="106"/>
        <v/>
      </c>
      <c r="DL120" s="196" t="str">
        <f t="shared" si="106"/>
        <v/>
      </c>
      <c r="DM120" s="196" t="str">
        <f t="shared" si="106"/>
        <v/>
      </c>
      <c r="DN120" s="196" t="str">
        <f t="shared" si="106"/>
        <v/>
      </c>
      <c r="DO120" s="196" t="str">
        <f t="shared" si="106"/>
        <v/>
      </c>
      <c r="DP120" s="196" t="str">
        <f t="shared" si="106"/>
        <v/>
      </c>
      <c r="DQ120" s="196" t="str">
        <f t="shared" si="106"/>
        <v/>
      </c>
      <c r="DR120" s="196" t="str">
        <f t="shared" si="106"/>
        <v/>
      </c>
      <c r="DS120" s="196" t="str">
        <f t="shared" si="107"/>
        <v/>
      </c>
      <c r="DT120" s="196" t="str">
        <f t="shared" si="107"/>
        <v/>
      </c>
      <c r="DU120" s="196" t="str">
        <f t="shared" si="107"/>
        <v/>
      </c>
      <c r="DV120" s="196" t="str">
        <f t="shared" si="107"/>
        <v/>
      </c>
      <c r="DW120" s="196" t="str">
        <f t="shared" si="107"/>
        <v/>
      </c>
      <c r="DX120" s="196" t="str">
        <f t="shared" si="107"/>
        <v/>
      </c>
      <c r="DY120" s="196" t="str">
        <f t="shared" si="107"/>
        <v/>
      </c>
      <c r="DZ120" s="196" t="str">
        <f t="shared" si="107"/>
        <v/>
      </c>
      <c r="EA120" s="196" t="str">
        <f t="shared" si="107"/>
        <v/>
      </c>
      <c r="EB120" s="196" t="str">
        <f t="shared" si="107"/>
        <v/>
      </c>
      <c r="EC120" s="196" t="str">
        <f t="shared" si="108"/>
        <v/>
      </c>
      <c r="ED120" s="196" t="str">
        <f t="shared" si="108"/>
        <v/>
      </c>
      <c r="EE120" s="196" t="str">
        <f t="shared" si="108"/>
        <v/>
      </c>
      <c r="EF120" s="196" t="str">
        <f t="shared" si="108"/>
        <v/>
      </c>
      <c r="EG120" s="196" t="str">
        <f t="shared" si="108"/>
        <v/>
      </c>
      <c r="EH120" s="196" t="str">
        <f t="shared" si="108"/>
        <v/>
      </c>
      <c r="EI120" s="196" t="str">
        <f t="shared" si="108"/>
        <v/>
      </c>
      <c r="EJ120" s="196" t="str">
        <f t="shared" si="108"/>
        <v/>
      </c>
      <c r="EK120" s="196" t="str">
        <f t="shared" si="108"/>
        <v/>
      </c>
      <c r="EL120" s="196" t="str">
        <f t="shared" si="108"/>
        <v/>
      </c>
      <c r="EM120" s="196" t="str">
        <f t="shared" si="109"/>
        <v/>
      </c>
      <c r="EN120" s="196" t="str">
        <f t="shared" si="109"/>
        <v/>
      </c>
      <c r="EO120" s="196" t="str">
        <f t="shared" si="109"/>
        <v/>
      </c>
      <c r="EP120" s="196" t="str">
        <f t="shared" si="109"/>
        <v/>
      </c>
      <c r="EQ120" s="196" t="str">
        <f t="shared" si="109"/>
        <v/>
      </c>
      <c r="ER120" s="196" t="str">
        <f t="shared" si="109"/>
        <v/>
      </c>
      <c r="ES120" s="196" t="str">
        <f t="shared" si="109"/>
        <v/>
      </c>
      <c r="ET120" s="196" t="str">
        <f t="shared" si="109"/>
        <v/>
      </c>
      <c r="EU120" s="196" t="str">
        <f t="shared" si="109"/>
        <v/>
      </c>
      <c r="EV120" s="196" t="str">
        <f t="shared" si="109"/>
        <v/>
      </c>
    </row>
    <row r="121" spans="2:152" x14ac:dyDescent="0.25">
      <c r="B121" s="9" t="str">
        <f t="shared" si="86"/>
        <v/>
      </c>
      <c r="C121" s="6"/>
      <c r="D121" s="6"/>
      <c r="E121" s="6"/>
      <c r="F121" s="246" t="str">
        <f>IF('תנאי סף'!BE121&lt;&gt;1,"",'תנאי סף'!F121)</f>
        <v/>
      </c>
      <c r="G121" s="163"/>
      <c r="H121" s="186"/>
      <c r="I121" s="8"/>
      <c r="J121" s="7"/>
      <c r="K121" s="8"/>
      <c r="L121" s="7"/>
      <c r="M121" s="8"/>
      <c r="N121" s="8"/>
      <c r="O121" s="163"/>
      <c r="P121" s="186"/>
      <c r="Q121" s="10"/>
      <c r="R121" s="10"/>
      <c r="S121" s="10"/>
      <c r="T121" s="10"/>
      <c r="U121" s="164" t="str">
        <f t="shared" si="87"/>
        <v/>
      </c>
      <c r="V121" s="10">
        <v>1</v>
      </c>
      <c r="W121" s="10" t="str">
        <f t="shared" si="88"/>
        <v/>
      </c>
      <c r="X121" s="164">
        <v>1</v>
      </c>
      <c r="Y121" s="10" t="str">
        <f t="shared" si="89"/>
        <v/>
      </c>
      <c r="Z121" s="123" t="str">
        <f t="shared" si="84"/>
        <v/>
      </c>
      <c r="AA121" s="195">
        <f t="shared" si="90"/>
        <v>0</v>
      </c>
      <c r="AB121" s="195" t="str">
        <f t="shared" si="83"/>
        <v/>
      </c>
      <c r="AC121" s="195" t="str">
        <f t="shared" si="83"/>
        <v/>
      </c>
      <c r="AD121" s="195">
        <f t="shared" si="85"/>
        <v>0</v>
      </c>
      <c r="AE121" s="195">
        <f t="shared" si="85"/>
        <v>0</v>
      </c>
      <c r="BA121" s="195" t="str">
        <f t="shared" si="100"/>
        <v/>
      </c>
      <c r="BB121" s="195" t="str">
        <f t="shared" si="100"/>
        <v/>
      </c>
      <c r="BC121" s="195" t="str">
        <f t="shared" si="100"/>
        <v/>
      </c>
      <c r="BD121" s="195" t="str">
        <f t="shared" si="100"/>
        <v/>
      </c>
      <c r="BK121" s="196" t="str">
        <f t="shared" ref="BK121:BT130" si="110">IF($F121="","",BK$30)</f>
        <v/>
      </c>
      <c r="BL121" s="196" t="str">
        <f t="shared" si="110"/>
        <v/>
      </c>
      <c r="BM121" s="196" t="str">
        <f t="shared" si="110"/>
        <v/>
      </c>
      <c r="BN121" s="196" t="str">
        <f t="shared" si="110"/>
        <v/>
      </c>
      <c r="BO121" s="196" t="str">
        <f t="shared" si="110"/>
        <v/>
      </c>
      <c r="BP121" s="196" t="str">
        <f t="shared" si="110"/>
        <v/>
      </c>
      <c r="BQ121" s="196" t="str">
        <f t="shared" si="110"/>
        <v/>
      </c>
      <c r="BR121" s="196" t="str">
        <f t="shared" si="110"/>
        <v/>
      </c>
      <c r="BS121" s="196" t="str">
        <f t="shared" si="110"/>
        <v/>
      </c>
      <c r="BT121" s="196" t="str">
        <f t="shared" si="110"/>
        <v/>
      </c>
      <c r="BU121" s="196" t="str">
        <f t="shared" ref="BU121:CD130" si="111">IF($F121="","",BU$30)</f>
        <v/>
      </c>
      <c r="BV121" s="196" t="str">
        <f t="shared" si="111"/>
        <v/>
      </c>
      <c r="BW121" s="196" t="str">
        <f t="shared" si="111"/>
        <v/>
      </c>
      <c r="BX121" s="196" t="str">
        <f t="shared" si="111"/>
        <v/>
      </c>
      <c r="BY121" s="196" t="str">
        <f t="shared" si="111"/>
        <v/>
      </c>
      <c r="BZ121" s="196" t="str">
        <f t="shared" si="111"/>
        <v/>
      </c>
      <c r="CA121" s="196" t="str">
        <f t="shared" si="111"/>
        <v/>
      </c>
      <c r="CB121" s="196" t="str">
        <f t="shared" si="111"/>
        <v/>
      </c>
      <c r="CC121" s="196" t="str">
        <f t="shared" si="111"/>
        <v/>
      </c>
      <c r="CD121" s="196" t="str">
        <f t="shared" si="111"/>
        <v/>
      </c>
      <c r="CE121" s="196" t="str">
        <f t="shared" ref="CE121:CN130" si="112">IF($F121="","",CE$30)</f>
        <v/>
      </c>
      <c r="CF121" s="196" t="str">
        <f t="shared" si="112"/>
        <v/>
      </c>
      <c r="CG121" s="196" t="str">
        <f t="shared" si="112"/>
        <v/>
      </c>
      <c r="CH121" s="196" t="str">
        <f t="shared" si="112"/>
        <v/>
      </c>
      <c r="CI121" s="196" t="str">
        <f t="shared" si="112"/>
        <v/>
      </c>
      <c r="CJ121" s="196" t="str">
        <f t="shared" si="112"/>
        <v/>
      </c>
      <c r="CK121" s="196" t="str">
        <f t="shared" si="112"/>
        <v/>
      </c>
      <c r="CL121" s="196" t="str">
        <f t="shared" si="112"/>
        <v/>
      </c>
      <c r="CM121" s="196" t="str">
        <f t="shared" si="112"/>
        <v/>
      </c>
      <c r="CN121" s="196" t="str">
        <f t="shared" si="112"/>
        <v/>
      </c>
      <c r="CO121" s="196" t="str">
        <f t="shared" ref="CO121:CX130" si="113">IF($F121="","",CO$30)</f>
        <v/>
      </c>
      <c r="CP121" s="196" t="str">
        <f t="shared" si="113"/>
        <v/>
      </c>
      <c r="CQ121" s="196" t="str">
        <f t="shared" si="113"/>
        <v/>
      </c>
      <c r="CR121" s="196" t="str">
        <f t="shared" si="113"/>
        <v/>
      </c>
      <c r="CS121" s="196" t="str">
        <f t="shared" si="113"/>
        <v/>
      </c>
      <c r="CT121" s="196" t="str">
        <f t="shared" si="113"/>
        <v/>
      </c>
      <c r="CU121" s="196" t="str">
        <f t="shared" si="113"/>
        <v/>
      </c>
      <c r="CV121" s="196" t="str">
        <f t="shared" si="113"/>
        <v/>
      </c>
      <c r="CW121" s="196" t="str">
        <f t="shared" si="113"/>
        <v/>
      </c>
      <c r="CX121" s="196" t="str">
        <f t="shared" si="113"/>
        <v/>
      </c>
      <c r="CY121" s="196" t="str">
        <f t="shared" ref="CY121:DH130" si="114">IF($F121="","",CY$30)</f>
        <v/>
      </c>
      <c r="CZ121" s="196" t="str">
        <f t="shared" si="114"/>
        <v/>
      </c>
      <c r="DA121" s="196" t="str">
        <f t="shared" si="114"/>
        <v/>
      </c>
      <c r="DB121" s="196" t="str">
        <f t="shared" si="114"/>
        <v/>
      </c>
      <c r="DC121" s="196" t="str">
        <f t="shared" si="114"/>
        <v/>
      </c>
      <c r="DD121" s="196" t="str">
        <f t="shared" si="114"/>
        <v/>
      </c>
      <c r="DE121" s="196" t="str">
        <f t="shared" si="114"/>
        <v/>
      </c>
      <c r="DF121" s="196" t="str">
        <f t="shared" si="114"/>
        <v/>
      </c>
      <c r="DG121" s="196" t="str">
        <f t="shared" si="114"/>
        <v/>
      </c>
      <c r="DH121" s="196" t="str">
        <f t="shared" si="114"/>
        <v/>
      </c>
      <c r="DI121" s="196" t="str">
        <f t="shared" ref="DI121:DR130" si="115">IF($F121="","",DI$30)</f>
        <v/>
      </c>
      <c r="DJ121" s="196" t="str">
        <f t="shared" si="115"/>
        <v/>
      </c>
      <c r="DK121" s="196" t="str">
        <f t="shared" si="115"/>
        <v/>
      </c>
      <c r="DL121" s="196" t="str">
        <f t="shared" si="115"/>
        <v/>
      </c>
      <c r="DM121" s="196" t="str">
        <f t="shared" si="115"/>
        <v/>
      </c>
      <c r="DN121" s="196" t="str">
        <f t="shared" si="115"/>
        <v/>
      </c>
      <c r="DO121" s="196" t="str">
        <f t="shared" si="115"/>
        <v/>
      </c>
      <c r="DP121" s="196" t="str">
        <f t="shared" si="115"/>
        <v/>
      </c>
      <c r="DQ121" s="196" t="str">
        <f t="shared" si="115"/>
        <v/>
      </c>
      <c r="DR121" s="196" t="str">
        <f t="shared" si="115"/>
        <v/>
      </c>
      <c r="DS121" s="196" t="str">
        <f t="shared" ref="DS121:EB130" si="116">IF($F121="","",DS$30)</f>
        <v/>
      </c>
      <c r="DT121" s="196" t="str">
        <f t="shared" si="116"/>
        <v/>
      </c>
      <c r="DU121" s="196" t="str">
        <f t="shared" si="116"/>
        <v/>
      </c>
      <c r="DV121" s="196" t="str">
        <f t="shared" si="116"/>
        <v/>
      </c>
      <c r="DW121" s="196" t="str">
        <f t="shared" si="116"/>
        <v/>
      </c>
      <c r="DX121" s="196" t="str">
        <f t="shared" si="116"/>
        <v/>
      </c>
      <c r="DY121" s="196" t="str">
        <f t="shared" si="116"/>
        <v/>
      </c>
      <c r="DZ121" s="196" t="str">
        <f t="shared" si="116"/>
        <v/>
      </c>
      <c r="EA121" s="196" t="str">
        <f t="shared" si="116"/>
        <v/>
      </c>
      <c r="EB121" s="196" t="str">
        <f t="shared" si="116"/>
        <v/>
      </c>
      <c r="EC121" s="196" t="str">
        <f t="shared" ref="EC121:EL130" si="117">IF($F121="","",EC$30)</f>
        <v/>
      </c>
      <c r="ED121" s="196" t="str">
        <f t="shared" si="117"/>
        <v/>
      </c>
      <c r="EE121" s="196" t="str">
        <f t="shared" si="117"/>
        <v/>
      </c>
      <c r="EF121" s="196" t="str">
        <f t="shared" si="117"/>
        <v/>
      </c>
      <c r="EG121" s="196" t="str">
        <f t="shared" si="117"/>
        <v/>
      </c>
      <c r="EH121" s="196" t="str">
        <f t="shared" si="117"/>
        <v/>
      </c>
      <c r="EI121" s="196" t="str">
        <f t="shared" si="117"/>
        <v/>
      </c>
      <c r="EJ121" s="196" t="str">
        <f t="shared" si="117"/>
        <v/>
      </c>
      <c r="EK121" s="196" t="str">
        <f t="shared" si="117"/>
        <v/>
      </c>
      <c r="EL121" s="196" t="str">
        <f t="shared" si="117"/>
        <v/>
      </c>
      <c r="EM121" s="196" t="str">
        <f t="shared" ref="EM121:EV130" si="118">IF($F121="","",EM$30)</f>
        <v/>
      </c>
      <c r="EN121" s="196" t="str">
        <f t="shared" si="118"/>
        <v/>
      </c>
      <c r="EO121" s="196" t="str">
        <f t="shared" si="118"/>
        <v/>
      </c>
      <c r="EP121" s="196" t="str">
        <f t="shared" si="118"/>
        <v/>
      </c>
      <c r="EQ121" s="196" t="str">
        <f t="shared" si="118"/>
        <v/>
      </c>
      <c r="ER121" s="196" t="str">
        <f t="shared" si="118"/>
        <v/>
      </c>
      <c r="ES121" s="196" t="str">
        <f t="shared" si="118"/>
        <v/>
      </c>
      <c r="ET121" s="196" t="str">
        <f t="shared" si="118"/>
        <v/>
      </c>
      <c r="EU121" s="196" t="str">
        <f t="shared" si="118"/>
        <v/>
      </c>
      <c r="EV121" s="196" t="str">
        <f t="shared" si="118"/>
        <v/>
      </c>
    </row>
    <row r="122" spans="2:152" x14ac:dyDescent="0.25">
      <c r="B122" s="9" t="str">
        <f t="shared" si="86"/>
        <v/>
      </c>
      <c r="C122" s="6"/>
      <c r="D122" s="6"/>
      <c r="E122" s="6"/>
      <c r="F122" s="246" t="str">
        <f>IF('תנאי סף'!BE122&lt;&gt;1,"",'תנאי סף'!F122)</f>
        <v/>
      </c>
      <c r="G122" s="163"/>
      <c r="H122" s="186"/>
      <c r="I122" s="8"/>
      <c r="J122" s="7"/>
      <c r="K122" s="8"/>
      <c r="L122" s="7"/>
      <c r="M122" s="8"/>
      <c r="N122" s="8"/>
      <c r="O122" s="163"/>
      <c r="P122" s="186"/>
      <c r="Q122" s="10"/>
      <c r="R122" s="10"/>
      <c r="S122" s="10"/>
      <c r="T122" s="10"/>
      <c r="U122" s="164" t="str">
        <f t="shared" si="87"/>
        <v/>
      </c>
      <c r="V122" s="10">
        <v>1</v>
      </c>
      <c r="W122" s="10" t="str">
        <f t="shared" si="88"/>
        <v/>
      </c>
      <c r="X122" s="164">
        <v>1</v>
      </c>
      <c r="Y122" s="10" t="str">
        <f t="shared" si="89"/>
        <v/>
      </c>
      <c r="Z122" s="123" t="str">
        <f t="shared" si="84"/>
        <v/>
      </c>
      <c r="AA122" s="195">
        <f t="shared" si="90"/>
        <v>0</v>
      </c>
      <c r="AB122" s="195" t="str">
        <f t="shared" si="83"/>
        <v/>
      </c>
      <c r="AC122" s="195" t="str">
        <f t="shared" si="83"/>
        <v/>
      </c>
      <c r="AD122" s="195">
        <f t="shared" si="85"/>
        <v>0</v>
      </c>
      <c r="AE122" s="195">
        <f t="shared" si="85"/>
        <v>0</v>
      </c>
      <c r="BA122" s="195" t="str">
        <f t="shared" si="100"/>
        <v/>
      </c>
      <c r="BB122" s="195" t="str">
        <f t="shared" si="100"/>
        <v/>
      </c>
      <c r="BC122" s="195" t="str">
        <f t="shared" si="100"/>
        <v/>
      </c>
      <c r="BD122" s="195" t="str">
        <f t="shared" si="100"/>
        <v/>
      </c>
      <c r="BK122" s="196" t="str">
        <f t="shared" si="110"/>
        <v/>
      </c>
      <c r="BL122" s="196" t="str">
        <f t="shared" si="110"/>
        <v/>
      </c>
      <c r="BM122" s="196" t="str">
        <f t="shared" si="110"/>
        <v/>
      </c>
      <c r="BN122" s="196" t="str">
        <f t="shared" si="110"/>
        <v/>
      </c>
      <c r="BO122" s="196" t="str">
        <f t="shared" si="110"/>
        <v/>
      </c>
      <c r="BP122" s="196" t="str">
        <f t="shared" si="110"/>
        <v/>
      </c>
      <c r="BQ122" s="196" t="str">
        <f t="shared" si="110"/>
        <v/>
      </c>
      <c r="BR122" s="196" t="str">
        <f t="shared" si="110"/>
        <v/>
      </c>
      <c r="BS122" s="196" t="str">
        <f t="shared" si="110"/>
        <v/>
      </c>
      <c r="BT122" s="196" t="str">
        <f t="shared" si="110"/>
        <v/>
      </c>
      <c r="BU122" s="196" t="str">
        <f t="shared" si="111"/>
        <v/>
      </c>
      <c r="BV122" s="196" t="str">
        <f t="shared" si="111"/>
        <v/>
      </c>
      <c r="BW122" s="196" t="str">
        <f t="shared" si="111"/>
        <v/>
      </c>
      <c r="BX122" s="196" t="str">
        <f t="shared" si="111"/>
        <v/>
      </c>
      <c r="BY122" s="196" t="str">
        <f t="shared" si="111"/>
        <v/>
      </c>
      <c r="BZ122" s="196" t="str">
        <f t="shared" si="111"/>
        <v/>
      </c>
      <c r="CA122" s="196" t="str">
        <f t="shared" si="111"/>
        <v/>
      </c>
      <c r="CB122" s="196" t="str">
        <f t="shared" si="111"/>
        <v/>
      </c>
      <c r="CC122" s="196" t="str">
        <f t="shared" si="111"/>
        <v/>
      </c>
      <c r="CD122" s="196" t="str">
        <f t="shared" si="111"/>
        <v/>
      </c>
      <c r="CE122" s="196" t="str">
        <f t="shared" si="112"/>
        <v/>
      </c>
      <c r="CF122" s="196" t="str">
        <f t="shared" si="112"/>
        <v/>
      </c>
      <c r="CG122" s="196" t="str">
        <f t="shared" si="112"/>
        <v/>
      </c>
      <c r="CH122" s="196" t="str">
        <f t="shared" si="112"/>
        <v/>
      </c>
      <c r="CI122" s="196" t="str">
        <f t="shared" si="112"/>
        <v/>
      </c>
      <c r="CJ122" s="196" t="str">
        <f t="shared" si="112"/>
        <v/>
      </c>
      <c r="CK122" s="196" t="str">
        <f t="shared" si="112"/>
        <v/>
      </c>
      <c r="CL122" s="196" t="str">
        <f t="shared" si="112"/>
        <v/>
      </c>
      <c r="CM122" s="196" t="str">
        <f t="shared" si="112"/>
        <v/>
      </c>
      <c r="CN122" s="196" t="str">
        <f t="shared" si="112"/>
        <v/>
      </c>
      <c r="CO122" s="196" t="str">
        <f t="shared" si="113"/>
        <v/>
      </c>
      <c r="CP122" s="196" t="str">
        <f t="shared" si="113"/>
        <v/>
      </c>
      <c r="CQ122" s="196" t="str">
        <f t="shared" si="113"/>
        <v/>
      </c>
      <c r="CR122" s="196" t="str">
        <f t="shared" si="113"/>
        <v/>
      </c>
      <c r="CS122" s="196" t="str">
        <f t="shared" si="113"/>
        <v/>
      </c>
      <c r="CT122" s="196" t="str">
        <f t="shared" si="113"/>
        <v/>
      </c>
      <c r="CU122" s="196" t="str">
        <f t="shared" si="113"/>
        <v/>
      </c>
      <c r="CV122" s="196" t="str">
        <f t="shared" si="113"/>
        <v/>
      </c>
      <c r="CW122" s="196" t="str">
        <f t="shared" si="113"/>
        <v/>
      </c>
      <c r="CX122" s="196" t="str">
        <f t="shared" si="113"/>
        <v/>
      </c>
      <c r="CY122" s="196" t="str">
        <f t="shared" si="114"/>
        <v/>
      </c>
      <c r="CZ122" s="196" t="str">
        <f t="shared" si="114"/>
        <v/>
      </c>
      <c r="DA122" s="196" t="str">
        <f t="shared" si="114"/>
        <v/>
      </c>
      <c r="DB122" s="196" t="str">
        <f t="shared" si="114"/>
        <v/>
      </c>
      <c r="DC122" s="196" t="str">
        <f t="shared" si="114"/>
        <v/>
      </c>
      <c r="DD122" s="196" t="str">
        <f t="shared" si="114"/>
        <v/>
      </c>
      <c r="DE122" s="196" t="str">
        <f t="shared" si="114"/>
        <v/>
      </c>
      <c r="DF122" s="196" t="str">
        <f t="shared" si="114"/>
        <v/>
      </c>
      <c r="DG122" s="196" t="str">
        <f t="shared" si="114"/>
        <v/>
      </c>
      <c r="DH122" s="196" t="str">
        <f t="shared" si="114"/>
        <v/>
      </c>
      <c r="DI122" s="196" t="str">
        <f t="shared" si="115"/>
        <v/>
      </c>
      <c r="DJ122" s="196" t="str">
        <f t="shared" si="115"/>
        <v/>
      </c>
      <c r="DK122" s="196" t="str">
        <f t="shared" si="115"/>
        <v/>
      </c>
      <c r="DL122" s="196" t="str">
        <f t="shared" si="115"/>
        <v/>
      </c>
      <c r="DM122" s="196" t="str">
        <f t="shared" si="115"/>
        <v/>
      </c>
      <c r="DN122" s="196" t="str">
        <f t="shared" si="115"/>
        <v/>
      </c>
      <c r="DO122" s="196" t="str">
        <f t="shared" si="115"/>
        <v/>
      </c>
      <c r="DP122" s="196" t="str">
        <f t="shared" si="115"/>
        <v/>
      </c>
      <c r="DQ122" s="196" t="str">
        <f t="shared" si="115"/>
        <v/>
      </c>
      <c r="DR122" s="196" t="str">
        <f t="shared" si="115"/>
        <v/>
      </c>
      <c r="DS122" s="196" t="str">
        <f t="shared" si="116"/>
        <v/>
      </c>
      <c r="DT122" s="196" t="str">
        <f t="shared" si="116"/>
        <v/>
      </c>
      <c r="DU122" s="196" t="str">
        <f t="shared" si="116"/>
        <v/>
      </c>
      <c r="DV122" s="196" t="str">
        <f t="shared" si="116"/>
        <v/>
      </c>
      <c r="DW122" s="196" t="str">
        <f t="shared" si="116"/>
        <v/>
      </c>
      <c r="DX122" s="196" t="str">
        <f t="shared" si="116"/>
        <v/>
      </c>
      <c r="DY122" s="196" t="str">
        <f t="shared" si="116"/>
        <v/>
      </c>
      <c r="DZ122" s="196" t="str">
        <f t="shared" si="116"/>
        <v/>
      </c>
      <c r="EA122" s="196" t="str">
        <f t="shared" si="116"/>
        <v/>
      </c>
      <c r="EB122" s="196" t="str">
        <f t="shared" si="116"/>
        <v/>
      </c>
      <c r="EC122" s="196" t="str">
        <f t="shared" si="117"/>
        <v/>
      </c>
      <c r="ED122" s="196" t="str">
        <f t="shared" si="117"/>
        <v/>
      </c>
      <c r="EE122" s="196" t="str">
        <f t="shared" si="117"/>
        <v/>
      </c>
      <c r="EF122" s="196" t="str">
        <f t="shared" si="117"/>
        <v/>
      </c>
      <c r="EG122" s="196" t="str">
        <f t="shared" si="117"/>
        <v/>
      </c>
      <c r="EH122" s="196" t="str">
        <f t="shared" si="117"/>
        <v/>
      </c>
      <c r="EI122" s="196" t="str">
        <f t="shared" si="117"/>
        <v/>
      </c>
      <c r="EJ122" s="196" t="str">
        <f t="shared" si="117"/>
        <v/>
      </c>
      <c r="EK122" s="196" t="str">
        <f t="shared" si="117"/>
        <v/>
      </c>
      <c r="EL122" s="196" t="str">
        <f t="shared" si="117"/>
        <v/>
      </c>
      <c r="EM122" s="196" t="str">
        <f t="shared" si="118"/>
        <v/>
      </c>
      <c r="EN122" s="196" t="str">
        <f t="shared" si="118"/>
        <v/>
      </c>
      <c r="EO122" s="196" t="str">
        <f t="shared" si="118"/>
        <v/>
      </c>
      <c r="EP122" s="196" t="str">
        <f t="shared" si="118"/>
        <v/>
      </c>
      <c r="EQ122" s="196" t="str">
        <f t="shared" si="118"/>
        <v/>
      </c>
      <c r="ER122" s="196" t="str">
        <f t="shared" si="118"/>
        <v/>
      </c>
      <c r="ES122" s="196" t="str">
        <f t="shared" si="118"/>
        <v/>
      </c>
      <c r="ET122" s="196" t="str">
        <f t="shared" si="118"/>
        <v/>
      </c>
      <c r="EU122" s="196" t="str">
        <f t="shared" si="118"/>
        <v/>
      </c>
      <c r="EV122" s="196" t="str">
        <f t="shared" si="118"/>
        <v/>
      </c>
    </row>
    <row r="123" spans="2:152" x14ac:dyDescent="0.25">
      <c r="B123" s="9" t="str">
        <f t="shared" si="86"/>
        <v/>
      </c>
      <c r="C123" s="6"/>
      <c r="D123" s="6"/>
      <c r="E123" s="6"/>
      <c r="F123" s="246" t="str">
        <f>IF('תנאי סף'!BE123&lt;&gt;1,"",'תנאי סף'!F123)</f>
        <v/>
      </c>
      <c r="G123" s="163"/>
      <c r="H123" s="186"/>
      <c r="I123" s="8"/>
      <c r="J123" s="7"/>
      <c r="K123" s="8"/>
      <c r="L123" s="7"/>
      <c r="M123" s="8"/>
      <c r="N123" s="8"/>
      <c r="O123" s="163"/>
      <c r="P123" s="186"/>
      <c r="Q123" s="10"/>
      <c r="R123" s="10"/>
      <c r="S123" s="10"/>
      <c r="T123" s="10"/>
      <c r="U123" s="164" t="str">
        <f t="shared" si="87"/>
        <v/>
      </c>
      <c r="V123" s="10">
        <v>1</v>
      </c>
      <c r="W123" s="10" t="str">
        <f t="shared" si="88"/>
        <v/>
      </c>
      <c r="X123" s="164">
        <v>1</v>
      </c>
      <c r="Y123" s="10" t="str">
        <f t="shared" si="89"/>
        <v/>
      </c>
      <c r="Z123" s="123" t="str">
        <f t="shared" si="84"/>
        <v/>
      </c>
      <c r="AA123" s="195">
        <f t="shared" si="90"/>
        <v>0</v>
      </c>
      <c r="AB123" s="195" t="str">
        <f t="shared" si="83"/>
        <v/>
      </c>
      <c r="AC123" s="195" t="str">
        <f t="shared" si="83"/>
        <v/>
      </c>
      <c r="AD123" s="195">
        <f t="shared" si="85"/>
        <v>0</v>
      </c>
      <c r="AE123" s="195">
        <f t="shared" si="85"/>
        <v>0</v>
      </c>
      <c r="BA123" s="195" t="str">
        <f t="shared" si="100"/>
        <v/>
      </c>
      <c r="BB123" s="195" t="str">
        <f t="shared" si="100"/>
        <v/>
      </c>
      <c r="BC123" s="195" t="str">
        <f t="shared" si="100"/>
        <v/>
      </c>
      <c r="BD123" s="195" t="str">
        <f t="shared" si="100"/>
        <v/>
      </c>
      <c r="BK123" s="196" t="str">
        <f t="shared" si="110"/>
        <v/>
      </c>
      <c r="BL123" s="196" t="str">
        <f t="shared" si="110"/>
        <v/>
      </c>
      <c r="BM123" s="196" t="str">
        <f t="shared" si="110"/>
        <v/>
      </c>
      <c r="BN123" s="196" t="str">
        <f t="shared" si="110"/>
        <v/>
      </c>
      <c r="BO123" s="196" t="str">
        <f t="shared" si="110"/>
        <v/>
      </c>
      <c r="BP123" s="196" t="str">
        <f t="shared" si="110"/>
        <v/>
      </c>
      <c r="BQ123" s="196" t="str">
        <f t="shared" si="110"/>
        <v/>
      </c>
      <c r="BR123" s="196" t="str">
        <f t="shared" si="110"/>
        <v/>
      </c>
      <c r="BS123" s="196" t="str">
        <f t="shared" si="110"/>
        <v/>
      </c>
      <c r="BT123" s="196" t="str">
        <f t="shared" si="110"/>
        <v/>
      </c>
      <c r="BU123" s="196" t="str">
        <f t="shared" si="111"/>
        <v/>
      </c>
      <c r="BV123" s="196" t="str">
        <f t="shared" si="111"/>
        <v/>
      </c>
      <c r="BW123" s="196" t="str">
        <f t="shared" si="111"/>
        <v/>
      </c>
      <c r="BX123" s="196" t="str">
        <f t="shared" si="111"/>
        <v/>
      </c>
      <c r="BY123" s="196" t="str">
        <f t="shared" si="111"/>
        <v/>
      </c>
      <c r="BZ123" s="196" t="str">
        <f t="shared" si="111"/>
        <v/>
      </c>
      <c r="CA123" s="196" t="str">
        <f t="shared" si="111"/>
        <v/>
      </c>
      <c r="CB123" s="196" t="str">
        <f t="shared" si="111"/>
        <v/>
      </c>
      <c r="CC123" s="196" t="str">
        <f t="shared" si="111"/>
        <v/>
      </c>
      <c r="CD123" s="196" t="str">
        <f t="shared" si="111"/>
        <v/>
      </c>
      <c r="CE123" s="196" t="str">
        <f t="shared" si="112"/>
        <v/>
      </c>
      <c r="CF123" s="196" t="str">
        <f t="shared" si="112"/>
        <v/>
      </c>
      <c r="CG123" s="196" t="str">
        <f t="shared" si="112"/>
        <v/>
      </c>
      <c r="CH123" s="196" t="str">
        <f t="shared" si="112"/>
        <v/>
      </c>
      <c r="CI123" s="196" t="str">
        <f t="shared" si="112"/>
        <v/>
      </c>
      <c r="CJ123" s="196" t="str">
        <f t="shared" si="112"/>
        <v/>
      </c>
      <c r="CK123" s="196" t="str">
        <f t="shared" si="112"/>
        <v/>
      </c>
      <c r="CL123" s="196" t="str">
        <f t="shared" si="112"/>
        <v/>
      </c>
      <c r="CM123" s="196" t="str">
        <f t="shared" si="112"/>
        <v/>
      </c>
      <c r="CN123" s="196" t="str">
        <f t="shared" si="112"/>
        <v/>
      </c>
      <c r="CO123" s="196" t="str">
        <f t="shared" si="113"/>
        <v/>
      </c>
      <c r="CP123" s="196" t="str">
        <f t="shared" si="113"/>
        <v/>
      </c>
      <c r="CQ123" s="196" t="str">
        <f t="shared" si="113"/>
        <v/>
      </c>
      <c r="CR123" s="196" t="str">
        <f t="shared" si="113"/>
        <v/>
      </c>
      <c r="CS123" s="196" t="str">
        <f t="shared" si="113"/>
        <v/>
      </c>
      <c r="CT123" s="196" t="str">
        <f t="shared" si="113"/>
        <v/>
      </c>
      <c r="CU123" s="196" t="str">
        <f t="shared" si="113"/>
        <v/>
      </c>
      <c r="CV123" s="196" t="str">
        <f t="shared" si="113"/>
        <v/>
      </c>
      <c r="CW123" s="196" t="str">
        <f t="shared" si="113"/>
        <v/>
      </c>
      <c r="CX123" s="196" t="str">
        <f t="shared" si="113"/>
        <v/>
      </c>
      <c r="CY123" s="196" t="str">
        <f t="shared" si="114"/>
        <v/>
      </c>
      <c r="CZ123" s="196" t="str">
        <f t="shared" si="114"/>
        <v/>
      </c>
      <c r="DA123" s="196" t="str">
        <f t="shared" si="114"/>
        <v/>
      </c>
      <c r="DB123" s="196" t="str">
        <f t="shared" si="114"/>
        <v/>
      </c>
      <c r="DC123" s="196" t="str">
        <f t="shared" si="114"/>
        <v/>
      </c>
      <c r="DD123" s="196" t="str">
        <f t="shared" si="114"/>
        <v/>
      </c>
      <c r="DE123" s="196" t="str">
        <f t="shared" si="114"/>
        <v/>
      </c>
      <c r="DF123" s="196" t="str">
        <f t="shared" si="114"/>
        <v/>
      </c>
      <c r="DG123" s="196" t="str">
        <f t="shared" si="114"/>
        <v/>
      </c>
      <c r="DH123" s="196" t="str">
        <f t="shared" si="114"/>
        <v/>
      </c>
      <c r="DI123" s="196" t="str">
        <f t="shared" si="115"/>
        <v/>
      </c>
      <c r="DJ123" s="196" t="str">
        <f t="shared" si="115"/>
        <v/>
      </c>
      <c r="DK123" s="196" t="str">
        <f t="shared" si="115"/>
        <v/>
      </c>
      <c r="DL123" s="196" t="str">
        <f t="shared" si="115"/>
        <v/>
      </c>
      <c r="DM123" s="196" t="str">
        <f t="shared" si="115"/>
        <v/>
      </c>
      <c r="DN123" s="196" t="str">
        <f t="shared" si="115"/>
        <v/>
      </c>
      <c r="DO123" s="196" t="str">
        <f t="shared" si="115"/>
        <v/>
      </c>
      <c r="DP123" s="196" t="str">
        <f t="shared" si="115"/>
        <v/>
      </c>
      <c r="DQ123" s="196" t="str">
        <f t="shared" si="115"/>
        <v/>
      </c>
      <c r="DR123" s="196" t="str">
        <f t="shared" si="115"/>
        <v/>
      </c>
      <c r="DS123" s="196" t="str">
        <f t="shared" si="116"/>
        <v/>
      </c>
      <c r="DT123" s="196" t="str">
        <f t="shared" si="116"/>
        <v/>
      </c>
      <c r="DU123" s="196" t="str">
        <f t="shared" si="116"/>
        <v/>
      </c>
      <c r="DV123" s="196" t="str">
        <f t="shared" si="116"/>
        <v/>
      </c>
      <c r="DW123" s="196" t="str">
        <f t="shared" si="116"/>
        <v/>
      </c>
      <c r="DX123" s="196" t="str">
        <f t="shared" si="116"/>
        <v/>
      </c>
      <c r="DY123" s="196" t="str">
        <f t="shared" si="116"/>
        <v/>
      </c>
      <c r="DZ123" s="196" t="str">
        <f t="shared" si="116"/>
        <v/>
      </c>
      <c r="EA123" s="196" t="str">
        <f t="shared" si="116"/>
        <v/>
      </c>
      <c r="EB123" s="196" t="str">
        <f t="shared" si="116"/>
        <v/>
      </c>
      <c r="EC123" s="196" t="str">
        <f t="shared" si="117"/>
        <v/>
      </c>
      <c r="ED123" s="196" t="str">
        <f t="shared" si="117"/>
        <v/>
      </c>
      <c r="EE123" s="196" t="str">
        <f t="shared" si="117"/>
        <v/>
      </c>
      <c r="EF123" s="196" t="str">
        <f t="shared" si="117"/>
        <v/>
      </c>
      <c r="EG123" s="196" t="str">
        <f t="shared" si="117"/>
        <v/>
      </c>
      <c r="EH123" s="196" t="str">
        <f t="shared" si="117"/>
        <v/>
      </c>
      <c r="EI123" s="196" t="str">
        <f t="shared" si="117"/>
        <v/>
      </c>
      <c r="EJ123" s="196" t="str">
        <f t="shared" si="117"/>
        <v/>
      </c>
      <c r="EK123" s="196" t="str">
        <f t="shared" si="117"/>
        <v/>
      </c>
      <c r="EL123" s="196" t="str">
        <f t="shared" si="117"/>
        <v/>
      </c>
      <c r="EM123" s="196" t="str">
        <f t="shared" si="118"/>
        <v/>
      </c>
      <c r="EN123" s="196" t="str">
        <f t="shared" si="118"/>
        <v/>
      </c>
      <c r="EO123" s="196" t="str">
        <f t="shared" si="118"/>
        <v/>
      </c>
      <c r="EP123" s="196" t="str">
        <f t="shared" si="118"/>
        <v/>
      </c>
      <c r="EQ123" s="196" t="str">
        <f t="shared" si="118"/>
        <v/>
      </c>
      <c r="ER123" s="196" t="str">
        <f t="shared" si="118"/>
        <v/>
      </c>
      <c r="ES123" s="196" t="str">
        <f t="shared" si="118"/>
        <v/>
      </c>
      <c r="ET123" s="196" t="str">
        <f t="shared" si="118"/>
        <v/>
      </c>
      <c r="EU123" s="196" t="str">
        <f t="shared" si="118"/>
        <v/>
      </c>
      <c r="EV123" s="196" t="str">
        <f t="shared" si="118"/>
        <v/>
      </c>
    </row>
    <row r="124" spans="2:152" x14ac:dyDescent="0.25">
      <c r="B124" s="9" t="str">
        <f t="shared" si="86"/>
        <v/>
      </c>
      <c r="C124" s="6"/>
      <c r="D124" s="6"/>
      <c r="E124" s="6"/>
      <c r="F124" s="246" t="str">
        <f>IF('תנאי סף'!BE124&lt;&gt;1,"",'תנאי סף'!F124)</f>
        <v/>
      </c>
      <c r="G124" s="163"/>
      <c r="H124" s="186"/>
      <c r="I124" s="8"/>
      <c r="J124" s="7"/>
      <c r="K124" s="8"/>
      <c r="L124" s="7"/>
      <c r="M124" s="8"/>
      <c r="N124" s="8"/>
      <c r="O124" s="163"/>
      <c r="P124" s="186"/>
      <c r="Q124" s="10"/>
      <c r="R124" s="10"/>
      <c r="S124" s="10"/>
      <c r="T124" s="10"/>
      <c r="U124" s="164" t="str">
        <f t="shared" si="87"/>
        <v/>
      </c>
      <c r="V124" s="10">
        <v>1</v>
      </c>
      <c r="W124" s="10" t="str">
        <f t="shared" si="88"/>
        <v/>
      </c>
      <c r="X124" s="164">
        <v>1</v>
      </c>
      <c r="Y124" s="10" t="str">
        <f t="shared" si="89"/>
        <v/>
      </c>
      <c r="Z124" s="123" t="str">
        <f t="shared" si="84"/>
        <v/>
      </c>
      <c r="AA124" s="195">
        <f t="shared" si="90"/>
        <v>0</v>
      </c>
      <c r="AB124" s="195" t="str">
        <f t="shared" si="83"/>
        <v/>
      </c>
      <c r="AC124" s="195" t="str">
        <f t="shared" si="83"/>
        <v/>
      </c>
      <c r="AD124" s="195">
        <f t="shared" si="85"/>
        <v>0</v>
      </c>
      <c r="AE124" s="195">
        <f t="shared" si="85"/>
        <v>0</v>
      </c>
      <c r="BA124" s="195" t="str">
        <f t="shared" si="100"/>
        <v/>
      </c>
      <c r="BB124" s="195" t="str">
        <f t="shared" si="100"/>
        <v/>
      </c>
      <c r="BC124" s="195" t="str">
        <f t="shared" si="100"/>
        <v/>
      </c>
      <c r="BD124" s="195" t="str">
        <f t="shared" si="100"/>
        <v/>
      </c>
      <c r="BK124" s="196" t="str">
        <f t="shared" si="110"/>
        <v/>
      </c>
      <c r="BL124" s="196" t="str">
        <f t="shared" si="110"/>
        <v/>
      </c>
      <c r="BM124" s="196" t="str">
        <f t="shared" si="110"/>
        <v/>
      </c>
      <c r="BN124" s="196" t="str">
        <f t="shared" si="110"/>
        <v/>
      </c>
      <c r="BO124" s="196" t="str">
        <f t="shared" si="110"/>
        <v/>
      </c>
      <c r="BP124" s="196" t="str">
        <f t="shared" si="110"/>
        <v/>
      </c>
      <c r="BQ124" s="196" t="str">
        <f t="shared" si="110"/>
        <v/>
      </c>
      <c r="BR124" s="196" t="str">
        <f t="shared" si="110"/>
        <v/>
      </c>
      <c r="BS124" s="196" t="str">
        <f t="shared" si="110"/>
        <v/>
      </c>
      <c r="BT124" s="196" t="str">
        <f t="shared" si="110"/>
        <v/>
      </c>
      <c r="BU124" s="196" t="str">
        <f t="shared" si="111"/>
        <v/>
      </c>
      <c r="BV124" s="196" t="str">
        <f t="shared" si="111"/>
        <v/>
      </c>
      <c r="BW124" s="196" t="str">
        <f t="shared" si="111"/>
        <v/>
      </c>
      <c r="BX124" s="196" t="str">
        <f t="shared" si="111"/>
        <v/>
      </c>
      <c r="BY124" s="196" t="str">
        <f t="shared" si="111"/>
        <v/>
      </c>
      <c r="BZ124" s="196" t="str">
        <f t="shared" si="111"/>
        <v/>
      </c>
      <c r="CA124" s="196" t="str">
        <f t="shared" si="111"/>
        <v/>
      </c>
      <c r="CB124" s="196" t="str">
        <f t="shared" si="111"/>
        <v/>
      </c>
      <c r="CC124" s="196" t="str">
        <f t="shared" si="111"/>
        <v/>
      </c>
      <c r="CD124" s="196" t="str">
        <f t="shared" si="111"/>
        <v/>
      </c>
      <c r="CE124" s="196" t="str">
        <f t="shared" si="112"/>
        <v/>
      </c>
      <c r="CF124" s="196" t="str">
        <f t="shared" si="112"/>
        <v/>
      </c>
      <c r="CG124" s="196" t="str">
        <f t="shared" si="112"/>
        <v/>
      </c>
      <c r="CH124" s="196" t="str">
        <f t="shared" si="112"/>
        <v/>
      </c>
      <c r="CI124" s="196" t="str">
        <f t="shared" si="112"/>
        <v/>
      </c>
      <c r="CJ124" s="196" t="str">
        <f t="shared" si="112"/>
        <v/>
      </c>
      <c r="CK124" s="196" t="str">
        <f t="shared" si="112"/>
        <v/>
      </c>
      <c r="CL124" s="196" t="str">
        <f t="shared" si="112"/>
        <v/>
      </c>
      <c r="CM124" s="196" t="str">
        <f t="shared" si="112"/>
        <v/>
      </c>
      <c r="CN124" s="196" t="str">
        <f t="shared" si="112"/>
        <v/>
      </c>
      <c r="CO124" s="196" t="str">
        <f t="shared" si="113"/>
        <v/>
      </c>
      <c r="CP124" s="196" t="str">
        <f t="shared" si="113"/>
        <v/>
      </c>
      <c r="CQ124" s="196" t="str">
        <f t="shared" si="113"/>
        <v/>
      </c>
      <c r="CR124" s="196" t="str">
        <f t="shared" si="113"/>
        <v/>
      </c>
      <c r="CS124" s="196" t="str">
        <f t="shared" si="113"/>
        <v/>
      </c>
      <c r="CT124" s="196" t="str">
        <f t="shared" si="113"/>
        <v/>
      </c>
      <c r="CU124" s="196" t="str">
        <f t="shared" si="113"/>
        <v/>
      </c>
      <c r="CV124" s="196" t="str">
        <f t="shared" si="113"/>
        <v/>
      </c>
      <c r="CW124" s="196" t="str">
        <f t="shared" si="113"/>
        <v/>
      </c>
      <c r="CX124" s="196" t="str">
        <f t="shared" si="113"/>
        <v/>
      </c>
      <c r="CY124" s="196" t="str">
        <f t="shared" si="114"/>
        <v/>
      </c>
      <c r="CZ124" s="196" t="str">
        <f t="shared" si="114"/>
        <v/>
      </c>
      <c r="DA124" s="196" t="str">
        <f t="shared" si="114"/>
        <v/>
      </c>
      <c r="DB124" s="196" t="str">
        <f t="shared" si="114"/>
        <v/>
      </c>
      <c r="DC124" s="196" t="str">
        <f t="shared" si="114"/>
        <v/>
      </c>
      <c r="DD124" s="196" t="str">
        <f t="shared" si="114"/>
        <v/>
      </c>
      <c r="DE124" s="196" t="str">
        <f t="shared" si="114"/>
        <v/>
      </c>
      <c r="DF124" s="196" t="str">
        <f t="shared" si="114"/>
        <v/>
      </c>
      <c r="DG124" s="196" t="str">
        <f t="shared" si="114"/>
        <v/>
      </c>
      <c r="DH124" s="196" t="str">
        <f t="shared" si="114"/>
        <v/>
      </c>
      <c r="DI124" s="196" t="str">
        <f t="shared" si="115"/>
        <v/>
      </c>
      <c r="DJ124" s="196" t="str">
        <f t="shared" si="115"/>
        <v/>
      </c>
      <c r="DK124" s="196" t="str">
        <f t="shared" si="115"/>
        <v/>
      </c>
      <c r="DL124" s="196" t="str">
        <f t="shared" si="115"/>
        <v/>
      </c>
      <c r="DM124" s="196" t="str">
        <f t="shared" si="115"/>
        <v/>
      </c>
      <c r="DN124" s="196" t="str">
        <f t="shared" si="115"/>
        <v/>
      </c>
      <c r="DO124" s="196" t="str">
        <f t="shared" si="115"/>
        <v/>
      </c>
      <c r="DP124" s="196" t="str">
        <f t="shared" si="115"/>
        <v/>
      </c>
      <c r="DQ124" s="196" t="str">
        <f t="shared" si="115"/>
        <v/>
      </c>
      <c r="DR124" s="196" t="str">
        <f t="shared" si="115"/>
        <v/>
      </c>
      <c r="DS124" s="196" t="str">
        <f t="shared" si="116"/>
        <v/>
      </c>
      <c r="DT124" s="196" t="str">
        <f t="shared" si="116"/>
        <v/>
      </c>
      <c r="DU124" s="196" t="str">
        <f t="shared" si="116"/>
        <v/>
      </c>
      <c r="DV124" s="196" t="str">
        <f t="shared" si="116"/>
        <v/>
      </c>
      <c r="DW124" s="196" t="str">
        <f t="shared" si="116"/>
        <v/>
      </c>
      <c r="DX124" s="196" t="str">
        <f t="shared" si="116"/>
        <v/>
      </c>
      <c r="DY124" s="196" t="str">
        <f t="shared" si="116"/>
        <v/>
      </c>
      <c r="DZ124" s="196" t="str">
        <f t="shared" si="116"/>
        <v/>
      </c>
      <c r="EA124" s="196" t="str">
        <f t="shared" si="116"/>
        <v/>
      </c>
      <c r="EB124" s="196" t="str">
        <f t="shared" si="116"/>
        <v/>
      </c>
      <c r="EC124" s="196" t="str">
        <f t="shared" si="117"/>
        <v/>
      </c>
      <c r="ED124" s="196" t="str">
        <f t="shared" si="117"/>
        <v/>
      </c>
      <c r="EE124" s="196" t="str">
        <f t="shared" si="117"/>
        <v/>
      </c>
      <c r="EF124" s="196" t="str">
        <f t="shared" si="117"/>
        <v/>
      </c>
      <c r="EG124" s="196" t="str">
        <f t="shared" si="117"/>
        <v/>
      </c>
      <c r="EH124" s="196" t="str">
        <f t="shared" si="117"/>
        <v/>
      </c>
      <c r="EI124" s="196" t="str">
        <f t="shared" si="117"/>
        <v/>
      </c>
      <c r="EJ124" s="196" t="str">
        <f t="shared" si="117"/>
        <v/>
      </c>
      <c r="EK124" s="196" t="str">
        <f t="shared" si="117"/>
        <v/>
      </c>
      <c r="EL124" s="196" t="str">
        <f t="shared" si="117"/>
        <v/>
      </c>
      <c r="EM124" s="196" t="str">
        <f t="shared" si="118"/>
        <v/>
      </c>
      <c r="EN124" s="196" t="str">
        <f t="shared" si="118"/>
        <v/>
      </c>
      <c r="EO124" s="196" t="str">
        <f t="shared" si="118"/>
        <v/>
      </c>
      <c r="EP124" s="196" t="str">
        <f t="shared" si="118"/>
        <v/>
      </c>
      <c r="EQ124" s="196" t="str">
        <f t="shared" si="118"/>
        <v/>
      </c>
      <c r="ER124" s="196" t="str">
        <f t="shared" si="118"/>
        <v/>
      </c>
      <c r="ES124" s="196" t="str">
        <f t="shared" si="118"/>
        <v/>
      </c>
      <c r="ET124" s="196" t="str">
        <f t="shared" si="118"/>
        <v/>
      </c>
      <c r="EU124" s="196" t="str">
        <f t="shared" si="118"/>
        <v/>
      </c>
      <c r="EV124" s="196" t="str">
        <f t="shared" si="118"/>
        <v/>
      </c>
    </row>
    <row r="125" spans="2:152" x14ac:dyDescent="0.25">
      <c r="B125" s="9" t="str">
        <f t="shared" si="86"/>
        <v/>
      </c>
      <c r="C125" s="6"/>
      <c r="D125" s="6"/>
      <c r="E125" s="6"/>
      <c r="F125" s="246" t="str">
        <f>IF('תנאי סף'!BE125&lt;&gt;1,"",'תנאי סף'!F125)</f>
        <v/>
      </c>
      <c r="G125" s="163"/>
      <c r="H125" s="186"/>
      <c r="I125" s="8"/>
      <c r="J125" s="7"/>
      <c r="K125" s="8"/>
      <c r="L125" s="7"/>
      <c r="M125" s="8"/>
      <c r="N125" s="8"/>
      <c r="O125" s="163"/>
      <c r="P125" s="186"/>
      <c r="Q125" s="10"/>
      <c r="R125" s="10"/>
      <c r="S125" s="10"/>
      <c r="T125" s="10"/>
      <c r="U125" s="164" t="str">
        <f t="shared" si="87"/>
        <v/>
      </c>
      <c r="V125" s="10">
        <v>1</v>
      </c>
      <c r="W125" s="10" t="str">
        <f t="shared" si="88"/>
        <v/>
      </c>
      <c r="X125" s="164">
        <v>1</v>
      </c>
      <c r="Y125" s="10" t="str">
        <f t="shared" si="89"/>
        <v/>
      </c>
      <c r="Z125" s="123" t="str">
        <f t="shared" si="84"/>
        <v/>
      </c>
      <c r="AA125" s="195">
        <f t="shared" si="90"/>
        <v>0</v>
      </c>
      <c r="AB125" s="195" t="str">
        <f t="shared" si="83"/>
        <v/>
      </c>
      <c r="AC125" s="195" t="str">
        <f t="shared" si="83"/>
        <v/>
      </c>
      <c r="AD125" s="195">
        <f t="shared" si="85"/>
        <v>0</v>
      </c>
      <c r="AE125" s="195">
        <f t="shared" si="85"/>
        <v>0</v>
      </c>
      <c r="BA125" s="195" t="str">
        <f t="shared" si="100"/>
        <v/>
      </c>
      <c r="BB125" s="195" t="str">
        <f t="shared" si="100"/>
        <v/>
      </c>
      <c r="BC125" s="195" t="str">
        <f t="shared" si="100"/>
        <v/>
      </c>
      <c r="BD125" s="195" t="str">
        <f t="shared" si="100"/>
        <v/>
      </c>
      <c r="BK125" s="196" t="str">
        <f t="shared" si="110"/>
        <v/>
      </c>
      <c r="BL125" s="196" t="str">
        <f t="shared" si="110"/>
        <v/>
      </c>
      <c r="BM125" s="196" t="str">
        <f t="shared" si="110"/>
        <v/>
      </c>
      <c r="BN125" s="196" t="str">
        <f t="shared" si="110"/>
        <v/>
      </c>
      <c r="BO125" s="196" t="str">
        <f t="shared" si="110"/>
        <v/>
      </c>
      <c r="BP125" s="196" t="str">
        <f t="shared" si="110"/>
        <v/>
      </c>
      <c r="BQ125" s="196" t="str">
        <f t="shared" si="110"/>
        <v/>
      </c>
      <c r="BR125" s="196" t="str">
        <f t="shared" si="110"/>
        <v/>
      </c>
      <c r="BS125" s="196" t="str">
        <f t="shared" si="110"/>
        <v/>
      </c>
      <c r="BT125" s="196" t="str">
        <f t="shared" si="110"/>
        <v/>
      </c>
      <c r="BU125" s="196" t="str">
        <f t="shared" si="111"/>
        <v/>
      </c>
      <c r="BV125" s="196" t="str">
        <f t="shared" si="111"/>
        <v/>
      </c>
      <c r="BW125" s="196" t="str">
        <f t="shared" si="111"/>
        <v/>
      </c>
      <c r="BX125" s="196" t="str">
        <f t="shared" si="111"/>
        <v/>
      </c>
      <c r="BY125" s="196" t="str">
        <f t="shared" si="111"/>
        <v/>
      </c>
      <c r="BZ125" s="196" t="str">
        <f t="shared" si="111"/>
        <v/>
      </c>
      <c r="CA125" s="196" t="str">
        <f t="shared" si="111"/>
        <v/>
      </c>
      <c r="CB125" s="196" t="str">
        <f t="shared" si="111"/>
        <v/>
      </c>
      <c r="CC125" s="196" t="str">
        <f t="shared" si="111"/>
        <v/>
      </c>
      <c r="CD125" s="196" t="str">
        <f t="shared" si="111"/>
        <v/>
      </c>
      <c r="CE125" s="196" t="str">
        <f t="shared" si="112"/>
        <v/>
      </c>
      <c r="CF125" s="196" t="str">
        <f t="shared" si="112"/>
        <v/>
      </c>
      <c r="CG125" s="196" t="str">
        <f t="shared" si="112"/>
        <v/>
      </c>
      <c r="CH125" s="196" t="str">
        <f t="shared" si="112"/>
        <v/>
      </c>
      <c r="CI125" s="196" t="str">
        <f t="shared" si="112"/>
        <v/>
      </c>
      <c r="CJ125" s="196" t="str">
        <f t="shared" si="112"/>
        <v/>
      </c>
      <c r="CK125" s="196" t="str">
        <f t="shared" si="112"/>
        <v/>
      </c>
      <c r="CL125" s="196" t="str">
        <f t="shared" si="112"/>
        <v/>
      </c>
      <c r="CM125" s="196" t="str">
        <f t="shared" si="112"/>
        <v/>
      </c>
      <c r="CN125" s="196" t="str">
        <f t="shared" si="112"/>
        <v/>
      </c>
      <c r="CO125" s="196" t="str">
        <f t="shared" si="113"/>
        <v/>
      </c>
      <c r="CP125" s="196" t="str">
        <f t="shared" si="113"/>
        <v/>
      </c>
      <c r="CQ125" s="196" t="str">
        <f t="shared" si="113"/>
        <v/>
      </c>
      <c r="CR125" s="196" t="str">
        <f t="shared" si="113"/>
        <v/>
      </c>
      <c r="CS125" s="196" t="str">
        <f t="shared" si="113"/>
        <v/>
      </c>
      <c r="CT125" s="196" t="str">
        <f t="shared" si="113"/>
        <v/>
      </c>
      <c r="CU125" s="196" t="str">
        <f t="shared" si="113"/>
        <v/>
      </c>
      <c r="CV125" s="196" t="str">
        <f t="shared" si="113"/>
        <v/>
      </c>
      <c r="CW125" s="196" t="str">
        <f t="shared" si="113"/>
        <v/>
      </c>
      <c r="CX125" s="196" t="str">
        <f t="shared" si="113"/>
        <v/>
      </c>
      <c r="CY125" s="196" t="str">
        <f t="shared" si="114"/>
        <v/>
      </c>
      <c r="CZ125" s="196" t="str">
        <f t="shared" si="114"/>
        <v/>
      </c>
      <c r="DA125" s="196" t="str">
        <f t="shared" si="114"/>
        <v/>
      </c>
      <c r="DB125" s="196" t="str">
        <f t="shared" si="114"/>
        <v/>
      </c>
      <c r="DC125" s="196" t="str">
        <f t="shared" si="114"/>
        <v/>
      </c>
      <c r="DD125" s="196" t="str">
        <f t="shared" si="114"/>
        <v/>
      </c>
      <c r="DE125" s="196" t="str">
        <f t="shared" si="114"/>
        <v/>
      </c>
      <c r="DF125" s="196" t="str">
        <f t="shared" si="114"/>
        <v/>
      </c>
      <c r="DG125" s="196" t="str">
        <f t="shared" si="114"/>
        <v/>
      </c>
      <c r="DH125" s="196" t="str">
        <f t="shared" si="114"/>
        <v/>
      </c>
      <c r="DI125" s="196" t="str">
        <f t="shared" si="115"/>
        <v/>
      </c>
      <c r="DJ125" s="196" t="str">
        <f t="shared" si="115"/>
        <v/>
      </c>
      <c r="DK125" s="196" t="str">
        <f t="shared" si="115"/>
        <v/>
      </c>
      <c r="DL125" s="196" t="str">
        <f t="shared" si="115"/>
        <v/>
      </c>
      <c r="DM125" s="196" t="str">
        <f t="shared" si="115"/>
        <v/>
      </c>
      <c r="DN125" s="196" t="str">
        <f t="shared" si="115"/>
        <v/>
      </c>
      <c r="DO125" s="196" t="str">
        <f t="shared" si="115"/>
        <v/>
      </c>
      <c r="DP125" s="196" t="str">
        <f t="shared" si="115"/>
        <v/>
      </c>
      <c r="DQ125" s="196" t="str">
        <f t="shared" si="115"/>
        <v/>
      </c>
      <c r="DR125" s="196" t="str">
        <f t="shared" si="115"/>
        <v/>
      </c>
      <c r="DS125" s="196" t="str">
        <f t="shared" si="116"/>
        <v/>
      </c>
      <c r="DT125" s="196" t="str">
        <f t="shared" si="116"/>
        <v/>
      </c>
      <c r="DU125" s="196" t="str">
        <f t="shared" si="116"/>
        <v/>
      </c>
      <c r="DV125" s="196" t="str">
        <f t="shared" si="116"/>
        <v/>
      </c>
      <c r="DW125" s="196" t="str">
        <f t="shared" si="116"/>
        <v/>
      </c>
      <c r="DX125" s="196" t="str">
        <f t="shared" si="116"/>
        <v/>
      </c>
      <c r="DY125" s="196" t="str">
        <f t="shared" si="116"/>
        <v/>
      </c>
      <c r="DZ125" s="196" t="str">
        <f t="shared" si="116"/>
        <v/>
      </c>
      <c r="EA125" s="196" t="str">
        <f t="shared" si="116"/>
        <v/>
      </c>
      <c r="EB125" s="196" t="str">
        <f t="shared" si="116"/>
        <v/>
      </c>
      <c r="EC125" s="196" t="str">
        <f t="shared" si="117"/>
        <v/>
      </c>
      <c r="ED125" s="196" t="str">
        <f t="shared" si="117"/>
        <v/>
      </c>
      <c r="EE125" s="196" t="str">
        <f t="shared" si="117"/>
        <v/>
      </c>
      <c r="EF125" s="196" t="str">
        <f t="shared" si="117"/>
        <v/>
      </c>
      <c r="EG125" s="196" t="str">
        <f t="shared" si="117"/>
        <v/>
      </c>
      <c r="EH125" s="196" t="str">
        <f t="shared" si="117"/>
        <v/>
      </c>
      <c r="EI125" s="196" t="str">
        <f t="shared" si="117"/>
        <v/>
      </c>
      <c r="EJ125" s="196" t="str">
        <f t="shared" si="117"/>
        <v/>
      </c>
      <c r="EK125" s="196" t="str">
        <f t="shared" si="117"/>
        <v/>
      </c>
      <c r="EL125" s="196" t="str">
        <f t="shared" si="117"/>
        <v/>
      </c>
      <c r="EM125" s="196" t="str">
        <f t="shared" si="118"/>
        <v/>
      </c>
      <c r="EN125" s="196" t="str">
        <f t="shared" si="118"/>
        <v/>
      </c>
      <c r="EO125" s="196" t="str">
        <f t="shared" si="118"/>
        <v/>
      </c>
      <c r="EP125" s="196" t="str">
        <f t="shared" si="118"/>
        <v/>
      </c>
      <c r="EQ125" s="196" t="str">
        <f t="shared" si="118"/>
        <v/>
      </c>
      <c r="ER125" s="196" t="str">
        <f t="shared" si="118"/>
        <v/>
      </c>
      <c r="ES125" s="196" t="str">
        <f t="shared" si="118"/>
        <v/>
      </c>
      <c r="ET125" s="196" t="str">
        <f t="shared" si="118"/>
        <v/>
      </c>
      <c r="EU125" s="196" t="str">
        <f t="shared" si="118"/>
        <v/>
      </c>
      <c r="EV125" s="196" t="str">
        <f t="shared" si="118"/>
        <v/>
      </c>
    </row>
    <row r="126" spans="2:152" x14ac:dyDescent="0.25">
      <c r="B126" s="9" t="str">
        <f t="shared" si="86"/>
        <v/>
      </c>
      <c r="C126" s="6"/>
      <c r="D126" s="6"/>
      <c r="E126" s="6"/>
      <c r="F126" s="246" t="str">
        <f>IF('תנאי סף'!BE126&lt;&gt;1,"",'תנאי סף'!F126)</f>
        <v/>
      </c>
      <c r="G126" s="163"/>
      <c r="H126" s="186"/>
      <c r="I126" s="8"/>
      <c r="J126" s="7"/>
      <c r="K126" s="8"/>
      <c r="L126" s="7"/>
      <c r="M126" s="8"/>
      <c r="N126" s="8"/>
      <c r="O126" s="163"/>
      <c r="P126" s="186"/>
      <c r="Q126" s="10"/>
      <c r="R126" s="10"/>
      <c r="S126" s="10"/>
      <c r="T126" s="10"/>
      <c r="U126" s="164" t="str">
        <f t="shared" si="87"/>
        <v/>
      </c>
      <c r="V126" s="10">
        <v>1</v>
      </c>
      <c r="W126" s="10" t="str">
        <f t="shared" si="88"/>
        <v/>
      </c>
      <c r="X126" s="164">
        <v>1</v>
      </c>
      <c r="Y126" s="10" t="str">
        <f t="shared" si="89"/>
        <v/>
      </c>
      <c r="Z126" s="123" t="str">
        <f t="shared" si="84"/>
        <v/>
      </c>
      <c r="AA126" s="195">
        <f t="shared" si="90"/>
        <v>0</v>
      </c>
      <c r="AB126" s="195" t="str">
        <f t="shared" si="83"/>
        <v/>
      </c>
      <c r="AC126" s="195" t="str">
        <f t="shared" si="83"/>
        <v/>
      </c>
      <c r="AD126" s="195">
        <f t="shared" si="85"/>
        <v>0</v>
      </c>
      <c r="AE126" s="195">
        <f t="shared" si="85"/>
        <v>0</v>
      </c>
      <c r="BA126" s="195" t="str">
        <f t="shared" si="100"/>
        <v/>
      </c>
      <c r="BB126" s="195" t="str">
        <f t="shared" si="100"/>
        <v/>
      </c>
      <c r="BC126" s="195" t="str">
        <f t="shared" si="100"/>
        <v/>
      </c>
      <c r="BD126" s="195" t="str">
        <f t="shared" si="100"/>
        <v/>
      </c>
      <c r="BK126" s="196" t="str">
        <f t="shared" si="110"/>
        <v/>
      </c>
      <c r="BL126" s="196" t="str">
        <f t="shared" si="110"/>
        <v/>
      </c>
      <c r="BM126" s="196" t="str">
        <f t="shared" si="110"/>
        <v/>
      </c>
      <c r="BN126" s="196" t="str">
        <f t="shared" si="110"/>
        <v/>
      </c>
      <c r="BO126" s="196" t="str">
        <f t="shared" si="110"/>
        <v/>
      </c>
      <c r="BP126" s="196" t="str">
        <f t="shared" si="110"/>
        <v/>
      </c>
      <c r="BQ126" s="196" t="str">
        <f t="shared" si="110"/>
        <v/>
      </c>
      <c r="BR126" s="196" t="str">
        <f t="shared" si="110"/>
        <v/>
      </c>
      <c r="BS126" s="196" t="str">
        <f t="shared" si="110"/>
        <v/>
      </c>
      <c r="BT126" s="196" t="str">
        <f t="shared" si="110"/>
        <v/>
      </c>
      <c r="BU126" s="196" t="str">
        <f t="shared" si="111"/>
        <v/>
      </c>
      <c r="BV126" s="196" t="str">
        <f t="shared" si="111"/>
        <v/>
      </c>
      <c r="BW126" s="196" t="str">
        <f t="shared" si="111"/>
        <v/>
      </c>
      <c r="BX126" s="196" t="str">
        <f t="shared" si="111"/>
        <v/>
      </c>
      <c r="BY126" s="196" t="str">
        <f t="shared" si="111"/>
        <v/>
      </c>
      <c r="BZ126" s="196" t="str">
        <f t="shared" si="111"/>
        <v/>
      </c>
      <c r="CA126" s="196" t="str">
        <f t="shared" si="111"/>
        <v/>
      </c>
      <c r="CB126" s="196" t="str">
        <f t="shared" si="111"/>
        <v/>
      </c>
      <c r="CC126" s="196" t="str">
        <f t="shared" si="111"/>
        <v/>
      </c>
      <c r="CD126" s="196" t="str">
        <f t="shared" si="111"/>
        <v/>
      </c>
      <c r="CE126" s="196" t="str">
        <f t="shared" si="112"/>
        <v/>
      </c>
      <c r="CF126" s="196" t="str">
        <f t="shared" si="112"/>
        <v/>
      </c>
      <c r="CG126" s="196" t="str">
        <f t="shared" si="112"/>
        <v/>
      </c>
      <c r="CH126" s="196" t="str">
        <f t="shared" si="112"/>
        <v/>
      </c>
      <c r="CI126" s="196" t="str">
        <f t="shared" si="112"/>
        <v/>
      </c>
      <c r="CJ126" s="196" t="str">
        <f t="shared" si="112"/>
        <v/>
      </c>
      <c r="CK126" s="196" t="str">
        <f t="shared" si="112"/>
        <v/>
      </c>
      <c r="CL126" s="196" t="str">
        <f t="shared" si="112"/>
        <v/>
      </c>
      <c r="CM126" s="196" t="str">
        <f t="shared" si="112"/>
        <v/>
      </c>
      <c r="CN126" s="196" t="str">
        <f t="shared" si="112"/>
        <v/>
      </c>
      <c r="CO126" s="196" t="str">
        <f t="shared" si="113"/>
        <v/>
      </c>
      <c r="CP126" s="196" t="str">
        <f t="shared" si="113"/>
        <v/>
      </c>
      <c r="CQ126" s="196" t="str">
        <f t="shared" si="113"/>
        <v/>
      </c>
      <c r="CR126" s="196" t="str">
        <f t="shared" si="113"/>
        <v/>
      </c>
      <c r="CS126" s="196" t="str">
        <f t="shared" si="113"/>
        <v/>
      </c>
      <c r="CT126" s="196" t="str">
        <f t="shared" si="113"/>
        <v/>
      </c>
      <c r="CU126" s="196" t="str">
        <f t="shared" si="113"/>
        <v/>
      </c>
      <c r="CV126" s="196" t="str">
        <f t="shared" si="113"/>
        <v/>
      </c>
      <c r="CW126" s="196" t="str">
        <f t="shared" si="113"/>
        <v/>
      </c>
      <c r="CX126" s="196" t="str">
        <f t="shared" si="113"/>
        <v/>
      </c>
      <c r="CY126" s="196" t="str">
        <f t="shared" si="114"/>
        <v/>
      </c>
      <c r="CZ126" s="196" t="str">
        <f t="shared" si="114"/>
        <v/>
      </c>
      <c r="DA126" s="196" t="str">
        <f t="shared" si="114"/>
        <v/>
      </c>
      <c r="DB126" s="196" t="str">
        <f t="shared" si="114"/>
        <v/>
      </c>
      <c r="DC126" s="196" t="str">
        <f t="shared" si="114"/>
        <v/>
      </c>
      <c r="DD126" s="196" t="str">
        <f t="shared" si="114"/>
        <v/>
      </c>
      <c r="DE126" s="196" t="str">
        <f t="shared" si="114"/>
        <v/>
      </c>
      <c r="DF126" s="196" t="str">
        <f t="shared" si="114"/>
        <v/>
      </c>
      <c r="DG126" s="196" t="str">
        <f t="shared" si="114"/>
        <v/>
      </c>
      <c r="DH126" s="196" t="str">
        <f t="shared" si="114"/>
        <v/>
      </c>
      <c r="DI126" s="196" t="str">
        <f t="shared" si="115"/>
        <v/>
      </c>
      <c r="DJ126" s="196" t="str">
        <f t="shared" si="115"/>
        <v/>
      </c>
      <c r="DK126" s="196" t="str">
        <f t="shared" si="115"/>
        <v/>
      </c>
      <c r="DL126" s="196" t="str">
        <f t="shared" si="115"/>
        <v/>
      </c>
      <c r="DM126" s="196" t="str">
        <f t="shared" si="115"/>
        <v/>
      </c>
      <c r="DN126" s="196" t="str">
        <f t="shared" si="115"/>
        <v/>
      </c>
      <c r="DO126" s="196" t="str">
        <f t="shared" si="115"/>
        <v/>
      </c>
      <c r="DP126" s="196" t="str">
        <f t="shared" si="115"/>
        <v/>
      </c>
      <c r="DQ126" s="196" t="str">
        <f t="shared" si="115"/>
        <v/>
      </c>
      <c r="DR126" s="196" t="str">
        <f t="shared" si="115"/>
        <v/>
      </c>
      <c r="DS126" s="196" t="str">
        <f t="shared" si="116"/>
        <v/>
      </c>
      <c r="DT126" s="196" t="str">
        <f t="shared" si="116"/>
        <v/>
      </c>
      <c r="DU126" s="196" t="str">
        <f t="shared" si="116"/>
        <v/>
      </c>
      <c r="DV126" s="196" t="str">
        <f t="shared" si="116"/>
        <v/>
      </c>
      <c r="DW126" s="196" t="str">
        <f t="shared" si="116"/>
        <v/>
      </c>
      <c r="DX126" s="196" t="str">
        <f t="shared" si="116"/>
        <v/>
      </c>
      <c r="DY126" s="196" t="str">
        <f t="shared" si="116"/>
        <v/>
      </c>
      <c r="DZ126" s="196" t="str">
        <f t="shared" si="116"/>
        <v/>
      </c>
      <c r="EA126" s="196" t="str">
        <f t="shared" si="116"/>
        <v/>
      </c>
      <c r="EB126" s="196" t="str">
        <f t="shared" si="116"/>
        <v/>
      </c>
      <c r="EC126" s="196" t="str">
        <f t="shared" si="117"/>
        <v/>
      </c>
      <c r="ED126" s="196" t="str">
        <f t="shared" si="117"/>
        <v/>
      </c>
      <c r="EE126" s="196" t="str">
        <f t="shared" si="117"/>
        <v/>
      </c>
      <c r="EF126" s="196" t="str">
        <f t="shared" si="117"/>
        <v/>
      </c>
      <c r="EG126" s="196" t="str">
        <f t="shared" si="117"/>
        <v/>
      </c>
      <c r="EH126" s="196" t="str">
        <f t="shared" si="117"/>
        <v/>
      </c>
      <c r="EI126" s="196" t="str">
        <f t="shared" si="117"/>
        <v/>
      </c>
      <c r="EJ126" s="196" t="str">
        <f t="shared" si="117"/>
        <v/>
      </c>
      <c r="EK126" s="196" t="str">
        <f t="shared" si="117"/>
        <v/>
      </c>
      <c r="EL126" s="196" t="str">
        <f t="shared" si="117"/>
        <v/>
      </c>
      <c r="EM126" s="196" t="str">
        <f t="shared" si="118"/>
        <v/>
      </c>
      <c r="EN126" s="196" t="str">
        <f t="shared" si="118"/>
        <v/>
      </c>
      <c r="EO126" s="196" t="str">
        <f t="shared" si="118"/>
        <v/>
      </c>
      <c r="EP126" s="196" t="str">
        <f t="shared" si="118"/>
        <v/>
      </c>
      <c r="EQ126" s="196" t="str">
        <f t="shared" si="118"/>
        <v/>
      </c>
      <c r="ER126" s="196" t="str">
        <f t="shared" si="118"/>
        <v/>
      </c>
      <c r="ES126" s="196" t="str">
        <f t="shared" si="118"/>
        <v/>
      </c>
      <c r="ET126" s="196" t="str">
        <f t="shared" si="118"/>
        <v/>
      </c>
      <c r="EU126" s="196" t="str">
        <f t="shared" si="118"/>
        <v/>
      </c>
      <c r="EV126" s="196" t="str">
        <f t="shared" si="118"/>
        <v/>
      </c>
    </row>
    <row r="127" spans="2:152" x14ac:dyDescent="0.25">
      <c r="B127" s="9" t="str">
        <f t="shared" si="86"/>
        <v/>
      </c>
      <c r="C127" s="6"/>
      <c r="D127" s="6"/>
      <c r="E127" s="6"/>
      <c r="F127" s="246" t="str">
        <f>IF('תנאי סף'!BE127&lt;&gt;1,"",'תנאי סף'!F127)</f>
        <v/>
      </c>
      <c r="G127" s="163"/>
      <c r="H127" s="186"/>
      <c r="I127" s="8"/>
      <c r="J127" s="7"/>
      <c r="K127" s="8"/>
      <c r="L127" s="7"/>
      <c r="M127" s="8"/>
      <c r="N127" s="8"/>
      <c r="O127" s="163"/>
      <c r="P127" s="186"/>
      <c r="Q127" s="10"/>
      <c r="R127" s="10"/>
      <c r="S127" s="10"/>
      <c r="T127" s="10"/>
      <c r="U127" s="164" t="str">
        <f t="shared" si="87"/>
        <v/>
      </c>
      <c r="V127" s="10">
        <v>1</v>
      </c>
      <c r="W127" s="10" t="str">
        <f t="shared" si="88"/>
        <v/>
      </c>
      <c r="X127" s="164">
        <v>1</v>
      </c>
      <c r="Y127" s="10" t="str">
        <f t="shared" si="89"/>
        <v/>
      </c>
      <c r="Z127" s="123" t="str">
        <f>IF($F127="","",IF(OR($AA127&lt;&gt;1,Y127=$AB$1),$AB$1,IFERROR(Y127/SUM($Y$31:$Y$130),0)))</f>
        <v/>
      </c>
      <c r="AA127" s="195">
        <f t="shared" si="90"/>
        <v>0</v>
      </c>
      <c r="AB127" s="195" t="str">
        <f t="shared" si="83"/>
        <v/>
      </c>
      <c r="AC127" s="195" t="str">
        <f t="shared" si="83"/>
        <v/>
      </c>
      <c r="AD127" s="195">
        <f t="shared" si="85"/>
        <v>0</v>
      </c>
      <c r="AE127" s="195">
        <f t="shared" si="85"/>
        <v>0</v>
      </c>
      <c r="BA127" s="195" t="str">
        <f t="shared" si="100"/>
        <v/>
      </c>
      <c r="BB127" s="195" t="str">
        <f t="shared" si="100"/>
        <v/>
      </c>
      <c r="BC127" s="195" t="str">
        <f t="shared" si="100"/>
        <v/>
      </c>
      <c r="BD127" s="195" t="str">
        <f t="shared" si="100"/>
        <v/>
      </c>
      <c r="BK127" s="196" t="str">
        <f t="shared" si="110"/>
        <v/>
      </c>
      <c r="BL127" s="196" t="str">
        <f t="shared" si="110"/>
        <v/>
      </c>
      <c r="BM127" s="196" t="str">
        <f t="shared" si="110"/>
        <v/>
      </c>
      <c r="BN127" s="196" t="str">
        <f t="shared" si="110"/>
        <v/>
      </c>
      <c r="BO127" s="196" t="str">
        <f t="shared" si="110"/>
        <v/>
      </c>
      <c r="BP127" s="196" t="str">
        <f t="shared" si="110"/>
        <v/>
      </c>
      <c r="BQ127" s="196" t="str">
        <f t="shared" si="110"/>
        <v/>
      </c>
      <c r="BR127" s="196" t="str">
        <f t="shared" si="110"/>
        <v/>
      </c>
      <c r="BS127" s="196" t="str">
        <f t="shared" si="110"/>
        <v/>
      </c>
      <c r="BT127" s="196" t="str">
        <f t="shared" si="110"/>
        <v/>
      </c>
      <c r="BU127" s="196" t="str">
        <f t="shared" si="111"/>
        <v/>
      </c>
      <c r="BV127" s="196" t="str">
        <f t="shared" si="111"/>
        <v/>
      </c>
      <c r="BW127" s="196" t="str">
        <f t="shared" si="111"/>
        <v/>
      </c>
      <c r="BX127" s="196" t="str">
        <f t="shared" si="111"/>
        <v/>
      </c>
      <c r="BY127" s="196" t="str">
        <f t="shared" si="111"/>
        <v/>
      </c>
      <c r="BZ127" s="196" t="str">
        <f t="shared" si="111"/>
        <v/>
      </c>
      <c r="CA127" s="196" t="str">
        <f t="shared" si="111"/>
        <v/>
      </c>
      <c r="CB127" s="196" t="str">
        <f t="shared" si="111"/>
        <v/>
      </c>
      <c r="CC127" s="196" t="str">
        <f t="shared" si="111"/>
        <v/>
      </c>
      <c r="CD127" s="196" t="str">
        <f t="shared" si="111"/>
        <v/>
      </c>
      <c r="CE127" s="196" t="str">
        <f t="shared" si="112"/>
        <v/>
      </c>
      <c r="CF127" s="196" t="str">
        <f t="shared" si="112"/>
        <v/>
      </c>
      <c r="CG127" s="196" t="str">
        <f t="shared" si="112"/>
        <v/>
      </c>
      <c r="CH127" s="196" t="str">
        <f t="shared" si="112"/>
        <v/>
      </c>
      <c r="CI127" s="196" t="str">
        <f t="shared" si="112"/>
        <v/>
      </c>
      <c r="CJ127" s="196" t="str">
        <f t="shared" si="112"/>
        <v/>
      </c>
      <c r="CK127" s="196" t="str">
        <f t="shared" si="112"/>
        <v/>
      </c>
      <c r="CL127" s="196" t="str">
        <f t="shared" si="112"/>
        <v/>
      </c>
      <c r="CM127" s="196" t="str">
        <f t="shared" si="112"/>
        <v/>
      </c>
      <c r="CN127" s="196" t="str">
        <f t="shared" si="112"/>
        <v/>
      </c>
      <c r="CO127" s="196" t="str">
        <f t="shared" si="113"/>
        <v/>
      </c>
      <c r="CP127" s="196" t="str">
        <f t="shared" si="113"/>
        <v/>
      </c>
      <c r="CQ127" s="196" t="str">
        <f t="shared" si="113"/>
        <v/>
      </c>
      <c r="CR127" s="196" t="str">
        <f t="shared" si="113"/>
        <v/>
      </c>
      <c r="CS127" s="196" t="str">
        <f t="shared" si="113"/>
        <v/>
      </c>
      <c r="CT127" s="196" t="str">
        <f t="shared" si="113"/>
        <v/>
      </c>
      <c r="CU127" s="196" t="str">
        <f t="shared" si="113"/>
        <v/>
      </c>
      <c r="CV127" s="196" t="str">
        <f t="shared" si="113"/>
        <v/>
      </c>
      <c r="CW127" s="196" t="str">
        <f t="shared" si="113"/>
        <v/>
      </c>
      <c r="CX127" s="196" t="str">
        <f t="shared" si="113"/>
        <v/>
      </c>
      <c r="CY127" s="196" t="str">
        <f t="shared" si="114"/>
        <v/>
      </c>
      <c r="CZ127" s="196" t="str">
        <f t="shared" si="114"/>
        <v/>
      </c>
      <c r="DA127" s="196" t="str">
        <f t="shared" si="114"/>
        <v/>
      </c>
      <c r="DB127" s="196" t="str">
        <f t="shared" si="114"/>
        <v/>
      </c>
      <c r="DC127" s="196" t="str">
        <f t="shared" si="114"/>
        <v/>
      </c>
      <c r="DD127" s="196" t="str">
        <f t="shared" si="114"/>
        <v/>
      </c>
      <c r="DE127" s="196" t="str">
        <f t="shared" si="114"/>
        <v/>
      </c>
      <c r="DF127" s="196" t="str">
        <f t="shared" si="114"/>
        <v/>
      </c>
      <c r="DG127" s="196" t="str">
        <f t="shared" si="114"/>
        <v/>
      </c>
      <c r="DH127" s="196" t="str">
        <f t="shared" si="114"/>
        <v/>
      </c>
      <c r="DI127" s="196" t="str">
        <f t="shared" si="115"/>
        <v/>
      </c>
      <c r="DJ127" s="196" t="str">
        <f t="shared" si="115"/>
        <v/>
      </c>
      <c r="DK127" s="196" t="str">
        <f t="shared" si="115"/>
        <v/>
      </c>
      <c r="DL127" s="196" t="str">
        <f t="shared" si="115"/>
        <v/>
      </c>
      <c r="DM127" s="196" t="str">
        <f t="shared" si="115"/>
        <v/>
      </c>
      <c r="DN127" s="196" t="str">
        <f t="shared" si="115"/>
        <v/>
      </c>
      <c r="DO127" s="196" t="str">
        <f t="shared" si="115"/>
        <v/>
      </c>
      <c r="DP127" s="196" t="str">
        <f t="shared" si="115"/>
        <v/>
      </c>
      <c r="DQ127" s="196" t="str">
        <f t="shared" si="115"/>
        <v/>
      </c>
      <c r="DR127" s="196" t="str">
        <f t="shared" si="115"/>
        <v/>
      </c>
      <c r="DS127" s="196" t="str">
        <f t="shared" si="116"/>
        <v/>
      </c>
      <c r="DT127" s="196" t="str">
        <f t="shared" si="116"/>
        <v/>
      </c>
      <c r="DU127" s="196" t="str">
        <f t="shared" si="116"/>
        <v/>
      </c>
      <c r="DV127" s="196" t="str">
        <f t="shared" si="116"/>
        <v/>
      </c>
      <c r="DW127" s="196" t="str">
        <f t="shared" si="116"/>
        <v/>
      </c>
      <c r="DX127" s="196" t="str">
        <f t="shared" si="116"/>
        <v/>
      </c>
      <c r="DY127" s="196" t="str">
        <f t="shared" si="116"/>
        <v/>
      </c>
      <c r="DZ127" s="196" t="str">
        <f t="shared" si="116"/>
        <v/>
      </c>
      <c r="EA127" s="196" t="str">
        <f t="shared" si="116"/>
        <v/>
      </c>
      <c r="EB127" s="196" t="str">
        <f t="shared" si="116"/>
        <v/>
      </c>
      <c r="EC127" s="196" t="str">
        <f t="shared" si="117"/>
        <v/>
      </c>
      <c r="ED127" s="196" t="str">
        <f t="shared" si="117"/>
        <v/>
      </c>
      <c r="EE127" s="196" t="str">
        <f t="shared" si="117"/>
        <v/>
      </c>
      <c r="EF127" s="196" t="str">
        <f t="shared" si="117"/>
        <v/>
      </c>
      <c r="EG127" s="196" t="str">
        <f t="shared" si="117"/>
        <v/>
      </c>
      <c r="EH127" s="196" t="str">
        <f t="shared" si="117"/>
        <v/>
      </c>
      <c r="EI127" s="196" t="str">
        <f t="shared" si="117"/>
        <v/>
      </c>
      <c r="EJ127" s="196" t="str">
        <f t="shared" si="117"/>
        <v/>
      </c>
      <c r="EK127" s="196" t="str">
        <f t="shared" si="117"/>
        <v/>
      </c>
      <c r="EL127" s="196" t="str">
        <f t="shared" si="117"/>
        <v/>
      </c>
      <c r="EM127" s="196" t="str">
        <f t="shared" si="118"/>
        <v/>
      </c>
      <c r="EN127" s="196" t="str">
        <f t="shared" si="118"/>
        <v/>
      </c>
      <c r="EO127" s="196" t="str">
        <f t="shared" si="118"/>
        <v/>
      </c>
      <c r="EP127" s="196" t="str">
        <f t="shared" si="118"/>
        <v/>
      </c>
      <c r="EQ127" s="196" t="str">
        <f t="shared" si="118"/>
        <v/>
      </c>
      <c r="ER127" s="196" t="str">
        <f t="shared" si="118"/>
        <v/>
      </c>
      <c r="ES127" s="196" t="str">
        <f t="shared" si="118"/>
        <v/>
      </c>
      <c r="ET127" s="196" t="str">
        <f t="shared" si="118"/>
        <v/>
      </c>
      <c r="EU127" s="196" t="str">
        <f t="shared" si="118"/>
        <v/>
      </c>
      <c r="EV127" s="196" t="str">
        <f t="shared" si="118"/>
        <v/>
      </c>
    </row>
    <row r="128" spans="2:152" x14ac:dyDescent="0.25">
      <c r="B128" s="9" t="str">
        <f t="shared" si="86"/>
        <v/>
      </c>
      <c r="C128" s="6"/>
      <c r="D128" s="6"/>
      <c r="E128" s="6"/>
      <c r="F128" s="246" t="str">
        <f>IF('תנאי סף'!BE128&lt;&gt;1,"",'תנאי סף'!F128)</f>
        <v/>
      </c>
      <c r="G128" s="163"/>
      <c r="H128" s="186"/>
      <c r="I128" s="8"/>
      <c r="J128" s="7"/>
      <c r="K128" s="8"/>
      <c r="L128" s="7"/>
      <c r="M128" s="8"/>
      <c r="N128" s="8"/>
      <c r="O128" s="163"/>
      <c r="P128" s="186"/>
      <c r="Q128" s="10"/>
      <c r="R128" s="10"/>
      <c r="S128" s="10"/>
      <c r="T128" s="10"/>
      <c r="U128" s="164" t="str">
        <f t="shared" si="87"/>
        <v/>
      </c>
      <c r="V128" s="10">
        <v>1</v>
      </c>
      <c r="W128" s="10" t="str">
        <f t="shared" si="88"/>
        <v/>
      </c>
      <c r="X128" s="164">
        <v>1</v>
      </c>
      <c r="Y128" s="10" t="str">
        <f t="shared" si="89"/>
        <v/>
      </c>
      <c r="Z128" s="123" t="str">
        <f>IF($F128="","",IF(OR($AA128&lt;&gt;1,Y128=$AB$1),$AB$1,IFERROR(Y128/SUM($Y$31:$Y$130),0)))</f>
        <v/>
      </c>
      <c r="AA128" s="195">
        <f t="shared" si="90"/>
        <v>0</v>
      </c>
      <c r="AB128" s="195" t="str">
        <f t="shared" si="83"/>
        <v/>
      </c>
      <c r="AC128" s="195" t="str">
        <f t="shared" si="83"/>
        <v/>
      </c>
      <c r="AD128" s="195">
        <f t="shared" si="85"/>
        <v>0</v>
      </c>
      <c r="AE128" s="195">
        <f t="shared" si="85"/>
        <v>0</v>
      </c>
      <c r="BA128" s="195" t="str">
        <f t="shared" si="100"/>
        <v/>
      </c>
      <c r="BB128" s="195" t="str">
        <f t="shared" si="100"/>
        <v/>
      </c>
      <c r="BC128" s="195" t="str">
        <f t="shared" si="100"/>
        <v/>
      </c>
      <c r="BD128" s="195" t="str">
        <f t="shared" si="100"/>
        <v/>
      </c>
      <c r="BK128" s="196" t="str">
        <f t="shared" si="110"/>
        <v/>
      </c>
      <c r="BL128" s="196" t="str">
        <f t="shared" si="110"/>
        <v/>
      </c>
      <c r="BM128" s="196" t="str">
        <f t="shared" si="110"/>
        <v/>
      </c>
      <c r="BN128" s="196" t="str">
        <f t="shared" si="110"/>
        <v/>
      </c>
      <c r="BO128" s="196" t="str">
        <f t="shared" si="110"/>
        <v/>
      </c>
      <c r="BP128" s="196" t="str">
        <f t="shared" si="110"/>
        <v/>
      </c>
      <c r="BQ128" s="196" t="str">
        <f t="shared" si="110"/>
        <v/>
      </c>
      <c r="BR128" s="196" t="str">
        <f t="shared" si="110"/>
        <v/>
      </c>
      <c r="BS128" s="196" t="str">
        <f t="shared" si="110"/>
        <v/>
      </c>
      <c r="BT128" s="196" t="str">
        <f t="shared" si="110"/>
        <v/>
      </c>
      <c r="BU128" s="196" t="str">
        <f t="shared" si="111"/>
        <v/>
      </c>
      <c r="BV128" s="196" t="str">
        <f t="shared" si="111"/>
        <v/>
      </c>
      <c r="BW128" s="196" t="str">
        <f t="shared" si="111"/>
        <v/>
      </c>
      <c r="BX128" s="196" t="str">
        <f t="shared" si="111"/>
        <v/>
      </c>
      <c r="BY128" s="196" t="str">
        <f t="shared" si="111"/>
        <v/>
      </c>
      <c r="BZ128" s="196" t="str">
        <f t="shared" si="111"/>
        <v/>
      </c>
      <c r="CA128" s="196" t="str">
        <f t="shared" si="111"/>
        <v/>
      </c>
      <c r="CB128" s="196" t="str">
        <f t="shared" si="111"/>
        <v/>
      </c>
      <c r="CC128" s="196" t="str">
        <f t="shared" si="111"/>
        <v/>
      </c>
      <c r="CD128" s="196" t="str">
        <f t="shared" si="111"/>
        <v/>
      </c>
      <c r="CE128" s="196" t="str">
        <f t="shared" si="112"/>
        <v/>
      </c>
      <c r="CF128" s="196" t="str">
        <f t="shared" si="112"/>
        <v/>
      </c>
      <c r="CG128" s="196" t="str">
        <f t="shared" si="112"/>
        <v/>
      </c>
      <c r="CH128" s="196" t="str">
        <f t="shared" si="112"/>
        <v/>
      </c>
      <c r="CI128" s="196" t="str">
        <f t="shared" si="112"/>
        <v/>
      </c>
      <c r="CJ128" s="196" t="str">
        <f t="shared" si="112"/>
        <v/>
      </c>
      <c r="CK128" s="196" t="str">
        <f t="shared" si="112"/>
        <v/>
      </c>
      <c r="CL128" s="196" t="str">
        <f t="shared" si="112"/>
        <v/>
      </c>
      <c r="CM128" s="196" t="str">
        <f t="shared" si="112"/>
        <v/>
      </c>
      <c r="CN128" s="196" t="str">
        <f t="shared" si="112"/>
        <v/>
      </c>
      <c r="CO128" s="196" t="str">
        <f t="shared" si="113"/>
        <v/>
      </c>
      <c r="CP128" s="196" t="str">
        <f t="shared" si="113"/>
        <v/>
      </c>
      <c r="CQ128" s="196" t="str">
        <f t="shared" si="113"/>
        <v/>
      </c>
      <c r="CR128" s="196" t="str">
        <f t="shared" si="113"/>
        <v/>
      </c>
      <c r="CS128" s="196" t="str">
        <f t="shared" si="113"/>
        <v/>
      </c>
      <c r="CT128" s="196" t="str">
        <f t="shared" si="113"/>
        <v/>
      </c>
      <c r="CU128" s="196" t="str">
        <f t="shared" si="113"/>
        <v/>
      </c>
      <c r="CV128" s="196" t="str">
        <f t="shared" si="113"/>
        <v/>
      </c>
      <c r="CW128" s="196" t="str">
        <f t="shared" si="113"/>
        <v/>
      </c>
      <c r="CX128" s="196" t="str">
        <f t="shared" si="113"/>
        <v/>
      </c>
      <c r="CY128" s="196" t="str">
        <f t="shared" si="114"/>
        <v/>
      </c>
      <c r="CZ128" s="196" t="str">
        <f t="shared" si="114"/>
        <v/>
      </c>
      <c r="DA128" s="196" t="str">
        <f t="shared" si="114"/>
        <v/>
      </c>
      <c r="DB128" s="196" t="str">
        <f t="shared" si="114"/>
        <v/>
      </c>
      <c r="DC128" s="196" t="str">
        <f t="shared" si="114"/>
        <v/>
      </c>
      <c r="DD128" s="196" t="str">
        <f t="shared" si="114"/>
        <v/>
      </c>
      <c r="DE128" s="196" t="str">
        <f t="shared" si="114"/>
        <v/>
      </c>
      <c r="DF128" s="196" t="str">
        <f t="shared" si="114"/>
        <v/>
      </c>
      <c r="DG128" s="196" t="str">
        <f t="shared" si="114"/>
        <v/>
      </c>
      <c r="DH128" s="196" t="str">
        <f t="shared" si="114"/>
        <v/>
      </c>
      <c r="DI128" s="196" t="str">
        <f t="shared" si="115"/>
        <v/>
      </c>
      <c r="DJ128" s="196" t="str">
        <f t="shared" si="115"/>
        <v/>
      </c>
      <c r="DK128" s="196" t="str">
        <f t="shared" si="115"/>
        <v/>
      </c>
      <c r="DL128" s="196" t="str">
        <f t="shared" si="115"/>
        <v/>
      </c>
      <c r="DM128" s="196" t="str">
        <f t="shared" si="115"/>
        <v/>
      </c>
      <c r="DN128" s="196" t="str">
        <f t="shared" si="115"/>
        <v/>
      </c>
      <c r="DO128" s="196" t="str">
        <f t="shared" si="115"/>
        <v/>
      </c>
      <c r="DP128" s="196" t="str">
        <f t="shared" si="115"/>
        <v/>
      </c>
      <c r="DQ128" s="196" t="str">
        <f t="shared" si="115"/>
        <v/>
      </c>
      <c r="DR128" s="196" t="str">
        <f t="shared" si="115"/>
        <v/>
      </c>
      <c r="DS128" s="196" t="str">
        <f t="shared" si="116"/>
        <v/>
      </c>
      <c r="DT128" s="196" t="str">
        <f t="shared" si="116"/>
        <v/>
      </c>
      <c r="DU128" s="196" t="str">
        <f t="shared" si="116"/>
        <v/>
      </c>
      <c r="DV128" s="196" t="str">
        <f t="shared" si="116"/>
        <v/>
      </c>
      <c r="DW128" s="196" t="str">
        <f t="shared" si="116"/>
        <v/>
      </c>
      <c r="DX128" s="196" t="str">
        <f t="shared" si="116"/>
        <v/>
      </c>
      <c r="DY128" s="196" t="str">
        <f t="shared" si="116"/>
        <v/>
      </c>
      <c r="DZ128" s="196" t="str">
        <f t="shared" si="116"/>
        <v/>
      </c>
      <c r="EA128" s="196" t="str">
        <f t="shared" si="116"/>
        <v/>
      </c>
      <c r="EB128" s="196" t="str">
        <f t="shared" si="116"/>
        <v/>
      </c>
      <c r="EC128" s="196" t="str">
        <f t="shared" si="117"/>
        <v/>
      </c>
      <c r="ED128" s="196" t="str">
        <f t="shared" si="117"/>
        <v/>
      </c>
      <c r="EE128" s="196" t="str">
        <f t="shared" si="117"/>
        <v/>
      </c>
      <c r="EF128" s="196" t="str">
        <f t="shared" si="117"/>
        <v/>
      </c>
      <c r="EG128" s="196" t="str">
        <f t="shared" si="117"/>
        <v/>
      </c>
      <c r="EH128" s="196" t="str">
        <f t="shared" si="117"/>
        <v/>
      </c>
      <c r="EI128" s="196" t="str">
        <f t="shared" si="117"/>
        <v/>
      </c>
      <c r="EJ128" s="196" t="str">
        <f t="shared" si="117"/>
        <v/>
      </c>
      <c r="EK128" s="196" t="str">
        <f t="shared" si="117"/>
        <v/>
      </c>
      <c r="EL128" s="196" t="str">
        <f t="shared" si="117"/>
        <v/>
      </c>
      <c r="EM128" s="196" t="str">
        <f t="shared" si="118"/>
        <v/>
      </c>
      <c r="EN128" s="196" t="str">
        <f t="shared" si="118"/>
        <v/>
      </c>
      <c r="EO128" s="196" t="str">
        <f t="shared" si="118"/>
        <v/>
      </c>
      <c r="EP128" s="196" t="str">
        <f t="shared" si="118"/>
        <v/>
      </c>
      <c r="EQ128" s="196" t="str">
        <f t="shared" si="118"/>
        <v/>
      </c>
      <c r="ER128" s="196" t="str">
        <f t="shared" si="118"/>
        <v/>
      </c>
      <c r="ES128" s="196" t="str">
        <f t="shared" si="118"/>
        <v/>
      </c>
      <c r="ET128" s="196" t="str">
        <f t="shared" si="118"/>
        <v/>
      </c>
      <c r="EU128" s="196" t="str">
        <f t="shared" si="118"/>
        <v/>
      </c>
      <c r="EV128" s="196" t="str">
        <f t="shared" si="118"/>
        <v/>
      </c>
    </row>
    <row r="129" spans="2:152" x14ac:dyDescent="0.25">
      <c r="B129" s="9" t="str">
        <f t="shared" si="86"/>
        <v/>
      </c>
      <c r="C129" s="6"/>
      <c r="D129" s="6"/>
      <c r="E129" s="6"/>
      <c r="F129" s="246" t="str">
        <f>IF('תנאי סף'!BE129&lt;&gt;1,"",'תנאי סף'!F129)</f>
        <v/>
      </c>
      <c r="G129" s="163"/>
      <c r="H129" s="186"/>
      <c r="I129" s="8"/>
      <c r="J129" s="7"/>
      <c r="K129" s="8"/>
      <c r="L129" s="7"/>
      <c r="M129" s="8"/>
      <c r="N129" s="8"/>
      <c r="O129" s="163"/>
      <c r="P129" s="186"/>
      <c r="Q129" s="10"/>
      <c r="R129" s="10"/>
      <c r="S129" s="10"/>
      <c r="T129" s="10"/>
      <c r="U129" s="164" t="str">
        <f t="shared" si="87"/>
        <v/>
      </c>
      <c r="V129" s="10">
        <v>1</v>
      </c>
      <c r="W129" s="10" t="str">
        <f t="shared" si="88"/>
        <v/>
      </c>
      <c r="X129" s="164">
        <v>1</v>
      </c>
      <c r="Y129" s="10" t="str">
        <f t="shared" si="89"/>
        <v/>
      </c>
      <c r="Z129" s="123" t="str">
        <f>IF($F129="","",IF(OR($AA129&lt;&gt;1,Y129=$AB$1),$AB$1,IFERROR(Y129/SUM($Y$31:$Y$130),0)))</f>
        <v/>
      </c>
      <c r="AA129" s="195">
        <f t="shared" si="90"/>
        <v>0</v>
      </c>
      <c r="AB129" s="195" t="str">
        <f t="shared" si="83"/>
        <v/>
      </c>
      <c r="AC129" s="195" t="str">
        <f t="shared" si="83"/>
        <v/>
      </c>
      <c r="AD129" s="195">
        <f t="shared" si="85"/>
        <v>0</v>
      </c>
      <c r="AE129" s="195">
        <f t="shared" si="85"/>
        <v>0</v>
      </c>
      <c r="BA129" s="195" t="str">
        <f t="shared" si="100"/>
        <v/>
      </c>
      <c r="BB129" s="195" t="str">
        <f t="shared" si="100"/>
        <v/>
      </c>
      <c r="BC129" s="195" t="str">
        <f t="shared" si="100"/>
        <v/>
      </c>
      <c r="BD129" s="195" t="str">
        <f t="shared" si="100"/>
        <v/>
      </c>
      <c r="BK129" s="196" t="str">
        <f t="shared" si="110"/>
        <v/>
      </c>
      <c r="BL129" s="196" t="str">
        <f t="shared" si="110"/>
        <v/>
      </c>
      <c r="BM129" s="196" t="str">
        <f t="shared" si="110"/>
        <v/>
      </c>
      <c r="BN129" s="196" t="str">
        <f t="shared" si="110"/>
        <v/>
      </c>
      <c r="BO129" s="196" t="str">
        <f t="shared" si="110"/>
        <v/>
      </c>
      <c r="BP129" s="196" t="str">
        <f t="shared" si="110"/>
        <v/>
      </c>
      <c r="BQ129" s="196" t="str">
        <f t="shared" si="110"/>
        <v/>
      </c>
      <c r="BR129" s="196" t="str">
        <f t="shared" si="110"/>
        <v/>
      </c>
      <c r="BS129" s="196" t="str">
        <f t="shared" si="110"/>
        <v/>
      </c>
      <c r="BT129" s="196" t="str">
        <f t="shared" si="110"/>
        <v/>
      </c>
      <c r="BU129" s="196" t="str">
        <f t="shared" si="111"/>
        <v/>
      </c>
      <c r="BV129" s="196" t="str">
        <f t="shared" si="111"/>
        <v/>
      </c>
      <c r="BW129" s="196" t="str">
        <f t="shared" si="111"/>
        <v/>
      </c>
      <c r="BX129" s="196" t="str">
        <f t="shared" si="111"/>
        <v/>
      </c>
      <c r="BY129" s="196" t="str">
        <f t="shared" si="111"/>
        <v/>
      </c>
      <c r="BZ129" s="196" t="str">
        <f t="shared" si="111"/>
        <v/>
      </c>
      <c r="CA129" s="196" t="str">
        <f t="shared" si="111"/>
        <v/>
      </c>
      <c r="CB129" s="196" t="str">
        <f t="shared" si="111"/>
        <v/>
      </c>
      <c r="CC129" s="196" t="str">
        <f t="shared" si="111"/>
        <v/>
      </c>
      <c r="CD129" s="196" t="str">
        <f t="shared" si="111"/>
        <v/>
      </c>
      <c r="CE129" s="196" t="str">
        <f t="shared" si="112"/>
        <v/>
      </c>
      <c r="CF129" s="196" t="str">
        <f t="shared" si="112"/>
        <v/>
      </c>
      <c r="CG129" s="196" t="str">
        <f t="shared" si="112"/>
        <v/>
      </c>
      <c r="CH129" s="196" t="str">
        <f t="shared" si="112"/>
        <v/>
      </c>
      <c r="CI129" s="196" t="str">
        <f t="shared" si="112"/>
        <v/>
      </c>
      <c r="CJ129" s="196" t="str">
        <f t="shared" si="112"/>
        <v/>
      </c>
      <c r="CK129" s="196" t="str">
        <f t="shared" si="112"/>
        <v/>
      </c>
      <c r="CL129" s="196" t="str">
        <f t="shared" si="112"/>
        <v/>
      </c>
      <c r="CM129" s="196" t="str">
        <f t="shared" si="112"/>
        <v/>
      </c>
      <c r="CN129" s="196" t="str">
        <f t="shared" si="112"/>
        <v/>
      </c>
      <c r="CO129" s="196" t="str">
        <f t="shared" si="113"/>
        <v/>
      </c>
      <c r="CP129" s="196" t="str">
        <f t="shared" si="113"/>
        <v/>
      </c>
      <c r="CQ129" s="196" t="str">
        <f t="shared" si="113"/>
        <v/>
      </c>
      <c r="CR129" s="196" t="str">
        <f t="shared" si="113"/>
        <v/>
      </c>
      <c r="CS129" s="196" t="str">
        <f t="shared" si="113"/>
        <v/>
      </c>
      <c r="CT129" s="196" t="str">
        <f t="shared" si="113"/>
        <v/>
      </c>
      <c r="CU129" s="196" t="str">
        <f t="shared" si="113"/>
        <v/>
      </c>
      <c r="CV129" s="196" t="str">
        <f t="shared" si="113"/>
        <v/>
      </c>
      <c r="CW129" s="196" t="str">
        <f t="shared" si="113"/>
        <v/>
      </c>
      <c r="CX129" s="196" t="str">
        <f t="shared" si="113"/>
        <v/>
      </c>
      <c r="CY129" s="196" t="str">
        <f t="shared" si="114"/>
        <v/>
      </c>
      <c r="CZ129" s="196" t="str">
        <f t="shared" si="114"/>
        <v/>
      </c>
      <c r="DA129" s="196" t="str">
        <f t="shared" si="114"/>
        <v/>
      </c>
      <c r="DB129" s="196" t="str">
        <f t="shared" si="114"/>
        <v/>
      </c>
      <c r="DC129" s="196" t="str">
        <f t="shared" si="114"/>
        <v/>
      </c>
      <c r="DD129" s="196" t="str">
        <f t="shared" si="114"/>
        <v/>
      </c>
      <c r="DE129" s="196" t="str">
        <f t="shared" si="114"/>
        <v/>
      </c>
      <c r="DF129" s="196" t="str">
        <f t="shared" si="114"/>
        <v/>
      </c>
      <c r="DG129" s="196" t="str">
        <f t="shared" si="114"/>
        <v/>
      </c>
      <c r="DH129" s="196" t="str">
        <f t="shared" si="114"/>
        <v/>
      </c>
      <c r="DI129" s="196" t="str">
        <f t="shared" si="115"/>
        <v/>
      </c>
      <c r="DJ129" s="196" t="str">
        <f t="shared" si="115"/>
        <v/>
      </c>
      <c r="DK129" s="196" t="str">
        <f t="shared" si="115"/>
        <v/>
      </c>
      <c r="DL129" s="196" t="str">
        <f t="shared" si="115"/>
        <v/>
      </c>
      <c r="DM129" s="196" t="str">
        <f t="shared" si="115"/>
        <v/>
      </c>
      <c r="DN129" s="196" t="str">
        <f t="shared" si="115"/>
        <v/>
      </c>
      <c r="DO129" s="196" t="str">
        <f t="shared" si="115"/>
        <v/>
      </c>
      <c r="DP129" s="196" t="str">
        <f t="shared" si="115"/>
        <v/>
      </c>
      <c r="DQ129" s="196" t="str">
        <f t="shared" si="115"/>
        <v/>
      </c>
      <c r="DR129" s="196" t="str">
        <f t="shared" si="115"/>
        <v/>
      </c>
      <c r="DS129" s="196" t="str">
        <f t="shared" si="116"/>
        <v/>
      </c>
      <c r="DT129" s="196" t="str">
        <f t="shared" si="116"/>
        <v/>
      </c>
      <c r="DU129" s="196" t="str">
        <f t="shared" si="116"/>
        <v/>
      </c>
      <c r="DV129" s="196" t="str">
        <f t="shared" si="116"/>
        <v/>
      </c>
      <c r="DW129" s="196" t="str">
        <f t="shared" si="116"/>
        <v/>
      </c>
      <c r="DX129" s="196" t="str">
        <f t="shared" si="116"/>
        <v/>
      </c>
      <c r="DY129" s="196" t="str">
        <f t="shared" si="116"/>
        <v/>
      </c>
      <c r="DZ129" s="196" t="str">
        <f t="shared" si="116"/>
        <v/>
      </c>
      <c r="EA129" s="196" t="str">
        <f t="shared" si="116"/>
        <v/>
      </c>
      <c r="EB129" s="196" t="str">
        <f t="shared" si="116"/>
        <v/>
      </c>
      <c r="EC129" s="196" t="str">
        <f t="shared" si="117"/>
        <v/>
      </c>
      <c r="ED129" s="196" t="str">
        <f t="shared" si="117"/>
        <v/>
      </c>
      <c r="EE129" s="196" t="str">
        <f t="shared" si="117"/>
        <v/>
      </c>
      <c r="EF129" s="196" t="str">
        <f t="shared" si="117"/>
        <v/>
      </c>
      <c r="EG129" s="196" t="str">
        <f t="shared" si="117"/>
        <v/>
      </c>
      <c r="EH129" s="196" t="str">
        <f t="shared" si="117"/>
        <v/>
      </c>
      <c r="EI129" s="196" t="str">
        <f t="shared" si="117"/>
        <v/>
      </c>
      <c r="EJ129" s="196" t="str">
        <f t="shared" si="117"/>
        <v/>
      </c>
      <c r="EK129" s="196" t="str">
        <f t="shared" si="117"/>
        <v/>
      </c>
      <c r="EL129" s="196" t="str">
        <f t="shared" si="117"/>
        <v/>
      </c>
      <c r="EM129" s="196" t="str">
        <f t="shared" si="118"/>
        <v/>
      </c>
      <c r="EN129" s="196" t="str">
        <f t="shared" si="118"/>
        <v/>
      </c>
      <c r="EO129" s="196" t="str">
        <f t="shared" si="118"/>
        <v/>
      </c>
      <c r="EP129" s="196" t="str">
        <f t="shared" si="118"/>
        <v/>
      </c>
      <c r="EQ129" s="196" t="str">
        <f t="shared" si="118"/>
        <v/>
      </c>
      <c r="ER129" s="196" t="str">
        <f t="shared" si="118"/>
        <v/>
      </c>
      <c r="ES129" s="196" t="str">
        <f t="shared" si="118"/>
        <v/>
      </c>
      <c r="ET129" s="196" t="str">
        <f t="shared" si="118"/>
        <v/>
      </c>
      <c r="EU129" s="196" t="str">
        <f t="shared" si="118"/>
        <v/>
      </c>
      <c r="EV129" s="196" t="str">
        <f t="shared" si="118"/>
        <v/>
      </c>
    </row>
    <row r="130" spans="2:152" ht="16.5" thickBot="1" x14ac:dyDescent="0.3">
      <c r="B130" s="9" t="str">
        <f t="shared" si="86"/>
        <v/>
      </c>
      <c r="C130" s="6"/>
      <c r="D130" s="6"/>
      <c r="E130" s="6"/>
      <c r="F130" s="246" t="str">
        <f>IF('תנאי סף'!BE130&lt;&gt;1,"",'תנאי סף'!F130)</f>
        <v/>
      </c>
      <c r="G130" s="163"/>
      <c r="H130" s="186"/>
      <c r="I130" s="8"/>
      <c r="J130" s="7"/>
      <c r="K130" s="8"/>
      <c r="L130" s="7"/>
      <c r="M130" s="8"/>
      <c r="N130" s="8"/>
      <c r="O130" s="163"/>
      <c r="P130" s="186"/>
      <c r="Q130" s="10"/>
      <c r="R130" s="10"/>
      <c r="S130" s="10"/>
      <c r="T130" s="10"/>
      <c r="U130" s="164" t="str">
        <f t="shared" si="87"/>
        <v/>
      </c>
      <c r="V130" s="10">
        <v>1</v>
      </c>
      <c r="W130" s="10" t="str">
        <f t="shared" si="88"/>
        <v/>
      </c>
      <c r="X130" s="164">
        <v>1</v>
      </c>
      <c r="Y130" s="10" t="str">
        <f t="shared" si="89"/>
        <v/>
      </c>
      <c r="Z130" s="123" t="str">
        <f>IF($F130="","",IF(OR($AA130&lt;&gt;1,Y130=$AB$1),$AB$1,IFERROR(Y130/SUM($Y$31:$Y$130),0)))</f>
        <v/>
      </c>
      <c r="AA130" s="195">
        <f t="shared" si="90"/>
        <v>0</v>
      </c>
      <c r="AB130" s="195" t="str">
        <f t="shared" si="83"/>
        <v/>
      </c>
      <c r="AC130" s="195" t="str">
        <f t="shared" si="83"/>
        <v/>
      </c>
      <c r="AD130" s="195">
        <f t="shared" si="85"/>
        <v>0</v>
      </c>
      <c r="AE130" s="195">
        <f t="shared" si="85"/>
        <v>0</v>
      </c>
      <c r="BA130" s="195" t="str">
        <f t="shared" si="100"/>
        <v/>
      </c>
      <c r="BB130" s="195" t="str">
        <f t="shared" si="100"/>
        <v/>
      </c>
      <c r="BC130" s="195" t="str">
        <f t="shared" si="100"/>
        <v/>
      </c>
      <c r="BD130" s="195" t="str">
        <f t="shared" si="100"/>
        <v/>
      </c>
      <c r="BK130" s="196" t="str">
        <f t="shared" si="110"/>
        <v/>
      </c>
      <c r="BL130" s="196" t="str">
        <f t="shared" si="110"/>
        <v/>
      </c>
      <c r="BM130" s="196" t="str">
        <f t="shared" si="110"/>
        <v/>
      </c>
      <c r="BN130" s="196" t="str">
        <f t="shared" si="110"/>
        <v/>
      </c>
      <c r="BO130" s="196" t="str">
        <f t="shared" si="110"/>
        <v/>
      </c>
      <c r="BP130" s="196" t="str">
        <f t="shared" si="110"/>
        <v/>
      </c>
      <c r="BQ130" s="196" t="str">
        <f t="shared" si="110"/>
        <v/>
      </c>
      <c r="BR130" s="196" t="str">
        <f t="shared" si="110"/>
        <v/>
      </c>
      <c r="BS130" s="196" t="str">
        <f t="shared" si="110"/>
        <v/>
      </c>
      <c r="BT130" s="196" t="str">
        <f t="shared" si="110"/>
        <v/>
      </c>
      <c r="BU130" s="196" t="str">
        <f t="shared" si="111"/>
        <v/>
      </c>
      <c r="BV130" s="196" t="str">
        <f t="shared" si="111"/>
        <v/>
      </c>
      <c r="BW130" s="196" t="str">
        <f t="shared" si="111"/>
        <v/>
      </c>
      <c r="BX130" s="196" t="str">
        <f t="shared" si="111"/>
        <v/>
      </c>
      <c r="BY130" s="196" t="str">
        <f t="shared" si="111"/>
        <v/>
      </c>
      <c r="BZ130" s="196" t="str">
        <f t="shared" si="111"/>
        <v/>
      </c>
      <c r="CA130" s="196" t="str">
        <f t="shared" si="111"/>
        <v/>
      </c>
      <c r="CB130" s="196" t="str">
        <f t="shared" si="111"/>
        <v/>
      </c>
      <c r="CC130" s="196" t="str">
        <f t="shared" si="111"/>
        <v/>
      </c>
      <c r="CD130" s="196" t="str">
        <f t="shared" si="111"/>
        <v/>
      </c>
      <c r="CE130" s="196" t="str">
        <f t="shared" si="112"/>
        <v/>
      </c>
      <c r="CF130" s="196" t="str">
        <f t="shared" si="112"/>
        <v/>
      </c>
      <c r="CG130" s="196" t="str">
        <f t="shared" si="112"/>
        <v/>
      </c>
      <c r="CH130" s="196" t="str">
        <f t="shared" si="112"/>
        <v/>
      </c>
      <c r="CI130" s="196" t="str">
        <f t="shared" si="112"/>
        <v/>
      </c>
      <c r="CJ130" s="196" t="str">
        <f t="shared" si="112"/>
        <v/>
      </c>
      <c r="CK130" s="196" t="str">
        <f t="shared" si="112"/>
        <v/>
      </c>
      <c r="CL130" s="196" t="str">
        <f t="shared" si="112"/>
        <v/>
      </c>
      <c r="CM130" s="196" t="str">
        <f t="shared" si="112"/>
        <v/>
      </c>
      <c r="CN130" s="196" t="str">
        <f t="shared" si="112"/>
        <v/>
      </c>
      <c r="CO130" s="196" t="str">
        <f t="shared" si="113"/>
        <v/>
      </c>
      <c r="CP130" s="196" t="str">
        <f t="shared" si="113"/>
        <v/>
      </c>
      <c r="CQ130" s="196" t="str">
        <f t="shared" si="113"/>
        <v/>
      </c>
      <c r="CR130" s="196" t="str">
        <f t="shared" si="113"/>
        <v/>
      </c>
      <c r="CS130" s="196" t="str">
        <f t="shared" si="113"/>
        <v/>
      </c>
      <c r="CT130" s="196" t="str">
        <f t="shared" si="113"/>
        <v/>
      </c>
      <c r="CU130" s="196" t="str">
        <f t="shared" si="113"/>
        <v/>
      </c>
      <c r="CV130" s="196" t="str">
        <f t="shared" si="113"/>
        <v/>
      </c>
      <c r="CW130" s="196" t="str">
        <f t="shared" si="113"/>
        <v/>
      </c>
      <c r="CX130" s="196" t="str">
        <f t="shared" si="113"/>
        <v/>
      </c>
      <c r="CY130" s="196" t="str">
        <f t="shared" si="114"/>
        <v/>
      </c>
      <c r="CZ130" s="196" t="str">
        <f t="shared" si="114"/>
        <v/>
      </c>
      <c r="DA130" s="196" t="str">
        <f t="shared" si="114"/>
        <v/>
      </c>
      <c r="DB130" s="196" t="str">
        <f t="shared" si="114"/>
        <v/>
      </c>
      <c r="DC130" s="196" t="str">
        <f t="shared" si="114"/>
        <v/>
      </c>
      <c r="DD130" s="196" t="str">
        <f t="shared" si="114"/>
        <v/>
      </c>
      <c r="DE130" s="196" t="str">
        <f t="shared" si="114"/>
        <v/>
      </c>
      <c r="DF130" s="196" t="str">
        <f t="shared" si="114"/>
        <v/>
      </c>
      <c r="DG130" s="196" t="str">
        <f t="shared" si="114"/>
        <v/>
      </c>
      <c r="DH130" s="196" t="str">
        <f t="shared" si="114"/>
        <v/>
      </c>
      <c r="DI130" s="196" t="str">
        <f t="shared" si="115"/>
        <v/>
      </c>
      <c r="DJ130" s="196" t="str">
        <f t="shared" si="115"/>
        <v/>
      </c>
      <c r="DK130" s="196" t="str">
        <f t="shared" si="115"/>
        <v/>
      </c>
      <c r="DL130" s="196" t="str">
        <f t="shared" si="115"/>
        <v/>
      </c>
      <c r="DM130" s="196" t="str">
        <f t="shared" si="115"/>
        <v/>
      </c>
      <c r="DN130" s="196" t="str">
        <f t="shared" si="115"/>
        <v/>
      </c>
      <c r="DO130" s="196" t="str">
        <f t="shared" si="115"/>
        <v/>
      </c>
      <c r="DP130" s="196" t="str">
        <f t="shared" si="115"/>
        <v/>
      </c>
      <c r="DQ130" s="196" t="str">
        <f t="shared" si="115"/>
        <v/>
      </c>
      <c r="DR130" s="196" t="str">
        <f t="shared" si="115"/>
        <v/>
      </c>
      <c r="DS130" s="196" t="str">
        <f t="shared" si="116"/>
        <v/>
      </c>
      <c r="DT130" s="196" t="str">
        <f t="shared" si="116"/>
        <v/>
      </c>
      <c r="DU130" s="196" t="str">
        <f t="shared" si="116"/>
        <v/>
      </c>
      <c r="DV130" s="196" t="str">
        <f t="shared" si="116"/>
        <v/>
      </c>
      <c r="DW130" s="196" t="str">
        <f t="shared" si="116"/>
        <v/>
      </c>
      <c r="DX130" s="196" t="str">
        <f t="shared" si="116"/>
        <v/>
      </c>
      <c r="DY130" s="196" t="str">
        <f t="shared" si="116"/>
        <v/>
      </c>
      <c r="DZ130" s="196" t="str">
        <f t="shared" si="116"/>
        <v/>
      </c>
      <c r="EA130" s="196" t="str">
        <f t="shared" si="116"/>
        <v/>
      </c>
      <c r="EB130" s="196" t="str">
        <f t="shared" si="116"/>
        <v/>
      </c>
      <c r="EC130" s="196" t="str">
        <f t="shared" si="117"/>
        <v/>
      </c>
      <c r="ED130" s="196" t="str">
        <f t="shared" si="117"/>
        <v/>
      </c>
      <c r="EE130" s="196" t="str">
        <f t="shared" si="117"/>
        <v/>
      </c>
      <c r="EF130" s="196" t="str">
        <f t="shared" si="117"/>
        <v/>
      </c>
      <c r="EG130" s="196" t="str">
        <f t="shared" si="117"/>
        <v/>
      </c>
      <c r="EH130" s="196" t="str">
        <f t="shared" si="117"/>
        <v/>
      </c>
      <c r="EI130" s="196" t="str">
        <f t="shared" si="117"/>
        <v/>
      </c>
      <c r="EJ130" s="196" t="str">
        <f t="shared" si="117"/>
        <v/>
      </c>
      <c r="EK130" s="196" t="str">
        <f t="shared" si="117"/>
        <v/>
      </c>
      <c r="EL130" s="196" t="str">
        <f t="shared" si="117"/>
        <v/>
      </c>
      <c r="EM130" s="196" t="str">
        <f t="shared" si="118"/>
        <v/>
      </c>
      <c r="EN130" s="196" t="str">
        <f t="shared" si="118"/>
        <v/>
      </c>
      <c r="EO130" s="196" t="str">
        <f t="shared" si="118"/>
        <v/>
      </c>
      <c r="EP130" s="196" t="str">
        <f t="shared" si="118"/>
        <v/>
      </c>
      <c r="EQ130" s="196" t="str">
        <f t="shared" si="118"/>
        <v/>
      </c>
      <c r="ER130" s="196" t="str">
        <f t="shared" si="118"/>
        <v/>
      </c>
      <c r="ES130" s="196" t="str">
        <f t="shared" si="118"/>
        <v/>
      </c>
      <c r="ET130" s="196" t="str">
        <f t="shared" si="118"/>
        <v/>
      </c>
      <c r="EU130" s="196" t="str">
        <f t="shared" si="118"/>
        <v/>
      </c>
      <c r="EV130" s="196" t="str">
        <f t="shared" si="118"/>
        <v/>
      </c>
    </row>
    <row r="131" spans="2:152" ht="19.5" thickBot="1" x14ac:dyDescent="0.35">
      <c r="B131" s="502" t="s">
        <v>8</v>
      </c>
      <c r="C131" s="503"/>
      <c r="D131" s="503"/>
      <c r="E131" s="503"/>
      <c r="F131" s="504"/>
      <c r="G131" s="11">
        <f t="shared" ref="G131:P131" si="119">SUM(G31:G130)</f>
        <v>0</v>
      </c>
      <c r="H131" s="11">
        <f t="shared" si="119"/>
        <v>19</v>
      </c>
      <c r="I131" s="11">
        <f t="shared" si="119"/>
        <v>0</v>
      </c>
      <c r="J131" s="11">
        <f t="shared" si="119"/>
        <v>0</v>
      </c>
      <c r="K131" s="11">
        <f t="shared" si="119"/>
        <v>0</v>
      </c>
      <c r="L131" s="11">
        <f t="shared" si="119"/>
        <v>0</v>
      </c>
      <c r="M131" s="11">
        <f t="shared" si="119"/>
        <v>0</v>
      </c>
      <c r="N131" s="11">
        <f t="shared" si="119"/>
        <v>0</v>
      </c>
      <c r="O131" s="11">
        <f t="shared" si="119"/>
        <v>0</v>
      </c>
      <c r="P131" s="11">
        <f t="shared" si="119"/>
        <v>0</v>
      </c>
      <c r="Q131" s="11">
        <f t="shared" ref="Q131:Z131" si="120">SUM(Q31:Q130)</f>
        <v>0</v>
      </c>
      <c r="R131" s="11">
        <f t="shared" si="120"/>
        <v>0</v>
      </c>
      <c r="S131" s="11">
        <f t="shared" si="120"/>
        <v>0</v>
      </c>
      <c r="T131" s="11">
        <f t="shared" si="120"/>
        <v>0</v>
      </c>
      <c r="U131" s="11">
        <f t="shared" si="120"/>
        <v>54.5</v>
      </c>
      <c r="V131" s="11">
        <f>SUM(V31:V130)</f>
        <v>100</v>
      </c>
      <c r="W131" s="11">
        <f>SUM(W31:W130)</f>
        <v>54.5</v>
      </c>
      <c r="X131" s="11">
        <f>SUM(X31:X130)</f>
        <v>100</v>
      </c>
      <c r="Y131" s="11">
        <f>SUM(Y31:Y130)</f>
        <v>54.5</v>
      </c>
      <c r="Z131" s="124">
        <f t="shared" si="120"/>
        <v>1.0000000000000002</v>
      </c>
      <c r="AD131" s="196"/>
    </row>
    <row r="132" spans="2:152" x14ac:dyDescent="0.25">
      <c r="AD132" s="196"/>
    </row>
    <row r="133" spans="2:152" x14ac:dyDescent="0.25">
      <c r="AD133" s="196"/>
    </row>
    <row r="134" spans="2:152" x14ac:dyDescent="0.25">
      <c r="AD134" s="196"/>
    </row>
    <row r="135" spans="2:152" x14ac:dyDescent="0.25">
      <c r="AD135" s="196"/>
    </row>
    <row r="136" spans="2:152" x14ac:dyDescent="0.25">
      <c r="AD136" s="196"/>
    </row>
    <row r="137" spans="2:152" x14ac:dyDescent="0.25">
      <c r="AD137" s="196"/>
    </row>
    <row r="138" spans="2:152" x14ac:dyDescent="0.25">
      <c r="AD138" s="196"/>
    </row>
    <row r="139" spans="2:152" x14ac:dyDescent="0.25">
      <c r="AD139" s="196"/>
    </row>
    <row r="140" spans="2:152" x14ac:dyDescent="0.25">
      <c r="AD140" s="196"/>
    </row>
    <row r="141" spans="2:152" x14ac:dyDescent="0.25">
      <c r="AD141" s="196"/>
    </row>
    <row r="142" spans="2:152" x14ac:dyDescent="0.25">
      <c r="AD142" s="196"/>
    </row>
    <row r="143" spans="2:152" x14ac:dyDescent="0.25">
      <c r="AD143" s="196"/>
    </row>
    <row r="144" spans="2:152" x14ac:dyDescent="0.25">
      <c r="AD144" s="196"/>
    </row>
    <row r="145" spans="30:30" x14ac:dyDescent="0.25">
      <c r="AD145" s="196"/>
    </row>
    <row r="146" spans="30:30" x14ac:dyDescent="0.25">
      <c r="AD146" s="196"/>
    </row>
    <row r="147" spans="30:30" x14ac:dyDescent="0.25">
      <c r="AD147" s="196"/>
    </row>
    <row r="148" spans="30:30" x14ac:dyDescent="0.25">
      <c r="AD148" s="196"/>
    </row>
    <row r="149" spans="30:30" x14ac:dyDescent="0.25">
      <c r="AD149" s="196"/>
    </row>
    <row r="150" spans="30:30" x14ac:dyDescent="0.25">
      <c r="AD150" s="196"/>
    </row>
    <row r="151" spans="30:30" x14ac:dyDescent="0.25">
      <c r="AD151" s="196"/>
    </row>
    <row r="152" spans="30:30" x14ac:dyDescent="0.25">
      <c r="AD152" s="196"/>
    </row>
    <row r="153" spans="30:30" x14ac:dyDescent="0.25">
      <c r="AD153" s="196"/>
    </row>
    <row r="154" spans="30:30" x14ac:dyDescent="0.25">
      <c r="AD154" s="196"/>
    </row>
    <row r="155" spans="30:30" x14ac:dyDescent="0.25">
      <c r="AD155" s="196"/>
    </row>
    <row r="156" spans="30:30" x14ac:dyDescent="0.25">
      <c r="AD156" s="196"/>
    </row>
    <row r="157" spans="30:30" x14ac:dyDescent="0.25">
      <c r="AD157" s="196"/>
    </row>
    <row r="158" spans="30:30" x14ac:dyDescent="0.25">
      <c r="AD158" s="196"/>
    </row>
    <row r="159" spans="30:30" x14ac:dyDescent="0.25">
      <c r="AD159" s="196"/>
    </row>
    <row r="160" spans="30:30" x14ac:dyDescent="0.25">
      <c r="AD160" s="196"/>
    </row>
    <row r="161" spans="30:30" x14ac:dyDescent="0.25">
      <c r="AD161" s="196"/>
    </row>
    <row r="162" spans="30:30" x14ac:dyDescent="0.25">
      <c r="AD162" s="196"/>
    </row>
    <row r="163" spans="30:30" x14ac:dyDescent="0.25">
      <c r="AD163" s="196"/>
    </row>
    <row r="164" spans="30:30" x14ac:dyDescent="0.25">
      <c r="AD164" s="196"/>
    </row>
    <row r="165" spans="30:30" x14ac:dyDescent="0.25">
      <c r="AD165" s="196"/>
    </row>
    <row r="166" spans="30:30" x14ac:dyDescent="0.25">
      <c r="AD166" s="196"/>
    </row>
    <row r="167" spans="30:30" x14ac:dyDescent="0.25">
      <c r="AD167" s="196"/>
    </row>
    <row r="168" spans="30:30" x14ac:dyDescent="0.25">
      <c r="AD168" s="196"/>
    </row>
    <row r="169" spans="30:30" x14ac:dyDescent="0.25">
      <c r="AD169" s="196"/>
    </row>
    <row r="170" spans="30:30" x14ac:dyDescent="0.25">
      <c r="AD170" s="196"/>
    </row>
    <row r="171" spans="30:30" x14ac:dyDescent="0.25">
      <c r="AD171" s="196"/>
    </row>
    <row r="172" spans="30:30" x14ac:dyDescent="0.25">
      <c r="AD172" s="196"/>
    </row>
    <row r="173" spans="30:30" x14ac:dyDescent="0.25">
      <c r="AD173" s="196"/>
    </row>
    <row r="174" spans="30:30" x14ac:dyDescent="0.25">
      <c r="AD174" s="196"/>
    </row>
    <row r="175" spans="30:30" x14ac:dyDescent="0.25">
      <c r="AD175" s="196"/>
    </row>
    <row r="176" spans="30:30" x14ac:dyDescent="0.25">
      <c r="AD176" s="196"/>
    </row>
    <row r="177" spans="30:30" x14ac:dyDescent="0.25">
      <c r="AD177" s="196"/>
    </row>
    <row r="178" spans="30:30" x14ac:dyDescent="0.25">
      <c r="AD178" s="196"/>
    </row>
    <row r="179" spans="30:30" x14ac:dyDescent="0.25">
      <c r="AD179" s="196"/>
    </row>
    <row r="180" spans="30:30" x14ac:dyDescent="0.25">
      <c r="AD180" s="196"/>
    </row>
  </sheetData>
  <sheetProtection algorithmName="SHA-512" hashValue="7KXrFHPgUqmp7vJudrUQjyM+g2LiGJQsoWcUno+XclOQh6eeAY2XDu0+da3N2UJNFqjcHw8091wC2kmELrPauQ==" saltValue="SJKC3KJJczTbegxEA3ktCQ==" spinCount="100000" sheet="1" scenarios="1" formatCells="0" formatColumns="0" formatRows="0" autoFilter="0"/>
  <mergeCells count="17">
    <mergeCell ref="Z29:Z30"/>
    <mergeCell ref="B1:Z1"/>
    <mergeCell ref="B29:B30"/>
    <mergeCell ref="C29:C30"/>
    <mergeCell ref="D29:D30"/>
    <mergeCell ref="E29:E30"/>
    <mergeCell ref="F29:F30"/>
    <mergeCell ref="U29:U30"/>
    <mergeCell ref="V29:V30"/>
    <mergeCell ref="W29:W30"/>
    <mergeCell ref="X29:X30"/>
    <mergeCell ref="T29:T30"/>
    <mergeCell ref="B131:F131"/>
    <mergeCell ref="Q29:Q30"/>
    <mergeCell ref="R29:R30"/>
    <mergeCell ref="S29:S30"/>
    <mergeCell ref="Y29:Y30"/>
  </mergeCells>
  <conditionalFormatting sqref="B31:Z93 B98:Z130 B94:F97 I94:Z97">
    <cfRule type="expression" dxfId="119" priority="5" stopIfTrue="1">
      <formula>AND($F31="",B31&lt;&gt;"")</formula>
    </cfRule>
    <cfRule type="expression" dxfId="118" priority="6">
      <formula>$F31=""</formula>
    </cfRule>
    <cfRule type="expression" dxfId="117" priority="7">
      <formula>B$30&lt;&gt;""</formula>
    </cfRule>
  </conditionalFormatting>
  <conditionalFormatting sqref="G94:H97">
    <cfRule type="expression" dxfId="116" priority="1" stopIfTrue="1">
      <formula>AND($F94="",G94&lt;&gt;"")</formula>
    </cfRule>
    <cfRule type="expression" dxfId="115" priority="2">
      <formula>$F94=""</formula>
    </cfRule>
    <cfRule type="expression" dxfId="114" priority="3">
      <formula>G$30&lt;&gt;""</formula>
    </cfRule>
  </conditionalFormatting>
  <dataValidations count="8">
    <dataValidation type="list" allowBlank="1" showInputMessage="1" showErrorMessage="1" sqref="I30:P30" xr:uid="{00000000-0002-0000-0700-000000000000}">
      <formula1>OFFSET($AE$1,0,0,1,COUNTA($AE$1:$AZ$1))</formula1>
    </dataValidation>
    <dataValidation type="whole" operator="notBetween" allowBlank="1" showInputMessage="1" showErrorMessage="1" errorTitle="נתון שגוי." error="ניתן להזין רק מספר שלם" sqref="I31:I130" xr:uid="{00000000-0002-0000-0700-000001000000}">
      <formula1>-999999999</formula1>
      <formula2>-999999998</formula2>
    </dataValidation>
    <dataValidation type="decimal" operator="greaterThanOrEqual" allowBlank="1" showInputMessage="1" showErrorMessage="1" errorTitle="נתון שגוי." error="ניתן להזין רק מספר גדול או שווה ל-0." sqref="J31:J130" xr:uid="{00000000-0002-0000-0700-000002000000}">
      <formula1>0</formula1>
    </dataValidation>
    <dataValidation type="whole" operator="greaterThanOrEqual" allowBlank="1" showInputMessage="1" showErrorMessage="1" errorTitle="נתון שגוי." error="ניתן להזין רק מספר שלם גדול או שווה ל-0." sqref="K31:K130" xr:uid="{00000000-0002-0000-0700-000003000000}">
      <formula1>0</formula1>
    </dataValidation>
    <dataValidation type="decimal" operator="greaterThan" allowBlank="1" showInputMessage="1" showErrorMessage="1" errorTitle="נתון שגוי." error="ניתן להזין רק מספר גדול מ-0" sqref="L31:L130" xr:uid="{00000000-0002-0000-0700-000004000000}">
      <formula1>0</formula1>
    </dataValidation>
    <dataValidation type="whole" operator="greaterThan" allowBlank="1" showInputMessage="1" showErrorMessage="1" errorTitle="נתון שגוי." error="ניתן להזין רק מספר שלם גדול מ-0" sqref="M31:M130" xr:uid="{00000000-0002-0000-0700-000005000000}">
      <formula1>0</formula1>
    </dataValidation>
    <dataValidation type="list" allowBlank="1" showInputMessage="1" showErrorMessage="1" errorTitle="נתון שגוי." error="ניתן להזין רק 0 או 1._x000a_0 = לא עומד בתנאי._x000a_1 = עומד בתנאי." sqref="P31:P130 H31:H130" xr:uid="{00000000-0002-0000-0700-000006000000}">
      <formula1>$AB31:$AC31</formula1>
    </dataValidation>
    <dataValidation type="list" allowBlank="1" showInputMessage="1" showErrorMessage="1" errorTitle="נתון לא מרשימה" error="יש לבחור מתוך הרשימה הסגורה בלבד" sqref="O31:O130 G31:G130" xr:uid="{00000000-0002-0000-0700-000007000000}">
      <formula1>OFFSET($BA31,0,0,1,COUNTA($BA31:$BJ31))</formula1>
    </dataValidation>
  </dataValidations>
  <printOptions horizontalCentered="1"/>
  <pageMargins left="0.51181102362204722" right="0.32" top="0.55000000000000004" bottom="0.48" header="0.31496062992125984" footer="0.17"/>
  <pageSetup paperSize="9" scale="32" orientation="landscape" r:id="rId1"/>
  <headerFooter>
    <oddHeader>&amp;C&amp;Uמבחנים לתמיכה של משרד התרבות והספורט</oddHeader>
    <oddFooter>&amp;Lא. חפץ ושות'
יעוץ כלכלי&amp;C&amp;P</oddFooter>
  </headerFooter>
  <legacyDrawing r:id="rId2"/>
  <extLst>
    <ext xmlns:x14="http://schemas.microsoft.com/office/spreadsheetml/2009/9/main" uri="{78C0D931-6437-407d-A8EE-F0AAD7539E65}">
      <x14:conditionalFormattings>
        <x14:conditionalFormatting xmlns:xm="http://schemas.microsoft.com/office/excel/2006/main">
          <x14:cfRule type="containsText" priority="8" operator="containsText" id="{BA73D727-FFFE-4F94-A8F1-24CA7859108D}">
            <xm:f>NOT(ISERROR(SEARCH($AB$1,B31)))</xm:f>
            <xm:f>$AB$1</xm:f>
            <x14:dxf>
              <fill>
                <patternFill>
                  <bgColor rgb="FFFF0000"/>
                </patternFill>
              </fill>
            </x14:dxf>
          </x14:cfRule>
          <xm:sqref>B31:Z93 B98:Z130 B94:F97 I94:Z97</xm:sqref>
        </x14:conditionalFormatting>
        <x14:conditionalFormatting xmlns:xm="http://schemas.microsoft.com/office/excel/2006/main">
          <x14:cfRule type="containsText" priority="4" operator="containsText" id="{931D8742-E7F3-434E-A74D-55DD27F1BF10}">
            <xm:f>NOT(ISERROR(SEARCH($AB$1,G94)))</xm:f>
            <xm:f>$AB$1</xm:f>
            <x14:dxf>
              <fill>
                <patternFill>
                  <bgColor rgb="FFFF0000"/>
                </patternFill>
              </fill>
            </x14:dxf>
          </x14:cfRule>
          <xm:sqref>G94:H97</xm:sqref>
        </x14:conditionalFormatting>
      </x14:conditionalFormatting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Worksheet______29">
    <tabColor theme="4" tint="-0.249977111117893"/>
    <pageSetUpPr fitToPage="1"/>
  </sheetPr>
  <dimension ref="A1:BJ180"/>
  <sheetViews>
    <sheetView rightToLeft="1" view="pageBreakPreview" zoomScale="80" zoomScaleNormal="100" zoomScaleSheetLayoutView="80" workbookViewId="0">
      <pane xSplit="6" ySplit="30" topLeftCell="G31" activePane="bottomRight" state="frozen"/>
      <selection activeCell="A97" sqref="A97:XFD97"/>
      <selection pane="topRight" activeCell="A97" sqref="A97:XFD97"/>
      <selection pane="bottomLeft" activeCell="A97" sqref="A97:XFD97"/>
      <selection pane="bottomRight" activeCell="G31" sqref="G31"/>
    </sheetView>
  </sheetViews>
  <sheetFormatPr defaultColWidth="9.140625" defaultRowHeight="15.75" x14ac:dyDescent="0.25"/>
  <cols>
    <col min="1" max="1" width="9.140625" style="196" hidden="1" customWidth="1"/>
    <col min="2" max="2" width="6.7109375" style="196" customWidth="1"/>
    <col min="3" max="5" width="10.42578125" style="196" hidden="1" customWidth="1"/>
    <col min="6" max="6" width="62" style="196" customWidth="1"/>
    <col min="7" max="7" width="21.140625" style="196" customWidth="1"/>
    <col min="8" max="8" width="23" style="196" customWidth="1"/>
    <col min="9" max="9" width="25.7109375" style="196" hidden="1" customWidth="1"/>
    <col min="10" max="15" width="21.42578125" style="196" hidden="1" customWidth="1"/>
    <col min="16" max="16" width="14.5703125" style="196" hidden="1" customWidth="1"/>
    <col min="17" max="18" width="21.42578125" style="196" hidden="1" customWidth="1"/>
    <col min="19" max="19" width="3.42578125" style="196" hidden="1" customWidth="1"/>
    <col min="20" max="20" width="1" style="196" hidden="1" customWidth="1"/>
    <col min="21" max="21" width="14.85546875" style="196" customWidth="1"/>
    <col min="22" max="25" width="21.42578125" style="196" hidden="1" customWidth="1"/>
    <col min="26" max="26" width="19.7109375" style="196" customWidth="1"/>
    <col min="27" max="29" width="9.140625" style="195" hidden="1" customWidth="1"/>
    <col min="30" max="30" width="11.85546875" style="195" hidden="1" customWidth="1"/>
    <col min="31" max="32" width="9.140625" style="195" hidden="1" customWidth="1"/>
    <col min="33" max="33" width="10.140625" style="195" hidden="1" customWidth="1"/>
    <col min="34" max="34" width="16.7109375" style="195" hidden="1" customWidth="1"/>
    <col min="35" max="35" width="8.85546875" style="195" hidden="1" customWidth="1"/>
    <col min="36" max="36" width="11.85546875" style="195" hidden="1" customWidth="1"/>
    <col min="37" max="37" width="17.7109375" style="195" hidden="1" customWidth="1"/>
    <col min="38" max="48" width="9.140625" style="195" hidden="1" customWidth="1"/>
    <col min="49" max="49" width="10.7109375" style="195" hidden="1" customWidth="1"/>
    <col min="50" max="62" width="9.140625" style="195" hidden="1" customWidth="1"/>
    <col min="63" max="200" width="0" style="196" hidden="1" customWidth="1"/>
    <col min="201" max="16384" width="9.140625" style="196"/>
  </cols>
  <sheetData>
    <row r="1" spans="2:52" ht="21" customHeight="1" thickBot="1" x14ac:dyDescent="0.3">
      <c r="B1" s="483" t="str">
        <f ca="1">MID(CELL("filename",AC2),FIND("]",CELL("filename",AC2),1)+1,99)</f>
        <v>מספר אמנים או מנחים</v>
      </c>
      <c r="C1" s="485"/>
      <c r="D1" s="485"/>
      <c r="E1" s="485"/>
      <c r="F1" s="485"/>
      <c r="G1" s="485"/>
      <c r="H1" s="485"/>
      <c r="I1" s="485"/>
      <c r="J1" s="485"/>
      <c r="K1" s="485"/>
      <c r="L1" s="485"/>
      <c r="M1" s="485"/>
      <c r="N1" s="485"/>
      <c r="O1" s="485"/>
      <c r="P1" s="485"/>
      <c r="Q1" s="485"/>
      <c r="R1" s="485"/>
      <c r="S1" s="485"/>
      <c r="T1" s="485"/>
      <c r="U1" s="485"/>
      <c r="V1" s="485"/>
      <c r="W1" s="485"/>
      <c r="X1" s="485"/>
      <c r="Y1" s="485"/>
      <c r="Z1" s="485"/>
      <c r="AB1" s="195" t="s">
        <v>27</v>
      </c>
      <c r="AD1" s="250" t="s">
        <v>65</v>
      </c>
      <c r="AE1" s="251" t="s">
        <v>26</v>
      </c>
      <c r="AF1" s="251" t="s">
        <v>29</v>
      </c>
      <c r="AG1" s="251" t="s">
        <v>61</v>
      </c>
      <c r="AH1" s="251" t="s">
        <v>43</v>
      </c>
      <c r="AI1" s="251" t="s">
        <v>62</v>
      </c>
      <c r="AJ1" s="251" t="s">
        <v>68</v>
      </c>
      <c r="AK1" s="252" t="s">
        <v>69</v>
      </c>
      <c r="AL1" s="251" t="s">
        <v>63</v>
      </c>
      <c r="AM1" s="252" t="s">
        <v>64</v>
      </c>
      <c r="AN1" s="251"/>
      <c r="AO1" s="251"/>
      <c r="AP1" s="251"/>
      <c r="AQ1" s="251"/>
      <c r="AR1" s="251"/>
      <c r="AS1" s="251"/>
      <c r="AT1" s="251"/>
      <c r="AU1" s="251"/>
      <c r="AV1" s="251"/>
      <c r="AW1" s="251"/>
      <c r="AX1" s="251"/>
      <c r="AY1" s="251"/>
      <c r="AZ1" s="252"/>
    </row>
    <row r="2" spans="2:52" ht="20.25" customHeight="1" x14ac:dyDescent="0.25">
      <c r="U2" s="213" t="str">
        <f>'פרמטרים לקריטריונים'!$B$4</f>
        <v>שנת תקציב</v>
      </c>
      <c r="Y2" s="213" t="str">
        <f>'פרמטרים לקריטריונים'!$B$4</f>
        <v>שנת תקציב</v>
      </c>
      <c r="Z2" s="2">
        <f>'פרמטרים לקריטריונים'!$C$4</f>
        <v>2025</v>
      </c>
      <c r="AE2" s="195">
        <f>IF(ISNA(MATCH(G31,$AB$30:$AC$30,0)),0,1)</f>
        <v>1</v>
      </c>
      <c r="AF2" s="195">
        <f>IF(IFERROR(G31*1,"bad")="bad",0,1)</f>
        <v>1</v>
      </c>
      <c r="AG2" s="195">
        <f>IF(IFERROR(IF(G31=TRUNC(G31),1,"bad"),"bad")="bad",0,1)</f>
        <v>1</v>
      </c>
      <c r="AH2" s="195">
        <f>IF(AND(IF(IFERROR(G31*1,"bad")="bad",0,1)=1,G31&gt;=0),1,0)</f>
        <v>1</v>
      </c>
      <c r="AI2" s="195">
        <f>IF(AND(IF(IFERROR(IF(G31=TRUNC(G31),1,"bad"),"bad")="bad",0,1)=1,G31&gt;=0),1,0)</f>
        <v>1</v>
      </c>
      <c r="AJ2" s="195">
        <f>IF(AND(IF(IFERROR(G31*1,"bad")="bad",0,1)=1,G31&gt;0),1,0)</f>
        <v>1</v>
      </c>
      <c r="AK2" s="195">
        <f>IF(AND(IF(IFERROR(IF(G31=TRUNC(G31),1,"bad"),"bad")="bad",0,1)=1,G31&gt;0),1,0)</f>
        <v>1</v>
      </c>
      <c r="AL2" s="195">
        <v>1</v>
      </c>
      <c r="AM2" s="195">
        <f>IF(IFERROR(HLOOKUP(G31,$BA$30:$BK$30,1,0),"bad")="bad",0,1)</f>
        <v>0</v>
      </c>
    </row>
    <row r="3" spans="2:52" ht="38.25" thickBot="1" x14ac:dyDescent="0.3">
      <c r="U3" s="214" t="str">
        <f>'פרמטרים לקריטריונים'!$B$5</f>
        <v>תקציב התמיכה</v>
      </c>
      <c r="Y3" s="214" t="str">
        <f>'פרמטרים לקריטריונים'!$B$5</f>
        <v>תקציב התמיכה</v>
      </c>
      <c r="Z3" s="3">
        <f>'פרמטרים לקריטריונים'!$C$5</f>
        <v>2023926</v>
      </c>
      <c r="AD3" s="195" t="s">
        <v>66</v>
      </c>
      <c r="AE3" s="195">
        <v>1</v>
      </c>
      <c r="AF3" s="195">
        <v>2</v>
      </c>
      <c r="AG3" s="195">
        <v>3</v>
      </c>
      <c r="AH3" s="195">
        <v>4</v>
      </c>
      <c r="AI3" s="195">
        <v>5</v>
      </c>
      <c r="AJ3" s="195">
        <v>6</v>
      </c>
      <c r="AK3" s="195">
        <v>7</v>
      </c>
      <c r="AL3" s="195">
        <v>8</v>
      </c>
      <c r="AM3" s="195">
        <v>9</v>
      </c>
    </row>
    <row r="4" spans="2:52" ht="21.75" customHeight="1" thickBot="1" x14ac:dyDescent="0.3">
      <c r="F4" s="12" t="str">
        <f>'פרמטרים לקריטריונים'!B161</f>
        <v>בעד כל אמן או מנחה</v>
      </c>
      <c r="G4" s="12" t="str">
        <f>'פרמטרים לקריטריונים'!C161</f>
        <v>ניקוד</v>
      </c>
      <c r="AD4" s="195" t="s">
        <v>67</v>
      </c>
      <c r="AE4" s="251"/>
      <c r="AF4" s="252"/>
      <c r="AG4" s="251"/>
      <c r="AH4" s="251"/>
      <c r="AI4" s="251"/>
      <c r="AJ4" s="251"/>
      <c r="AK4" s="251"/>
      <c r="AL4" s="251"/>
      <c r="AM4" s="251"/>
      <c r="AN4" s="252"/>
    </row>
    <row r="5" spans="2:52" ht="17.25" customHeight="1" x14ac:dyDescent="0.25">
      <c r="F5" s="335" t="str">
        <f>'פרמטרים לקריטריונים'!B162</f>
        <v>תושב ישראל</v>
      </c>
      <c r="G5" s="13">
        <f>'פרמטרים לקריטריונים'!C162</f>
        <v>1</v>
      </c>
    </row>
    <row r="6" spans="2:52" x14ac:dyDescent="0.25">
      <c r="F6" s="335" t="str">
        <f>'פרמטרים לקריטריונים'!B163</f>
        <v>מחוץ לישראל</v>
      </c>
      <c r="G6" s="13">
        <f>'פרמטרים לקריטריונים'!C163</f>
        <v>2</v>
      </c>
    </row>
    <row r="7" spans="2:52" hidden="1" x14ac:dyDescent="0.25"/>
    <row r="8" spans="2:52" hidden="1" x14ac:dyDescent="0.25"/>
    <row r="9" spans="2:52" hidden="1" x14ac:dyDescent="0.25"/>
    <row r="10" spans="2:52" hidden="1" x14ac:dyDescent="0.25"/>
    <row r="11" spans="2:52" hidden="1" x14ac:dyDescent="0.25"/>
    <row r="12" spans="2:52" hidden="1" x14ac:dyDescent="0.25"/>
    <row r="13" spans="2:52" hidden="1" x14ac:dyDescent="0.25"/>
    <row r="14" spans="2:52" hidden="1" x14ac:dyDescent="0.25"/>
    <row r="15" spans="2:52" hidden="1" x14ac:dyDescent="0.25"/>
    <row r="16" spans="2:52" hidden="1" x14ac:dyDescent="0.25"/>
    <row r="17" spans="1:54" hidden="1" x14ac:dyDescent="0.25"/>
    <row r="18" spans="1:54" hidden="1" x14ac:dyDescent="0.25"/>
    <row r="19" spans="1:54" hidden="1" x14ac:dyDescent="0.25"/>
    <row r="20" spans="1:54" hidden="1" x14ac:dyDescent="0.25"/>
    <row r="21" spans="1:54" ht="9.75" hidden="1" customHeight="1" x14ac:dyDescent="0.25"/>
    <row r="22" spans="1:54" hidden="1" x14ac:dyDescent="0.25"/>
    <row r="23" spans="1:54" hidden="1" x14ac:dyDescent="0.25">
      <c r="F23" s="4">
        <f>'פרמטרים לקריטריונים'!$D$31</f>
        <v>0</v>
      </c>
      <c r="G23" s="122">
        <f ca="1">VLOOKUP(B1,'פרמטרים לקריטריונים'!$B$32:$D$46,3,0)</f>
        <v>0</v>
      </c>
    </row>
    <row r="24" spans="1:54" hidden="1" x14ac:dyDescent="0.25"/>
    <row r="25" spans="1:54" hidden="1" x14ac:dyDescent="0.25"/>
    <row r="26" spans="1:54" hidden="1" x14ac:dyDescent="0.25">
      <c r="F26" s="5"/>
      <c r="G26" s="5"/>
      <c r="H26" s="5"/>
      <c r="I26" s="5"/>
      <c r="J26" s="5"/>
      <c r="K26" s="5"/>
      <c r="L26" s="5"/>
      <c r="M26" s="5"/>
      <c r="N26" s="5"/>
      <c r="O26" s="5"/>
      <c r="P26" s="5"/>
      <c r="Q26" s="5"/>
      <c r="R26" s="5"/>
      <c r="S26" s="5"/>
      <c r="T26" s="5"/>
      <c r="U26" s="5"/>
      <c r="V26" s="5"/>
      <c r="W26" s="5"/>
      <c r="X26" s="5"/>
      <c r="Y26" s="5"/>
    </row>
    <row r="27" spans="1:54" hidden="1" x14ac:dyDescent="0.25">
      <c r="B27" s="230"/>
      <c r="C27" s="230"/>
      <c r="D27" s="230"/>
      <c r="E27" s="230"/>
      <c r="F27" s="230"/>
      <c r="G27" s="5"/>
      <c r="H27" s="5"/>
      <c r="I27" s="5"/>
      <c r="J27" s="5"/>
      <c r="K27" s="5"/>
      <c r="L27" s="5"/>
      <c r="M27" s="5"/>
      <c r="N27" s="5"/>
      <c r="O27" s="5"/>
      <c r="P27" s="5"/>
      <c r="Q27" s="5"/>
      <c r="R27" s="5"/>
      <c r="S27" s="5"/>
      <c r="T27" s="5"/>
      <c r="U27" s="5"/>
      <c r="V27" s="5"/>
      <c r="W27" s="5"/>
      <c r="X27" s="5"/>
      <c r="Y27" s="5"/>
      <c r="Z27" s="5"/>
    </row>
    <row r="28" spans="1:54" ht="16.5" thickBot="1" x14ac:dyDescent="0.3">
      <c r="B28" s="230"/>
      <c r="C28" s="230"/>
      <c r="D28" s="230"/>
      <c r="E28" s="230"/>
      <c r="F28" s="230"/>
      <c r="G28" s="5"/>
      <c r="H28" s="5"/>
      <c r="I28" s="5"/>
      <c r="J28" s="5"/>
      <c r="K28" s="5"/>
      <c r="L28" s="5"/>
      <c r="M28" s="5"/>
      <c r="N28" s="5"/>
      <c r="O28" s="5"/>
      <c r="P28" s="5"/>
      <c r="Q28" s="5"/>
      <c r="R28" s="5"/>
      <c r="S28" s="5"/>
      <c r="T28" s="5"/>
      <c r="U28" s="5"/>
      <c r="V28" s="5"/>
      <c r="W28" s="5"/>
      <c r="X28" s="5"/>
      <c r="Y28" s="5"/>
      <c r="AA28" s="173"/>
      <c r="AD28" s="195">
        <f>MATCH(G$30,$AE$1:$AM$1,0)</f>
        <v>5</v>
      </c>
      <c r="AE28" s="195">
        <f t="shared" ref="AE28:AV28" si="0">MATCH(H$30,$AE$1:$AM$1,0)</f>
        <v>5</v>
      </c>
      <c r="AF28" s="195" t="e">
        <f t="shared" si="0"/>
        <v>#N/A</v>
      </c>
      <c r="AG28" s="195" t="e">
        <f t="shared" si="0"/>
        <v>#N/A</v>
      </c>
      <c r="AH28" s="195" t="e">
        <f t="shared" si="0"/>
        <v>#N/A</v>
      </c>
      <c r="AI28" s="195" t="e">
        <f t="shared" si="0"/>
        <v>#N/A</v>
      </c>
      <c r="AJ28" s="195" t="e">
        <f t="shared" si="0"/>
        <v>#N/A</v>
      </c>
      <c r="AK28" s="195" t="e">
        <f t="shared" si="0"/>
        <v>#N/A</v>
      </c>
      <c r="AL28" s="195" t="e">
        <f t="shared" si="0"/>
        <v>#N/A</v>
      </c>
      <c r="AM28" s="195" t="e">
        <f t="shared" si="0"/>
        <v>#N/A</v>
      </c>
      <c r="AN28" s="195" t="e">
        <f t="shared" si="0"/>
        <v>#N/A</v>
      </c>
      <c r="AO28" s="195" t="e">
        <f t="shared" si="0"/>
        <v>#N/A</v>
      </c>
      <c r="AP28" s="195" t="e">
        <f t="shared" si="0"/>
        <v>#N/A</v>
      </c>
      <c r="AQ28" s="195" t="e">
        <f t="shared" si="0"/>
        <v>#N/A</v>
      </c>
      <c r="AR28" s="195" t="e">
        <f t="shared" si="0"/>
        <v>#N/A</v>
      </c>
      <c r="AS28" s="195" t="e">
        <f t="shared" si="0"/>
        <v>#N/A</v>
      </c>
      <c r="AT28" s="195" t="e">
        <f t="shared" si="0"/>
        <v>#N/A</v>
      </c>
      <c r="AU28" s="195" t="e">
        <f t="shared" si="0"/>
        <v>#N/A</v>
      </c>
      <c r="AV28" s="195" t="e">
        <f t="shared" si="0"/>
        <v>#N/A</v>
      </c>
    </row>
    <row r="29" spans="1:54" ht="32.25" thickBot="1" x14ac:dyDescent="0.3">
      <c r="A29" s="236">
        <v>100</v>
      </c>
      <c r="B29" s="494" t="s">
        <v>14</v>
      </c>
      <c r="C29" s="496">
        <f>COLUMN()</f>
        <v>3</v>
      </c>
      <c r="D29" s="496">
        <f>COLUMN()</f>
        <v>4</v>
      </c>
      <c r="E29" s="496">
        <f>COLUMN()</f>
        <v>5</v>
      </c>
      <c r="F29" s="491" t="s">
        <v>1</v>
      </c>
      <c r="G29" s="255" t="s">
        <v>239</v>
      </c>
      <c r="H29" s="255" t="s">
        <v>240</v>
      </c>
      <c r="I29" s="255"/>
      <c r="J29" s="255"/>
      <c r="K29" s="248" t="s">
        <v>75</v>
      </c>
      <c r="L29" s="248" t="s">
        <v>76</v>
      </c>
      <c r="M29" s="248" t="s">
        <v>77</v>
      </c>
      <c r="N29" s="248" t="s">
        <v>140</v>
      </c>
      <c r="O29" s="248" t="s">
        <v>78</v>
      </c>
      <c r="P29" s="248" t="s">
        <v>26</v>
      </c>
      <c r="Q29" s="496">
        <f>COLUMN()</f>
        <v>17</v>
      </c>
      <c r="R29" s="496">
        <f>COLUMN()</f>
        <v>18</v>
      </c>
      <c r="S29" s="496">
        <f>COLUMN()</f>
        <v>19</v>
      </c>
      <c r="T29" s="491"/>
      <c r="U29" s="491" t="s">
        <v>7</v>
      </c>
      <c r="V29" s="496" t="s">
        <v>70</v>
      </c>
      <c r="W29" s="496" t="s">
        <v>71</v>
      </c>
      <c r="X29" s="496" t="s">
        <v>70</v>
      </c>
      <c r="Y29" s="496" t="s">
        <v>71</v>
      </c>
      <c r="Z29" s="505" t="s">
        <v>3</v>
      </c>
      <c r="AA29" s="239" t="s">
        <v>25</v>
      </c>
      <c r="AD29" s="195" t="str">
        <f>"בקרת "&amp;G29</f>
        <v>בקרת מספר אמנים או מנחים תושבי ישראל</v>
      </c>
      <c r="AE29" s="195" t="str">
        <f>"בקרת "&amp;H29</f>
        <v>בקרת מספר אמנים או מנחים מחוץ לארץ</v>
      </c>
      <c r="AF29" s="195" t="str">
        <f t="shared" ref="AF29:AV29" si="1">"בקרת "&amp;I29</f>
        <v xml:space="preserve">בקרת </v>
      </c>
      <c r="AG29" s="195" t="str">
        <f t="shared" si="1"/>
        <v xml:space="preserve">בקרת </v>
      </c>
      <c r="AH29" s="195" t="str">
        <f t="shared" si="1"/>
        <v>בקרת טור הזנת  מספר שלם שאינו שלילי</v>
      </c>
      <c r="AI29" s="195" t="str">
        <f t="shared" si="1"/>
        <v>בקרת טור הזנת מספר חיובי</v>
      </c>
      <c r="AJ29" s="195" t="str">
        <f t="shared" si="1"/>
        <v>בקרת טור הזנת מספר שלם חיובי</v>
      </c>
      <c r="AK29" s="195" t="str">
        <f t="shared" si="1"/>
        <v>בקרת טור הזנת טקסט</v>
      </c>
      <c r="AL29" s="195" t="str">
        <f t="shared" si="1"/>
        <v>בקרת טור הזנת טקסט מרשימה סגורה</v>
      </c>
      <c r="AM29" s="195" t="str">
        <f t="shared" si="1"/>
        <v>בקרת 0/1</v>
      </c>
      <c r="AN29" s="195" t="str">
        <f t="shared" si="1"/>
        <v>בקרת 17</v>
      </c>
      <c r="AO29" s="195" t="str">
        <f t="shared" si="1"/>
        <v>בקרת 18</v>
      </c>
      <c r="AP29" s="195" t="str">
        <f t="shared" si="1"/>
        <v>בקרת 19</v>
      </c>
      <c r="AQ29" s="195" t="str">
        <f t="shared" si="1"/>
        <v xml:space="preserve">בקרת </v>
      </c>
      <c r="AR29" s="195" t="str">
        <f t="shared" si="1"/>
        <v>בקרת סה"כ ניקוד</v>
      </c>
      <c r="AS29" s="195" t="str">
        <f t="shared" si="1"/>
        <v>בקרת נתון למכפיל1</v>
      </c>
      <c r="AT29" s="195" t="str">
        <f t="shared" si="1"/>
        <v>בקרת ניקוד לאחר מכפיל1</v>
      </c>
      <c r="AU29" s="195" t="str">
        <f t="shared" si="1"/>
        <v>בקרת נתון למכפיל1</v>
      </c>
      <c r="AV29" s="195" t="str">
        <f t="shared" si="1"/>
        <v>בקרת ניקוד לאחר מכפיל1</v>
      </c>
      <c r="BA29" s="195" t="s">
        <v>67</v>
      </c>
    </row>
    <row r="30" spans="1:54" ht="23.25" customHeight="1" thickBot="1" x14ac:dyDescent="0.3">
      <c r="A30" s="240"/>
      <c r="B30" s="495"/>
      <c r="C30" s="497"/>
      <c r="D30" s="497"/>
      <c r="E30" s="497"/>
      <c r="F30" s="493"/>
      <c r="G30" s="256" t="s">
        <v>62</v>
      </c>
      <c r="H30" s="256" t="s">
        <v>62</v>
      </c>
      <c r="I30" s="256"/>
      <c r="J30" s="256"/>
      <c r="K30" s="249"/>
      <c r="L30" s="249"/>
      <c r="M30" s="249"/>
      <c r="N30" s="249"/>
      <c r="O30" s="249"/>
      <c r="P30" s="249"/>
      <c r="Q30" s="497"/>
      <c r="R30" s="497"/>
      <c r="S30" s="497"/>
      <c r="T30" s="492"/>
      <c r="U30" s="493"/>
      <c r="V30" s="497"/>
      <c r="W30" s="497"/>
      <c r="X30" s="497"/>
      <c r="Y30" s="497"/>
      <c r="Z30" s="506"/>
      <c r="AB30" s="195">
        <v>0</v>
      </c>
      <c r="AC30" s="195">
        <v>1</v>
      </c>
      <c r="AD30" s="195" t="str">
        <f>G30</f>
        <v>מספר שלם שאינו שלילי</v>
      </c>
      <c r="AE30" s="195" t="str">
        <f>H30</f>
        <v>מספר שלם שאינו שלילי</v>
      </c>
      <c r="AF30" s="195">
        <f t="shared" ref="AF30:AV30" si="2">I30</f>
        <v>0</v>
      </c>
      <c r="AG30" s="195">
        <f t="shared" si="2"/>
        <v>0</v>
      </c>
      <c r="AH30" s="195">
        <f t="shared" si="2"/>
        <v>0</v>
      </c>
      <c r="AI30" s="195">
        <f t="shared" si="2"/>
        <v>0</v>
      </c>
      <c r="AJ30" s="195">
        <f t="shared" si="2"/>
        <v>0</v>
      </c>
      <c r="AK30" s="195">
        <f t="shared" si="2"/>
        <v>0</v>
      </c>
      <c r="AL30" s="195">
        <f t="shared" si="2"/>
        <v>0</v>
      </c>
      <c r="AM30" s="195">
        <f t="shared" si="2"/>
        <v>0</v>
      </c>
      <c r="AN30" s="195">
        <f t="shared" si="2"/>
        <v>0</v>
      </c>
      <c r="AO30" s="195">
        <f t="shared" si="2"/>
        <v>0</v>
      </c>
      <c r="AP30" s="195">
        <f t="shared" si="2"/>
        <v>0</v>
      </c>
      <c r="AQ30" s="195">
        <f t="shared" si="2"/>
        <v>0</v>
      </c>
      <c r="AR30" s="195">
        <f t="shared" si="2"/>
        <v>0</v>
      </c>
      <c r="AS30" s="195">
        <f t="shared" si="2"/>
        <v>0</v>
      </c>
      <c r="AT30" s="195">
        <f t="shared" si="2"/>
        <v>0</v>
      </c>
      <c r="AU30" s="195">
        <f t="shared" si="2"/>
        <v>0</v>
      </c>
      <c r="AV30" s="195">
        <f t="shared" si="2"/>
        <v>0</v>
      </c>
      <c r="BA30" s="195">
        <f>AE$4</f>
        <v>0</v>
      </c>
      <c r="BB30" s="195">
        <f>AF$4</f>
        <v>0</v>
      </c>
    </row>
    <row r="31" spans="1:54" x14ac:dyDescent="0.25">
      <c r="B31" s="165">
        <f>IF(F31="","",ROW()-30)</f>
        <v>1</v>
      </c>
      <c r="C31" s="162"/>
      <c r="D31" s="162"/>
      <c r="E31" s="162"/>
      <c r="F31" s="257" t="str">
        <f>IF('תנאי סף'!BE31&lt;&gt;1,"",'תנאי סף'!F31)</f>
        <v xml:space="preserve">מרכז למוסיקה ירושלים - כיתות אמן מרים פריד
</v>
      </c>
      <c r="G31" s="163">
        <v>1</v>
      </c>
      <c r="H31" s="163">
        <v>2</v>
      </c>
      <c r="I31" s="163"/>
      <c r="J31" s="163"/>
      <c r="K31" s="163"/>
      <c r="L31" s="185"/>
      <c r="M31" s="163"/>
      <c r="N31" s="163"/>
      <c r="O31" s="163"/>
      <c r="P31" s="186"/>
      <c r="Q31" s="164"/>
      <c r="R31" s="164"/>
      <c r="S31" s="164"/>
      <c r="T31" s="339"/>
      <c r="U31" s="164">
        <f>IF($F31="","",IF($AA31&lt;&gt;1,$AB$1,G31*$G$5+H31*$G$6))</f>
        <v>5</v>
      </c>
      <c r="V31" s="164">
        <v>1</v>
      </c>
      <c r="W31" s="164">
        <f>IF($F31="","",IF($AA31&lt;&gt;1,$AB$1,IFERROR(U31*V31,$AB$1)))</f>
        <v>5</v>
      </c>
      <c r="X31" s="164">
        <v>1</v>
      </c>
      <c r="Y31" s="164">
        <f>IF($F31="","",IF($AA31&lt;&gt;1,$AB$1,IFERROR(W31*X31,$AB$1)))</f>
        <v>5</v>
      </c>
      <c r="Z31" s="166">
        <f>IF($F31="","",IF(OR($AA31&lt;&gt;1,Y31=$AB$1),$AB$1,IFERROR(Y31/SUM($Y$31:$Y$130),0)))</f>
        <v>7.320644216691069E-3</v>
      </c>
      <c r="AA31" s="195">
        <f>IF(SUM(AD31:AV31)=COUNT(AD31:AV31),1,0)</f>
        <v>1</v>
      </c>
      <c r="AB31" s="195">
        <f>IF($F31="","",AB$30)</f>
        <v>0</v>
      </c>
      <c r="AC31" s="195">
        <f>IF($F31="","",AC$30)</f>
        <v>1</v>
      </c>
      <c r="AD31" s="195">
        <f t="shared" ref="AD31:AE45" si="3">IF(G$30="",1,IF(G31="",0,IFERROR(CHOOSE(AD$28,IF(ISNA(MATCH(G31,$AB$30:$AC$30,0)),0,1),IF(ISNUMBER(G31),1,0),IF(G31=TRUNC(G31),1,0),IF(AND(G31*1=G31,G31&gt;=0),1,0),IF(AND(G31=TRUNC(G31),G31&gt;=0),1,0),IF(AND(G31*1=G31,G31&gt;0),1,0),IF(AND(G31=TRUNC(G31),G31&gt;0),1,0),1,IF(ISNA(HLOOKUP(G31,$AE$4:$AN$4,1,0)),0,1)),0)))</f>
        <v>1</v>
      </c>
      <c r="AE31" s="195">
        <f t="shared" si="3"/>
        <v>1</v>
      </c>
      <c r="BA31" s="195">
        <f t="shared" ref="BA31:BB50" si="4">IF($F31="","",BA$30)</f>
        <v>0</v>
      </c>
      <c r="BB31" s="195">
        <f t="shared" si="4"/>
        <v>0</v>
      </c>
    </row>
    <row r="32" spans="1:54" x14ac:dyDescent="0.25">
      <c r="B32" s="258">
        <f t="shared" ref="B32:B95" si="5">IF(F32="","",ROW()-30)</f>
        <v>2</v>
      </c>
      <c r="C32" s="6"/>
      <c r="D32" s="6"/>
      <c r="E32" s="6"/>
      <c r="F32" s="246" t="str">
        <f>IF('תנאי סף'!BE32&lt;&gt;1,"",'תנאי סף'!F32)</f>
        <v>המרכז למוסיקה ע"ש פיליציה בלומנטל  - צ'ליל בגליל</v>
      </c>
      <c r="G32" s="8">
        <v>6</v>
      </c>
      <c r="H32" s="8">
        <v>0</v>
      </c>
      <c r="I32" s="163"/>
      <c r="J32" s="163"/>
      <c r="K32" s="8"/>
      <c r="L32" s="7"/>
      <c r="M32" s="8"/>
      <c r="N32" s="8"/>
      <c r="O32" s="163"/>
      <c r="P32" s="186"/>
      <c r="Q32" s="10"/>
      <c r="R32" s="10"/>
      <c r="S32" s="10"/>
      <c r="T32" s="339"/>
      <c r="U32" s="164">
        <f t="shared" ref="U32:U95" si="6">IF($F32="","",IF($AA32&lt;&gt;1,$AB$1,G32*$G$5+H32*$G$6))</f>
        <v>6</v>
      </c>
      <c r="V32" s="10">
        <v>1</v>
      </c>
      <c r="W32" s="10">
        <f t="shared" ref="W32:W95" si="7">IF($F32="","",IF($AA32&lt;&gt;1,$AB$1,IFERROR(U32*V32,$AB$1)))</f>
        <v>6</v>
      </c>
      <c r="X32" s="164">
        <v>1</v>
      </c>
      <c r="Y32" s="10">
        <f t="shared" ref="Y32:Y95" si="8">IF($F32="","",IF($AA32&lt;&gt;1,$AB$1,IFERROR(W32*X32,$AB$1)))</f>
        <v>6</v>
      </c>
      <c r="Z32" s="125">
        <f t="shared" ref="Z32:Z95" si="9">IF($F32="","",IF(OR($AA32&lt;&gt;1,Y32=$AB$1),$AB$1,IFERROR(Y32/SUM($Y$31:$Y$130),0)))</f>
        <v>8.7847730600292828E-3</v>
      </c>
      <c r="AA32" s="195">
        <f t="shared" ref="AA32:AA95" si="10">IF(SUM(AD32:AV32)=COUNT(AD32:AV32),1,0)</f>
        <v>1</v>
      </c>
      <c r="AB32" s="195">
        <f t="shared" ref="AB32:AC63" si="11">IF($F32="","",AB$30)</f>
        <v>0</v>
      </c>
      <c r="AC32" s="195">
        <f t="shared" si="11"/>
        <v>1</v>
      </c>
      <c r="AD32" s="195">
        <f t="shared" si="3"/>
        <v>1</v>
      </c>
      <c r="AE32" s="195">
        <f t="shared" si="3"/>
        <v>1</v>
      </c>
      <c r="BA32" s="195">
        <f t="shared" si="4"/>
        <v>0</v>
      </c>
      <c r="BB32" s="195">
        <f t="shared" si="4"/>
        <v>0</v>
      </c>
    </row>
    <row r="33" spans="2:62" x14ac:dyDescent="0.25">
      <c r="B33" s="258">
        <f t="shared" si="5"/>
        <v>3</v>
      </c>
      <c r="C33" s="6"/>
      <c r="D33" s="6"/>
      <c r="E33" s="6"/>
      <c r="F33" s="246" t="str">
        <f>IF('תנאי סף'!BE33&lt;&gt;1,"",'תנאי סף'!F33)</f>
        <v>נוער מוסיקלי בישראל - כיתות אמן</v>
      </c>
      <c r="G33" s="8">
        <v>8</v>
      </c>
      <c r="H33" s="8">
        <v>0</v>
      </c>
      <c r="I33" s="163"/>
      <c r="J33" s="163"/>
      <c r="K33" s="8"/>
      <c r="L33" s="7"/>
      <c r="M33" s="8"/>
      <c r="N33" s="8"/>
      <c r="O33" s="163"/>
      <c r="P33" s="186"/>
      <c r="Q33" s="10"/>
      <c r="R33" s="10"/>
      <c r="S33" s="10"/>
      <c r="T33" s="339"/>
      <c r="U33" s="164">
        <f t="shared" si="6"/>
        <v>8</v>
      </c>
      <c r="V33" s="10">
        <v>1</v>
      </c>
      <c r="W33" s="10">
        <f t="shared" si="7"/>
        <v>8</v>
      </c>
      <c r="X33" s="164">
        <v>1</v>
      </c>
      <c r="Y33" s="10">
        <f t="shared" si="8"/>
        <v>8</v>
      </c>
      <c r="Z33" s="125">
        <f t="shared" si="9"/>
        <v>1.171303074670571E-2</v>
      </c>
      <c r="AA33" s="195">
        <f t="shared" si="10"/>
        <v>1</v>
      </c>
      <c r="AB33" s="195">
        <f t="shared" si="11"/>
        <v>0</v>
      </c>
      <c r="AC33" s="195">
        <f t="shared" si="11"/>
        <v>1</v>
      </c>
      <c r="AD33" s="195">
        <f t="shared" si="3"/>
        <v>1</v>
      </c>
      <c r="AE33" s="195">
        <f t="shared" si="3"/>
        <v>1</v>
      </c>
      <c r="BA33" s="195">
        <f t="shared" si="4"/>
        <v>0</v>
      </c>
      <c r="BB33" s="195">
        <f t="shared" si="4"/>
        <v>0</v>
      </c>
    </row>
    <row r="34" spans="2:62" x14ac:dyDescent="0.25">
      <c r="B34" s="258">
        <f t="shared" si="5"/>
        <v>4</v>
      </c>
      <c r="C34" s="6"/>
      <c r="D34" s="6"/>
      <c r="E34" s="6"/>
      <c r="F34" s="246" t="str">
        <f>IF('תנאי סף'!BE34&lt;&gt;1,"",'תנאי סף'!F34)</f>
        <v>בר-קיימא - ליריק אופרה - כיתות אמן</v>
      </c>
      <c r="G34" s="8">
        <v>5</v>
      </c>
      <c r="H34" s="8">
        <v>9</v>
      </c>
      <c r="I34" s="163"/>
      <c r="J34" s="163"/>
      <c r="K34" s="8"/>
      <c r="L34" s="7"/>
      <c r="M34" s="8"/>
      <c r="N34" s="8"/>
      <c r="O34" s="163"/>
      <c r="P34" s="186"/>
      <c r="Q34" s="10"/>
      <c r="R34" s="10"/>
      <c r="S34" s="10"/>
      <c r="T34" s="339"/>
      <c r="U34" s="164">
        <f t="shared" si="6"/>
        <v>23</v>
      </c>
      <c r="V34" s="10">
        <v>1</v>
      </c>
      <c r="W34" s="10">
        <f t="shared" si="7"/>
        <v>23</v>
      </c>
      <c r="X34" s="164">
        <v>1</v>
      </c>
      <c r="Y34" s="10">
        <f t="shared" si="8"/>
        <v>23</v>
      </c>
      <c r="Z34" s="125">
        <f t="shared" si="9"/>
        <v>3.3674963396778917E-2</v>
      </c>
      <c r="AA34" s="195">
        <f t="shared" si="10"/>
        <v>1</v>
      </c>
      <c r="AB34" s="195">
        <f t="shared" si="11"/>
        <v>0</v>
      </c>
      <c r="AC34" s="195">
        <f t="shared" si="11"/>
        <v>1</v>
      </c>
      <c r="AD34" s="195">
        <f t="shared" si="3"/>
        <v>1</v>
      </c>
      <c r="AE34" s="195">
        <f t="shared" si="3"/>
        <v>1</v>
      </c>
      <c r="BA34" s="195">
        <f t="shared" si="4"/>
        <v>0</v>
      </c>
      <c r="BB34" s="195">
        <f t="shared" si="4"/>
        <v>0</v>
      </c>
    </row>
    <row r="35" spans="2:62" x14ac:dyDescent="0.25">
      <c r="B35" s="258">
        <f t="shared" si="5"/>
        <v>5</v>
      </c>
      <c r="C35" s="6"/>
      <c r="D35" s="6"/>
      <c r="E35" s="6"/>
      <c r="F35" s="246" t="str">
        <f>IF('תנאי סף'!BE35&lt;&gt;1,"",'תנאי סף'!F35)</f>
        <v>עמותת כליזמרים כיתת אמן בצפת</v>
      </c>
      <c r="G35" s="8">
        <v>7</v>
      </c>
      <c r="H35" s="8">
        <v>3</v>
      </c>
      <c r="I35" s="163"/>
      <c r="J35" s="163"/>
      <c r="K35" s="8"/>
      <c r="L35" s="7"/>
      <c r="M35" s="8"/>
      <c r="N35" s="8"/>
      <c r="O35" s="163"/>
      <c r="P35" s="186"/>
      <c r="Q35" s="10"/>
      <c r="R35" s="10"/>
      <c r="S35" s="10"/>
      <c r="T35" s="339"/>
      <c r="U35" s="164">
        <f t="shared" si="6"/>
        <v>13</v>
      </c>
      <c r="V35" s="10">
        <v>1</v>
      </c>
      <c r="W35" s="10">
        <f t="shared" si="7"/>
        <v>13</v>
      </c>
      <c r="X35" s="164">
        <v>1</v>
      </c>
      <c r="Y35" s="10">
        <f t="shared" si="8"/>
        <v>13</v>
      </c>
      <c r="Z35" s="125">
        <f t="shared" si="9"/>
        <v>1.9033674963396779E-2</v>
      </c>
      <c r="AA35" s="195">
        <f t="shared" si="10"/>
        <v>1</v>
      </c>
      <c r="AB35" s="195">
        <f t="shared" si="11"/>
        <v>0</v>
      </c>
      <c r="AC35" s="195">
        <f t="shared" si="11"/>
        <v>1</v>
      </c>
      <c r="AD35" s="195">
        <f t="shared" si="3"/>
        <v>1</v>
      </c>
      <c r="AE35" s="195">
        <f t="shared" si="3"/>
        <v>1</v>
      </c>
      <c r="BA35" s="195">
        <f t="shared" si="4"/>
        <v>0</v>
      </c>
      <c r="BB35" s="195">
        <f t="shared" si="4"/>
        <v>0</v>
      </c>
    </row>
    <row r="36" spans="2:62" x14ac:dyDescent="0.25">
      <c r="B36" s="258">
        <f t="shared" si="5"/>
        <v>6</v>
      </c>
      <c r="C36" s="6"/>
      <c r="D36" s="6"/>
      <c r="E36" s="6"/>
      <c r="F36" s="246" t="str">
        <f>IF('תנאי סף'!BE36&lt;&gt;1,"",'תנאי סף'!F36)</f>
        <v xml:space="preserve">מרכז למוסיקה ירושלים - כיתות אמן - מארי פרחיה
</v>
      </c>
      <c r="G36" s="8">
        <v>3</v>
      </c>
      <c r="H36" s="8">
        <v>1</v>
      </c>
      <c r="I36" s="163"/>
      <c r="J36" s="163"/>
      <c r="K36" s="8"/>
      <c r="L36" s="7"/>
      <c r="M36" s="8"/>
      <c r="N36" s="8"/>
      <c r="O36" s="163"/>
      <c r="P36" s="186"/>
      <c r="Q36" s="10"/>
      <c r="R36" s="10"/>
      <c r="S36" s="10"/>
      <c r="T36" s="339"/>
      <c r="U36" s="164">
        <f t="shared" si="6"/>
        <v>5</v>
      </c>
      <c r="V36" s="10">
        <v>1</v>
      </c>
      <c r="W36" s="10">
        <f t="shared" si="7"/>
        <v>5</v>
      </c>
      <c r="X36" s="164">
        <v>1</v>
      </c>
      <c r="Y36" s="10">
        <f t="shared" si="8"/>
        <v>5</v>
      </c>
      <c r="Z36" s="125">
        <f t="shared" si="9"/>
        <v>7.320644216691069E-3</v>
      </c>
      <c r="AA36" s="195">
        <f t="shared" si="10"/>
        <v>1</v>
      </c>
      <c r="AB36" s="195">
        <f t="shared" si="11"/>
        <v>0</v>
      </c>
      <c r="AC36" s="195">
        <f t="shared" si="11"/>
        <v>1</v>
      </c>
      <c r="AD36" s="195">
        <f t="shared" si="3"/>
        <v>1</v>
      </c>
      <c r="AE36" s="195">
        <f t="shared" si="3"/>
        <v>1</v>
      </c>
      <c r="BA36" s="195">
        <f t="shared" si="4"/>
        <v>0</v>
      </c>
      <c r="BB36" s="195">
        <f t="shared" si="4"/>
        <v>0</v>
      </c>
    </row>
    <row r="37" spans="2:62" x14ac:dyDescent="0.25">
      <c r="B37" s="258">
        <f t="shared" si="5"/>
        <v>7</v>
      </c>
      <c r="C37" s="6"/>
      <c r="D37" s="6"/>
      <c r="E37" s="6"/>
      <c r="F37" s="246" t="str">
        <f>IF('תנאי סף'!BE37&lt;&gt;1,"",'תנאי סף'!F37)</f>
        <v>תל-חי - כיתות אמן בינ"ל לפסנתר</v>
      </c>
      <c r="G37" s="8">
        <v>13</v>
      </c>
      <c r="H37" s="8">
        <v>6</v>
      </c>
      <c r="I37" s="163"/>
      <c r="J37" s="163"/>
      <c r="K37" s="8"/>
      <c r="L37" s="7"/>
      <c r="M37" s="8"/>
      <c r="N37" s="8"/>
      <c r="O37" s="163"/>
      <c r="P37" s="186"/>
      <c r="Q37" s="10"/>
      <c r="R37" s="10"/>
      <c r="S37" s="10"/>
      <c r="T37" s="339"/>
      <c r="U37" s="164">
        <f t="shared" si="6"/>
        <v>25</v>
      </c>
      <c r="V37" s="10">
        <v>1</v>
      </c>
      <c r="W37" s="10">
        <f t="shared" si="7"/>
        <v>25</v>
      </c>
      <c r="X37" s="164">
        <v>1</v>
      </c>
      <c r="Y37" s="10">
        <f t="shared" si="8"/>
        <v>25</v>
      </c>
      <c r="Z37" s="125">
        <f t="shared" si="9"/>
        <v>3.6603221083455345E-2</v>
      </c>
      <c r="AA37" s="195">
        <f t="shared" si="10"/>
        <v>1</v>
      </c>
      <c r="AB37" s="195">
        <f t="shared" si="11"/>
        <v>0</v>
      </c>
      <c r="AC37" s="195">
        <f t="shared" si="11"/>
        <v>1</v>
      </c>
      <c r="AD37" s="195">
        <f t="shared" si="3"/>
        <v>1</v>
      </c>
      <c r="AE37" s="195">
        <f t="shared" si="3"/>
        <v>1</v>
      </c>
      <c r="BA37" s="195">
        <f t="shared" si="4"/>
        <v>0</v>
      </c>
      <c r="BB37" s="195">
        <f t="shared" si="4"/>
        <v>0</v>
      </c>
    </row>
    <row r="38" spans="2:62" x14ac:dyDescent="0.25">
      <c r="B38" s="258">
        <f t="shared" si="5"/>
        <v>8</v>
      </c>
      <c r="C38" s="6"/>
      <c r="D38" s="6"/>
      <c r="E38" s="6"/>
      <c r="F38" s="246" t="str">
        <f>IF('תנאי סף'!BE38&lt;&gt;1,"",'תנאי סף'!F38)</f>
        <v>קשת אילון - קורס קיץ</v>
      </c>
      <c r="G38" s="8">
        <v>4</v>
      </c>
      <c r="H38" s="8">
        <v>13</v>
      </c>
      <c r="I38" s="163"/>
      <c r="J38" s="163"/>
      <c r="K38" s="8"/>
      <c r="L38" s="7"/>
      <c r="M38" s="8"/>
      <c r="N38" s="8"/>
      <c r="O38" s="163"/>
      <c r="P38" s="186"/>
      <c r="Q38" s="10"/>
      <c r="R38" s="10"/>
      <c r="S38" s="10"/>
      <c r="T38" s="339"/>
      <c r="U38" s="164">
        <f t="shared" si="6"/>
        <v>30</v>
      </c>
      <c r="V38" s="10">
        <v>1</v>
      </c>
      <c r="W38" s="10">
        <f t="shared" si="7"/>
        <v>30</v>
      </c>
      <c r="X38" s="164">
        <v>1</v>
      </c>
      <c r="Y38" s="10">
        <f t="shared" si="8"/>
        <v>30</v>
      </c>
      <c r="Z38" s="125">
        <f t="shared" si="9"/>
        <v>4.3923865300146414E-2</v>
      </c>
      <c r="AA38" s="195">
        <f t="shared" si="10"/>
        <v>1</v>
      </c>
      <c r="AB38" s="195">
        <f t="shared" si="11"/>
        <v>0</v>
      </c>
      <c r="AC38" s="195">
        <f t="shared" si="11"/>
        <v>1</v>
      </c>
      <c r="AD38" s="195">
        <f t="shared" si="3"/>
        <v>1</v>
      </c>
      <c r="AE38" s="195">
        <f t="shared" si="3"/>
        <v>1</v>
      </c>
      <c r="BA38" s="195">
        <f t="shared" si="4"/>
        <v>0</v>
      </c>
      <c r="BB38" s="195">
        <f t="shared" si="4"/>
        <v>0</v>
      </c>
    </row>
    <row r="39" spans="2:62" x14ac:dyDescent="0.25">
      <c r="B39" s="258" t="str">
        <f t="shared" si="5"/>
        <v/>
      </c>
      <c r="C39" s="6"/>
      <c r="D39" s="6"/>
      <c r="E39" s="6"/>
      <c r="F39" s="246" t="str">
        <f>IF('תנאי סף'!BE39&lt;&gt;1,"",'תנאי סף'!F39)</f>
        <v/>
      </c>
      <c r="G39" s="8"/>
      <c r="H39" s="8"/>
      <c r="I39" s="163"/>
      <c r="J39" s="163"/>
      <c r="K39" s="8"/>
      <c r="L39" s="7"/>
      <c r="M39" s="8"/>
      <c r="N39" s="8"/>
      <c r="O39" s="163"/>
      <c r="P39" s="186"/>
      <c r="Q39" s="10"/>
      <c r="R39" s="10"/>
      <c r="S39" s="10"/>
      <c r="T39" s="339"/>
      <c r="U39" s="164" t="str">
        <f t="shared" si="6"/>
        <v/>
      </c>
      <c r="V39" s="10">
        <v>1</v>
      </c>
      <c r="W39" s="10" t="str">
        <f t="shared" si="7"/>
        <v/>
      </c>
      <c r="X39" s="164">
        <v>1</v>
      </c>
      <c r="Y39" s="10" t="str">
        <f t="shared" si="8"/>
        <v/>
      </c>
      <c r="Z39" s="125" t="str">
        <f t="shared" si="9"/>
        <v/>
      </c>
      <c r="AA39" s="195">
        <f t="shared" si="10"/>
        <v>0</v>
      </c>
      <c r="AB39" s="195" t="str">
        <f t="shared" si="11"/>
        <v/>
      </c>
      <c r="AC39" s="195" t="str">
        <f t="shared" si="11"/>
        <v/>
      </c>
      <c r="AD39" s="195">
        <f t="shared" si="3"/>
        <v>0</v>
      </c>
      <c r="AE39" s="195">
        <f t="shared" si="3"/>
        <v>0</v>
      </c>
      <c r="BA39" s="195" t="str">
        <f t="shared" si="4"/>
        <v/>
      </c>
      <c r="BB39" s="195" t="str">
        <f t="shared" si="4"/>
        <v/>
      </c>
    </row>
    <row r="40" spans="2:62" x14ac:dyDescent="0.25">
      <c r="B40" s="259" t="str">
        <f t="shared" si="5"/>
        <v/>
      </c>
      <c r="C40" s="174"/>
      <c r="D40" s="174"/>
      <c r="E40" s="174"/>
      <c r="F40" s="260" t="str">
        <f>IF('תנאי סף'!BE40&lt;&gt;1,"",'תנאי סף'!F40)</f>
        <v/>
      </c>
      <c r="G40" s="175"/>
      <c r="H40" s="175"/>
      <c r="I40" s="163"/>
      <c r="J40" s="163"/>
      <c r="K40" s="175"/>
      <c r="L40" s="187"/>
      <c r="M40" s="175"/>
      <c r="N40" s="175"/>
      <c r="O40" s="261"/>
      <c r="P40" s="188"/>
      <c r="Q40" s="176"/>
      <c r="R40" s="176"/>
      <c r="S40" s="176"/>
      <c r="T40" s="339"/>
      <c r="U40" s="164" t="str">
        <f t="shared" si="6"/>
        <v/>
      </c>
      <c r="V40" s="176">
        <v>1</v>
      </c>
      <c r="W40" s="176" t="str">
        <f t="shared" si="7"/>
        <v/>
      </c>
      <c r="X40" s="164">
        <v>1</v>
      </c>
      <c r="Y40" s="176" t="str">
        <f t="shared" si="8"/>
        <v/>
      </c>
      <c r="Z40" s="177" t="str">
        <f t="shared" si="9"/>
        <v/>
      </c>
      <c r="AA40" s="195">
        <f t="shared" si="10"/>
        <v>0</v>
      </c>
      <c r="AB40" s="195" t="str">
        <f t="shared" si="11"/>
        <v/>
      </c>
      <c r="AC40" s="195" t="str">
        <f t="shared" si="11"/>
        <v/>
      </c>
      <c r="AD40" s="195">
        <f t="shared" si="3"/>
        <v>0</v>
      </c>
      <c r="AE40" s="195">
        <f t="shared" si="3"/>
        <v>0</v>
      </c>
      <c r="BA40" s="195" t="str">
        <f t="shared" si="4"/>
        <v/>
      </c>
      <c r="BB40" s="195" t="str">
        <f t="shared" si="4"/>
        <v/>
      </c>
    </row>
    <row r="41" spans="2:62" x14ac:dyDescent="0.25">
      <c r="B41" s="9" t="str">
        <f t="shared" si="5"/>
        <v/>
      </c>
      <c r="C41" s="6"/>
      <c r="D41" s="6"/>
      <c r="E41" s="6"/>
      <c r="F41" s="246" t="str">
        <f>IF('תנאי סף'!BE41&lt;&gt;1,"",'תנאי סף'!F41)</f>
        <v/>
      </c>
      <c r="G41" s="8"/>
      <c r="H41" s="8"/>
      <c r="I41" s="163"/>
      <c r="J41" s="163"/>
      <c r="K41" s="8"/>
      <c r="L41" s="7"/>
      <c r="M41" s="8"/>
      <c r="N41" s="8"/>
      <c r="O41" s="163"/>
      <c r="P41" s="186"/>
      <c r="Q41" s="10"/>
      <c r="R41" s="10"/>
      <c r="S41" s="10"/>
      <c r="T41" s="339"/>
      <c r="U41" s="164" t="str">
        <f t="shared" si="6"/>
        <v/>
      </c>
      <c r="V41" s="10">
        <v>1</v>
      </c>
      <c r="W41" s="10" t="str">
        <f t="shared" si="7"/>
        <v/>
      </c>
      <c r="X41" s="164">
        <v>1</v>
      </c>
      <c r="Y41" s="10" t="str">
        <f t="shared" si="8"/>
        <v/>
      </c>
      <c r="Z41" s="123" t="str">
        <f t="shared" si="9"/>
        <v/>
      </c>
      <c r="AA41" s="195">
        <f t="shared" si="10"/>
        <v>0</v>
      </c>
      <c r="AB41" s="195" t="str">
        <f t="shared" si="11"/>
        <v/>
      </c>
      <c r="AC41" s="195" t="str">
        <f t="shared" si="11"/>
        <v/>
      </c>
      <c r="AD41" s="195">
        <f t="shared" si="3"/>
        <v>0</v>
      </c>
      <c r="AE41" s="195">
        <f t="shared" si="3"/>
        <v>0</v>
      </c>
      <c r="BA41" s="195" t="str">
        <f t="shared" si="4"/>
        <v/>
      </c>
      <c r="BB41" s="195" t="str">
        <f t="shared" si="4"/>
        <v/>
      </c>
    </row>
    <row r="42" spans="2:62" x14ac:dyDescent="0.25">
      <c r="B42" s="9">
        <f t="shared" si="5"/>
        <v>12</v>
      </c>
      <c r="C42" s="6"/>
      <c r="D42" s="6"/>
      <c r="E42" s="6"/>
      <c r="F42" s="246" t="str">
        <f>IF('תנאי סף'!BE42&lt;&gt;1,"",'תנאי סף'!F42)</f>
        <v>אתו"ס - כיתת אמן ניצוח</v>
      </c>
      <c r="G42" s="8">
        <v>4</v>
      </c>
      <c r="H42" s="8">
        <v>0</v>
      </c>
      <c r="I42" s="163"/>
      <c r="J42" s="163"/>
      <c r="K42" s="8"/>
      <c r="L42" s="7"/>
      <c r="M42" s="8"/>
      <c r="N42" s="8"/>
      <c r="O42" s="163"/>
      <c r="P42" s="186"/>
      <c r="Q42" s="10"/>
      <c r="R42" s="10"/>
      <c r="S42" s="10"/>
      <c r="T42" s="339"/>
      <c r="U42" s="164">
        <f t="shared" si="6"/>
        <v>4</v>
      </c>
      <c r="V42" s="10">
        <v>1</v>
      </c>
      <c r="W42" s="10">
        <f t="shared" si="7"/>
        <v>4</v>
      </c>
      <c r="X42" s="164">
        <v>1</v>
      </c>
      <c r="Y42" s="10">
        <f t="shared" si="8"/>
        <v>4</v>
      </c>
      <c r="Z42" s="123">
        <f t="shared" si="9"/>
        <v>5.8565153733528552E-3</v>
      </c>
      <c r="AA42" s="195">
        <f t="shared" si="10"/>
        <v>1</v>
      </c>
      <c r="AB42" s="195">
        <f t="shared" si="11"/>
        <v>0</v>
      </c>
      <c r="AC42" s="195">
        <f t="shared" si="11"/>
        <v>1</v>
      </c>
      <c r="AD42" s="195">
        <f t="shared" si="3"/>
        <v>1</v>
      </c>
      <c r="AE42" s="195">
        <f t="shared" si="3"/>
        <v>1</v>
      </c>
      <c r="BA42" s="195">
        <f t="shared" si="4"/>
        <v>0</v>
      </c>
      <c r="BB42" s="195">
        <f t="shared" si="4"/>
        <v>0</v>
      </c>
    </row>
    <row r="43" spans="2:62" x14ac:dyDescent="0.25">
      <c r="B43" s="9" t="str">
        <f t="shared" si="5"/>
        <v/>
      </c>
      <c r="C43" s="6"/>
      <c r="D43" s="6"/>
      <c r="E43" s="6"/>
      <c r="F43" s="246" t="str">
        <f>IF('תנאי סף'!BE43&lt;&gt;1,"",'תנאי סף'!F43)</f>
        <v/>
      </c>
      <c r="G43" s="8" t="s">
        <v>143</v>
      </c>
      <c r="H43" s="8" t="s">
        <v>143</v>
      </c>
      <c r="I43" s="163"/>
      <c r="J43" s="163"/>
      <c r="K43" s="8"/>
      <c r="L43" s="7"/>
      <c r="M43" s="8"/>
      <c r="N43" s="8"/>
      <c r="O43" s="163"/>
      <c r="P43" s="186"/>
      <c r="Q43" s="10"/>
      <c r="R43" s="10"/>
      <c r="S43" s="10"/>
      <c r="T43" s="339"/>
      <c r="U43" s="164" t="str">
        <f t="shared" si="6"/>
        <v/>
      </c>
      <c r="V43" s="10">
        <v>1</v>
      </c>
      <c r="W43" s="10" t="str">
        <f t="shared" si="7"/>
        <v/>
      </c>
      <c r="X43" s="164">
        <v>1</v>
      </c>
      <c r="Y43" s="10" t="str">
        <f t="shared" si="8"/>
        <v/>
      </c>
      <c r="Z43" s="123" t="str">
        <f t="shared" si="9"/>
        <v/>
      </c>
      <c r="AA43" s="195">
        <f t="shared" si="10"/>
        <v>0</v>
      </c>
      <c r="AB43" s="195" t="str">
        <f t="shared" si="11"/>
        <v/>
      </c>
      <c r="AC43" s="195" t="str">
        <f t="shared" si="11"/>
        <v/>
      </c>
      <c r="AD43" s="195">
        <f t="shared" si="3"/>
        <v>0</v>
      </c>
      <c r="AE43" s="195">
        <f t="shared" si="3"/>
        <v>0</v>
      </c>
      <c r="BA43" s="195" t="str">
        <f t="shared" si="4"/>
        <v/>
      </c>
      <c r="BB43" s="195" t="str">
        <f t="shared" si="4"/>
        <v/>
      </c>
    </row>
    <row r="44" spans="2:62" x14ac:dyDescent="0.25">
      <c r="B44" s="9" t="str">
        <f t="shared" si="5"/>
        <v/>
      </c>
      <c r="C44" s="6"/>
      <c r="D44" s="6"/>
      <c r="E44" s="6"/>
      <c r="F44" s="246" t="str">
        <f>IF('תנאי סף'!BE44&lt;&gt;1,"",'תנאי סף'!F44)</f>
        <v/>
      </c>
      <c r="G44" s="8"/>
      <c r="H44" s="8"/>
      <c r="I44" s="163"/>
      <c r="J44" s="163"/>
      <c r="K44" s="8"/>
      <c r="L44" s="7"/>
      <c r="M44" s="8"/>
      <c r="N44" s="8"/>
      <c r="O44" s="163"/>
      <c r="P44" s="186"/>
      <c r="Q44" s="10"/>
      <c r="R44" s="10"/>
      <c r="S44" s="10"/>
      <c r="T44" s="339"/>
      <c r="U44" s="164" t="str">
        <f t="shared" si="6"/>
        <v/>
      </c>
      <c r="V44" s="10">
        <v>1</v>
      </c>
      <c r="W44" s="10" t="str">
        <f t="shared" si="7"/>
        <v/>
      </c>
      <c r="X44" s="164">
        <v>1</v>
      </c>
      <c r="Y44" s="10" t="str">
        <f t="shared" si="8"/>
        <v/>
      </c>
      <c r="Z44" s="123" t="str">
        <f t="shared" si="9"/>
        <v/>
      </c>
      <c r="AA44" s="195">
        <f t="shared" si="10"/>
        <v>0</v>
      </c>
      <c r="AB44" s="195" t="str">
        <f t="shared" si="11"/>
        <v/>
      </c>
      <c r="AC44" s="195" t="str">
        <f t="shared" si="11"/>
        <v/>
      </c>
      <c r="AD44" s="195">
        <f t="shared" si="3"/>
        <v>0</v>
      </c>
      <c r="AE44" s="195">
        <f t="shared" si="3"/>
        <v>0</v>
      </c>
      <c r="BA44" s="195" t="str">
        <f t="shared" si="4"/>
        <v/>
      </c>
      <c r="BB44" s="195" t="str">
        <f t="shared" si="4"/>
        <v/>
      </c>
    </row>
    <row r="45" spans="2:62" s="369" customFormat="1" ht="21.75" customHeight="1" x14ac:dyDescent="0.25">
      <c r="B45" s="9" t="str">
        <f t="shared" si="5"/>
        <v/>
      </c>
      <c r="C45" s="6"/>
      <c r="D45" s="6"/>
      <c r="E45" s="6"/>
      <c r="F45" s="246" t="str">
        <f>IF('תנאי סף'!BE45&lt;&gt;1,"",'תנאי סף'!F45)</f>
        <v/>
      </c>
      <c r="G45" s="8"/>
      <c r="H45" s="8"/>
      <c r="I45" s="163"/>
      <c r="J45" s="163"/>
      <c r="K45" s="8"/>
      <c r="L45" s="7"/>
      <c r="M45" s="8"/>
      <c r="N45" s="8"/>
      <c r="O45" s="163"/>
      <c r="P45" s="186"/>
      <c r="Q45" s="10"/>
      <c r="R45" s="10"/>
      <c r="S45" s="10"/>
      <c r="T45" s="339"/>
      <c r="U45" s="164" t="str">
        <f t="shared" si="6"/>
        <v/>
      </c>
      <c r="V45" s="10">
        <v>1</v>
      </c>
      <c r="W45" s="10" t="str">
        <f t="shared" si="7"/>
        <v/>
      </c>
      <c r="X45" s="164">
        <v>1</v>
      </c>
      <c r="Y45" s="10" t="str">
        <f t="shared" si="8"/>
        <v/>
      </c>
      <c r="Z45" s="123" t="str">
        <f t="shared" si="9"/>
        <v/>
      </c>
      <c r="AA45" s="368">
        <f t="shared" si="10"/>
        <v>0</v>
      </c>
      <c r="AB45" s="368" t="str">
        <f t="shared" si="11"/>
        <v/>
      </c>
      <c r="AC45" s="368" t="str">
        <f t="shared" si="11"/>
        <v/>
      </c>
      <c r="AD45" s="368">
        <f t="shared" si="3"/>
        <v>0</v>
      </c>
      <c r="AE45" s="368">
        <f t="shared" si="3"/>
        <v>0</v>
      </c>
      <c r="AF45" s="368"/>
      <c r="AG45" s="368"/>
      <c r="AH45" s="368"/>
      <c r="AI45" s="368"/>
      <c r="AJ45" s="368"/>
      <c r="AK45" s="368"/>
      <c r="AL45" s="368"/>
      <c r="AM45" s="368"/>
      <c r="AN45" s="368"/>
      <c r="AO45" s="368"/>
      <c r="AP45" s="368"/>
      <c r="AQ45" s="368"/>
      <c r="AR45" s="368"/>
      <c r="AS45" s="368"/>
      <c r="AT45" s="368"/>
      <c r="AU45" s="368"/>
      <c r="AV45" s="368"/>
      <c r="AW45" s="368"/>
      <c r="AX45" s="368"/>
      <c r="AY45" s="368"/>
      <c r="AZ45" s="368"/>
      <c r="BA45" s="368" t="str">
        <f t="shared" si="4"/>
        <v/>
      </c>
      <c r="BB45" s="368" t="str">
        <f t="shared" si="4"/>
        <v/>
      </c>
      <c r="BC45" s="368"/>
      <c r="BD45" s="368"/>
      <c r="BE45" s="368"/>
      <c r="BF45" s="368"/>
      <c r="BG45" s="368"/>
      <c r="BH45" s="368"/>
      <c r="BI45" s="368"/>
      <c r="BJ45" s="368"/>
    </row>
    <row r="46" spans="2:62" s="371" customFormat="1" x14ac:dyDescent="0.25">
      <c r="B46" s="9">
        <f t="shared" si="5"/>
        <v>16</v>
      </c>
      <c r="C46" s="6"/>
      <c r="D46" s="6"/>
      <c r="E46" s="6"/>
      <c r="F46" s="246" t="str">
        <f>IF('תנאי סף'!BE46&lt;&gt;1,"",'תנאי סף'!F46)</f>
        <v>תמוז - 98  - אופרה זעירה</v>
      </c>
      <c r="G46" s="8">
        <v>11</v>
      </c>
      <c r="H46" s="8">
        <v>0</v>
      </c>
      <c r="I46" s="163"/>
      <c r="J46" s="163"/>
      <c r="K46" s="8"/>
      <c r="L46" s="7"/>
      <c r="M46" s="8"/>
      <c r="N46" s="8"/>
      <c r="O46" s="163"/>
      <c r="P46" s="186"/>
      <c r="Q46" s="10"/>
      <c r="R46" s="10"/>
      <c r="S46" s="10"/>
      <c r="T46" s="339"/>
      <c r="U46" s="164">
        <f t="shared" si="6"/>
        <v>11</v>
      </c>
      <c r="V46" s="10">
        <v>1</v>
      </c>
      <c r="W46" s="10">
        <f t="shared" si="7"/>
        <v>11</v>
      </c>
      <c r="X46" s="164">
        <v>1</v>
      </c>
      <c r="Y46" s="10">
        <f t="shared" si="8"/>
        <v>11</v>
      </c>
      <c r="Z46" s="123">
        <f t="shared" si="9"/>
        <v>1.6105417276720352E-2</v>
      </c>
      <c r="AA46" s="370">
        <f t="shared" si="10"/>
        <v>1</v>
      </c>
      <c r="AB46" s="370">
        <f t="shared" si="11"/>
        <v>0</v>
      </c>
      <c r="AC46" s="370">
        <f t="shared" si="11"/>
        <v>1</v>
      </c>
      <c r="AD46" s="370">
        <f t="shared" ref="AD46:AE109" si="12">IF(G$30="",1,IF(G46="",0,IFERROR(CHOOSE(AD$28,IF(ISNA(MATCH(G46,$AB$30:$AC$30,0)),0,1),IF(ISNUMBER(G46),1,0),IF(G46=TRUNC(G46),1,0),IF(AND(G46*1=G46,G46&gt;=0),1,0),IF(AND(G46=TRUNC(G46),G46&gt;=0),1,0),IF(AND(G46*1=G46,G46&gt;0),1,0),IF(AND(G46=TRUNC(G46),G46&gt;0),1,0),1,IF(ISNA(HLOOKUP(G46,$AE$4:$AN$4,1,0)),0,1)),0)))</f>
        <v>1</v>
      </c>
      <c r="AE46" s="370">
        <f t="shared" si="12"/>
        <v>1</v>
      </c>
      <c r="AF46" s="370"/>
      <c r="AG46" s="370"/>
      <c r="AH46" s="370"/>
      <c r="AI46" s="370"/>
      <c r="AJ46" s="370"/>
      <c r="AK46" s="370"/>
      <c r="AL46" s="370"/>
      <c r="AM46" s="370"/>
      <c r="AN46" s="370"/>
      <c r="AO46" s="370"/>
      <c r="AP46" s="370"/>
      <c r="AQ46" s="370"/>
      <c r="AR46" s="370"/>
      <c r="AS46" s="370"/>
      <c r="AT46" s="370"/>
      <c r="AU46" s="370"/>
      <c r="AV46" s="370"/>
      <c r="AW46" s="370"/>
      <c r="AX46" s="370"/>
      <c r="AY46" s="370"/>
      <c r="AZ46" s="370"/>
      <c r="BA46" s="370">
        <f t="shared" si="4"/>
        <v>0</v>
      </c>
      <c r="BB46" s="370">
        <f t="shared" si="4"/>
        <v>0</v>
      </c>
      <c r="BC46" s="370"/>
      <c r="BD46" s="370"/>
      <c r="BE46" s="370"/>
      <c r="BF46" s="370"/>
      <c r="BG46" s="370"/>
      <c r="BH46" s="370"/>
      <c r="BI46" s="370"/>
      <c r="BJ46" s="370"/>
    </row>
    <row r="47" spans="2:62" x14ac:dyDescent="0.25">
      <c r="B47" s="9" t="str">
        <f t="shared" si="5"/>
        <v/>
      </c>
      <c r="C47" s="6"/>
      <c r="D47" s="6"/>
      <c r="E47" s="6"/>
      <c r="F47" s="246" t="str">
        <f>IF('תנאי סף'!BE47&lt;&gt;1,"",'תנאי סף'!F47)</f>
        <v/>
      </c>
      <c r="G47" s="8"/>
      <c r="H47" s="8"/>
      <c r="I47" s="163"/>
      <c r="J47" s="163"/>
      <c r="K47" s="8"/>
      <c r="L47" s="7"/>
      <c r="M47" s="8"/>
      <c r="N47" s="8"/>
      <c r="O47" s="163"/>
      <c r="P47" s="186"/>
      <c r="Q47" s="10"/>
      <c r="R47" s="10"/>
      <c r="S47" s="10"/>
      <c r="T47" s="339"/>
      <c r="U47" s="164" t="str">
        <f t="shared" si="6"/>
        <v/>
      </c>
      <c r="V47" s="10">
        <v>1</v>
      </c>
      <c r="W47" s="10" t="str">
        <f t="shared" si="7"/>
        <v/>
      </c>
      <c r="X47" s="164">
        <v>1</v>
      </c>
      <c r="Y47" s="10" t="str">
        <f t="shared" si="8"/>
        <v/>
      </c>
      <c r="Z47" s="123" t="str">
        <f t="shared" si="9"/>
        <v/>
      </c>
      <c r="AA47" s="195">
        <f t="shared" si="10"/>
        <v>0</v>
      </c>
      <c r="AB47" s="195" t="str">
        <f t="shared" si="11"/>
        <v/>
      </c>
      <c r="AC47" s="195" t="str">
        <f t="shared" si="11"/>
        <v/>
      </c>
      <c r="AD47" s="195">
        <f t="shared" si="12"/>
        <v>0</v>
      </c>
      <c r="AE47" s="195">
        <f t="shared" si="12"/>
        <v>0</v>
      </c>
      <c r="BA47" s="195" t="str">
        <f t="shared" si="4"/>
        <v/>
      </c>
      <c r="BB47" s="195" t="str">
        <f t="shared" si="4"/>
        <v/>
      </c>
    </row>
    <row r="48" spans="2:62" ht="23.25" customHeight="1" x14ac:dyDescent="0.25">
      <c r="B48" s="9">
        <f t="shared" si="5"/>
        <v>18</v>
      </c>
      <c r="C48" s="6"/>
      <c r="D48" s="6"/>
      <c r="E48" s="6"/>
      <c r="F48" s="246" t="str">
        <f>IF('תנאי סף'!BE48&lt;&gt;1,"",'תנאי סף'!F48)</f>
        <v>הקם - שיר לשירה</v>
      </c>
      <c r="G48" s="8">
        <v>17</v>
      </c>
      <c r="H48" s="8">
        <v>0</v>
      </c>
      <c r="I48" s="163"/>
      <c r="J48" s="163"/>
      <c r="K48" s="8"/>
      <c r="L48" s="7"/>
      <c r="M48" s="8"/>
      <c r="N48" s="8"/>
      <c r="O48" s="163"/>
      <c r="P48" s="186"/>
      <c r="Q48" s="10"/>
      <c r="R48" s="10"/>
      <c r="S48" s="10"/>
      <c r="T48" s="339"/>
      <c r="U48" s="164">
        <f t="shared" si="6"/>
        <v>17</v>
      </c>
      <c r="V48" s="10">
        <v>1</v>
      </c>
      <c r="W48" s="10">
        <f t="shared" si="7"/>
        <v>17</v>
      </c>
      <c r="X48" s="164">
        <v>1</v>
      </c>
      <c r="Y48" s="10">
        <f t="shared" si="8"/>
        <v>17</v>
      </c>
      <c r="Z48" s="123">
        <f t="shared" si="9"/>
        <v>2.4890190336749635E-2</v>
      </c>
      <c r="AA48" s="195">
        <f t="shared" si="10"/>
        <v>1</v>
      </c>
      <c r="AB48" s="195">
        <f t="shared" si="11"/>
        <v>0</v>
      </c>
      <c r="AC48" s="195">
        <f t="shared" si="11"/>
        <v>1</v>
      </c>
      <c r="AD48" s="195">
        <f t="shared" si="12"/>
        <v>1</v>
      </c>
      <c r="AE48" s="195">
        <f t="shared" si="12"/>
        <v>1</v>
      </c>
      <c r="BA48" s="195">
        <f t="shared" si="4"/>
        <v>0</v>
      </c>
      <c r="BB48" s="195">
        <f t="shared" si="4"/>
        <v>0</v>
      </c>
    </row>
    <row r="49" spans="2:62" x14ac:dyDescent="0.25">
      <c r="B49" s="9">
        <f t="shared" si="5"/>
        <v>19</v>
      </c>
      <c r="C49" s="6"/>
      <c r="D49" s="6"/>
      <c r="E49" s="6"/>
      <c r="F49" s="246" t="str">
        <f>IF('תנאי סף'!BE49&lt;&gt;1,"",'תנאי סף'!F49)</f>
        <v>המרכז למוסיקה ע"ש פיליציה בלומנטל  - שוברטיאדה</v>
      </c>
      <c r="G49" s="8">
        <v>4</v>
      </c>
      <c r="H49" s="8">
        <v>2</v>
      </c>
      <c r="I49" s="163"/>
      <c r="J49" s="163"/>
      <c r="K49" s="8"/>
      <c r="L49" s="7"/>
      <c r="M49" s="8"/>
      <c r="N49" s="8"/>
      <c r="O49" s="163"/>
      <c r="P49" s="186"/>
      <c r="Q49" s="10"/>
      <c r="R49" s="10"/>
      <c r="S49" s="10"/>
      <c r="T49" s="339"/>
      <c r="U49" s="164">
        <f t="shared" si="6"/>
        <v>8</v>
      </c>
      <c r="V49" s="10">
        <v>1</v>
      </c>
      <c r="W49" s="10">
        <f t="shared" si="7"/>
        <v>8</v>
      </c>
      <c r="X49" s="164">
        <v>1</v>
      </c>
      <c r="Y49" s="10">
        <f t="shared" si="8"/>
        <v>8</v>
      </c>
      <c r="Z49" s="123">
        <f t="shared" si="9"/>
        <v>1.171303074670571E-2</v>
      </c>
      <c r="AA49" s="195">
        <f t="shared" si="10"/>
        <v>1</v>
      </c>
      <c r="AB49" s="195">
        <f t="shared" si="11"/>
        <v>0</v>
      </c>
      <c r="AC49" s="195">
        <f t="shared" si="11"/>
        <v>1</v>
      </c>
      <c r="AD49" s="195">
        <f t="shared" si="12"/>
        <v>1</v>
      </c>
      <c r="AE49" s="195">
        <f t="shared" si="12"/>
        <v>1</v>
      </c>
      <c r="BA49" s="195">
        <f t="shared" si="4"/>
        <v>0</v>
      </c>
      <c r="BB49" s="195">
        <f t="shared" si="4"/>
        <v>0</v>
      </c>
    </row>
    <row r="50" spans="2:62" ht="21" customHeight="1" x14ac:dyDescent="0.25">
      <c r="B50" s="9">
        <f t="shared" si="5"/>
        <v>20</v>
      </c>
      <c r="C50" s="6"/>
      <c r="D50" s="6"/>
      <c r="E50" s="6"/>
      <c r="F50" s="246" t="str">
        <f>IF('תנאי סף'!BE50&lt;&gt;1,"",'תנאי סף'!F50)</f>
        <v>המרכז למוסיקה ע"ש פיליציה בלומנטל  - פועם בלב</v>
      </c>
      <c r="G50" s="8">
        <v>34</v>
      </c>
      <c r="H50" s="8">
        <v>0</v>
      </c>
      <c r="I50" s="163"/>
      <c r="J50" s="163"/>
      <c r="K50" s="8"/>
      <c r="L50" s="7"/>
      <c r="M50" s="8"/>
      <c r="N50" s="8"/>
      <c r="O50" s="163"/>
      <c r="P50" s="186"/>
      <c r="Q50" s="10"/>
      <c r="R50" s="10"/>
      <c r="S50" s="10"/>
      <c r="T50" s="339"/>
      <c r="U50" s="164">
        <f t="shared" si="6"/>
        <v>34</v>
      </c>
      <c r="V50" s="10">
        <v>1</v>
      </c>
      <c r="W50" s="10">
        <f t="shared" si="7"/>
        <v>34</v>
      </c>
      <c r="X50" s="164">
        <v>1</v>
      </c>
      <c r="Y50" s="10">
        <f t="shared" si="8"/>
        <v>34</v>
      </c>
      <c r="Z50" s="123">
        <f t="shared" si="9"/>
        <v>4.9780380673499269E-2</v>
      </c>
      <c r="AA50" s="195">
        <f t="shared" si="10"/>
        <v>1</v>
      </c>
      <c r="AB50" s="195">
        <f t="shared" si="11"/>
        <v>0</v>
      </c>
      <c r="AC50" s="195">
        <f t="shared" si="11"/>
        <v>1</v>
      </c>
      <c r="AD50" s="195">
        <f t="shared" si="12"/>
        <v>1</v>
      </c>
      <c r="AE50" s="195">
        <f t="shared" si="12"/>
        <v>1</v>
      </c>
      <c r="BA50" s="195">
        <f t="shared" si="4"/>
        <v>0</v>
      </c>
      <c r="BB50" s="195">
        <f t="shared" si="4"/>
        <v>0</v>
      </c>
    </row>
    <row r="51" spans="2:62" x14ac:dyDescent="0.25">
      <c r="B51" s="9" t="str">
        <f t="shared" si="5"/>
        <v/>
      </c>
      <c r="C51" s="6"/>
      <c r="D51" s="6"/>
      <c r="E51" s="6"/>
      <c r="F51" s="246" t="str">
        <f>IF('תנאי סף'!BE51&lt;&gt;1,"",'תנאי סף'!F51)</f>
        <v/>
      </c>
      <c r="G51" s="8"/>
      <c r="H51" s="8"/>
      <c r="I51" s="163"/>
      <c r="J51" s="163"/>
      <c r="K51" s="8"/>
      <c r="L51" s="7"/>
      <c r="M51" s="8"/>
      <c r="N51" s="8"/>
      <c r="O51" s="163"/>
      <c r="P51" s="186"/>
      <c r="Q51" s="10"/>
      <c r="R51" s="10"/>
      <c r="S51" s="10"/>
      <c r="T51" s="339"/>
      <c r="U51" s="164" t="str">
        <f t="shared" si="6"/>
        <v/>
      </c>
      <c r="V51" s="10">
        <v>1</v>
      </c>
      <c r="W51" s="10" t="str">
        <f t="shared" si="7"/>
        <v/>
      </c>
      <c r="X51" s="164">
        <v>1</v>
      </c>
      <c r="Y51" s="10" t="str">
        <f t="shared" si="8"/>
        <v/>
      </c>
      <c r="Z51" s="123" t="str">
        <f t="shared" si="9"/>
        <v/>
      </c>
      <c r="AA51" s="195">
        <f t="shared" si="10"/>
        <v>0</v>
      </c>
      <c r="AB51" s="195" t="str">
        <f t="shared" si="11"/>
        <v/>
      </c>
      <c r="AC51" s="195" t="str">
        <f t="shared" si="11"/>
        <v/>
      </c>
      <c r="AD51" s="195">
        <f t="shared" si="12"/>
        <v>0</v>
      </c>
      <c r="AE51" s="195">
        <f t="shared" si="12"/>
        <v>0</v>
      </c>
      <c r="BA51" s="195" t="str">
        <f t="shared" ref="BA51:BB70" si="13">IF($F51="","",BA$30)</f>
        <v/>
      </c>
      <c r="BB51" s="195" t="str">
        <f t="shared" si="13"/>
        <v/>
      </c>
    </row>
    <row r="52" spans="2:62" s="371" customFormat="1" x14ac:dyDescent="0.25">
      <c r="B52" s="9">
        <f t="shared" si="5"/>
        <v>22</v>
      </c>
      <c r="C52" s="6"/>
      <c r="D52" s="6"/>
      <c r="E52" s="6"/>
      <c r="F52" s="246" t="str">
        <f>IF('תנאי סף'!BE52&lt;&gt;1,"",'תנאי סף'!F52)</f>
        <v>הזירה הבין-תחומית - פרויקט מוזיקלי</v>
      </c>
      <c r="G52" s="8">
        <v>5</v>
      </c>
      <c r="H52" s="8">
        <v>0</v>
      </c>
      <c r="I52" s="163"/>
      <c r="J52" s="163"/>
      <c r="K52" s="8"/>
      <c r="L52" s="7"/>
      <c r="M52" s="8"/>
      <c r="N52" s="8"/>
      <c r="O52" s="163"/>
      <c r="P52" s="186"/>
      <c r="Q52" s="10"/>
      <c r="R52" s="10"/>
      <c r="S52" s="10"/>
      <c r="T52" s="339"/>
      <c r="U52" s="164">
        <f t="shared" si="6"/>
        <v>5</v>
      </c>
      <c r="V52" s="10">
        <v>1</v>
      </c>
      <c r="W52" s="10">
        <f t="shared" si="7"/>
        <v>5</v>
      </c>
      <c r="X52" s="164">
        <v>1</v>
      </c>
      <c r="Y52" s="10">
        <f t="shared" si="8"/>
        <v>5</v>
      </c>
      <c r="Z52" s="123">
        <f t="shared" si="9"/>
        <v>7.320644216691069E-3</v>
      </c>
      <c r="AA52" s="370">
        <f t="shared" si="10"/>
        <v>1</v>
      </c>
      <c r="AB52" s="370">
        <f t="shared" si="11"/>
        <v>0</v>
      </c>
      <c r="AC52" s="370">
        <f t="shared" si="11"/>
        <v>1</v>
      </c>
      <c r="AD52" s="370">
        <f t="shared" si="12"/>
        <v>1</v>
      </c>
      <c r="AE52" s="370">
        <f t="shared" si="12"/>
        <v>1</v>
      </c>
      <c r="AF52" s="370"/>
      <c r="AG52" s="370"/>
      <c r="AH52" s="370"/>
      <c r="AI52" s="370"/>
      <c r="AJ52" s="370"/>
      <c r="AK52" s="370"/>
      <c r="AL52" s="370"/>
      <c r="AM52" s="370"/>
      <c r="AN52" s="370"/>
      <c r="AO52" s="370"/>
      <c r="AP52" s="370"/>
      <c r="AQ52" s="370"/>
      <c r="AR52" s="370"/>
      <c r="AS52" s="370"/>
      <c r="AT52" s="370"/>
      <c r="AU52" s="370"/>
      <c r="AV52" s="370"/>
      <c r="AW52" s="370"/>
      <c r="AX52" s="370"/>
      <c r="AY52" s="370"/>
      <c r="AZ52" s="370"/>
      <c r="BA52" s="370">
        <f t="shared" si="13"/>
        <v>0</v>
      </c>
      <c r="BB52" s="370">
        <f t="shared" si="13"/>
        <v>0</v>
      </c>
      <c r="BC52" s="370"/>
      <c r="BD52" s="370"/>
      <c r="BE52" s="370"/>
      <c r="BF52" s="370"/>
      <c r="BG52" s="370"/>
      <c r="BH52" s="370"/>
      <c r="BI52" s="370"/>
      <c r="BJ52" s="370"/>
    </row>
    <row r="53" spans="2:62" s="371" customFormat="1" ht="29.25" customHeight="1" x14ac:dyDescent="0.25">
      <c r="B53" s="9">
        <f t="shared" si="5"/>
        <v>23</v>
      </c>
      <c r="C53" s="6"/>
      <c r="D53" s="6"/>
      <c r="E53" s="6"/>
      <c r="F53" s="246" t="str">
        <f>IF('תנאי סף'!BE53&lt;&gt;1,"",'תנאי סף'!F53)</f>
        <v>מוזתיקה - קונצרטים לאוכלוסיות מיוחדות</v>
      </c>
      <c r="G53" s="8">
        <v>114</v>
      </c>
      <c r="H53" s="8">
        <v>40</v>
      </c>
      <c r="I53" s="163"/>
      <c r="J53" s="163"/>
      <c r="K53" s="8"/>
      <c r="L53" s="7"/>
      <c r="M53" s="8"/>
      <c r="N53" s="8"/>
      <c r="O53" s="163"/>
      <c r="P53" s="186"/>
      <c r="Q53" s="10"/>
      <c r="R53" s="10"/>
      <c r="S53" s="10"/>
      <c r="T53" s="339"/>
      <c r="U53" s="164">
        <f t="shared" si="6"/>
        <v>194</v>
      </c>
      <c r="V53" s="10">
        <v>1</v>
      </c>
      <c r="W53" s="10">
        <f t="shared" si="7"/>
        <v>194</v>
      </c>
      <c r="X53" s="164">
        <v>1</v>
      </c>
      <c r="Y53" s="10">
        <f t="shared" si="8"/>
        <v>194</v>
      </c>
      <c r="Z53" s="123">
        <f t="shared" si="9"/>
        <v>0.28404099560761348</v>
      </c>
      <c r="AA53" s="370">
        <f t="shared" si="10"/>
        <v>1</v>
      </c>
      <c r="AB53" s="370">
        <f t="shared" si="11"/>
        <v>0</v>
      </c>
      <c r="AC53" s="370">
        <f t="shared" si="11"/>
        <v>1</v>
      </c>
      <c r="AD53" s="370">
        <f t="shared" si="12"/>
        <v>1</v>
      </c>
      <c r="AE53" s="370">
        <f t="shared" si="12"/>
        <v>1</v>
      </c>
      <c r="AF53" s="370"/>
      <c r="AG53" s="370"/>
      <c r="AH53" s="370"/>
      <c r="AI53" s="370"/>
      <c r="AJ53" s="370"/>
      <c r="AK53" s="370"/>
      <c r="AL53" s="370"/>
      <c r="AM53" s="370"/>
      <c r="AN53" s="370"/>
      <c r="AO53" s="370"/>
      <c r="AP53" s="370"/>
      <c r="AQ53" s="370"/>
      <c r="AR53" s="370"/>
      <c r="AS53" s="370"/>
      <c r="AT53" s="370"/>
      <c r="AU53" s="370"/>
      <c r="AV53" s="370"/>
      <c r="AW53" s="370"/>
      <c r="AX53" s="370"/>
      <c r="AY53" s="370"/>
      <c r="AZ53" s="370"/>
      <c r="BA53" s="370">
        <f t="shared" si="13"/>
        <v>0</v>
      </c>
      <c r="BB53" s="370">
        <f t="shared" si="13"/>
        <v>0</v>
      </c>
      <c r="BC53" s="370"/>
      <c r="BD53" s="370"/>
      <c r="BE53" s="370"/>
      <c r="BF53" s="370"/>
      <c r="BG53" s="370"/>
      <c r="BH53" s="370"/>
      <c r="BI53" s="370"/>
      <c r="BJ53" s="370"/>
    </row>
    <row r="54" spans="2:62" ht="29.25" customHeight="1" x14ac:dyDescent="0.25">
      <c r="B54" s="9">
        <f t="shared" si="5"/>
        <v>24</v>
      </c>
      <c r="C54" s="6"/>
      <c r="D54" s="6"/>
      <c r="E54" s="6"/>
      <c r="F54" s="246" t="str">
        <f>IF('תנאי סף'!BE54&lt;&gt;1,"",'תנאי סף'!F54)</f>
        <v>קשת אילון - סמינרים לנגנים ישראליים צעירים</v>
      </c>
      <c r="G54" s="8">
        <v>9</v>
      </c>
      <c r="H54" s="8">
        <v>3</v>
      </c>
      <c r="I54" s="163"/>
      <c r="J54" s="163"/>
      <c r="K54" s="8"/>
      <c r="L54" s="7"/>
      <c r="M54" s="8"/>
      <c r="N54" s="8"/>
      <c r="O54" s="163"/>
      <c r="P54" s="186"/>
      <c r="Q54" s="10"/>
      <c r="R54" s="10"/>
      <c r="S54" s="10"/>
      <c r="T54" s="339"/>
      <c r="U54" s="164">
        <f t="shared" si="6"/>
        <v>15</v>
      </c>
      <c r="V54" s="10">
        <v>1</v>
      </c>
      <c r="W54" s="10">
        <f t="shared" si="7"/>
        <v>15</v>
      </c>
      <c r="X54" s="164">
        <v>1</v>
      </c>
      <c r="Y54" s="10">
        <f t="shared" si="8"/>
        <v>15</v>
      </c>
      <c r="Z54" s="123">
        <f t="shared" si="9"/>
        <v>2.1961932650073207E-2</v>
      </c>
      <c r="AA54" s="195">
        <f t="shared" si="10"/>
        <v>1</v>
      </c>
      <c r="AB54" s="195">
        <f t="shared" si="11"/>
        <v>0</v>
      </c>
      <c r="AC54" s="195">
        <f t="shared" si="11"/>
        <v>1</v>
      </c>
      <c r="AD54" s="195">
        <f t="shared" si="12"/>
        <v>1</v>
      </c>
      <c r="AE54" s="195">
        <f t="shared" si="12"/>
        <v>1</v>
      </c>
      <c r="BA54" s="195">
        <f t="shared" si="13"/>
        <v>0</v>
      </c>
      <c r="BB54" s="195">
        <f t="shared" si="13"/>
        <v>0</v>
      </c>
    </row>
    <row r="55" spans="2:62" s="371" customFormat="1" ht="8.25" customHeight="1" x14ac:dyDescent="0.25">
      <c r="B55" s="9" t="str">
        <f t="shared" si="5"/>
        <v/>
      </c>
      <c r="C55" s="6"/>
      <c r="D55" s="6"/>
      <c r="E55" s="6"/>
      <c r="F55" s="246" t="str">
        <f>IF('תנאי סף'!BE55&lt;&gt;1,"",'תנאי סף'!F55)</f>
        <v/>
      </c>
      <c r="G55" s="8"/>
      <c r="H55" s="8"/>
      <c r="I55" s="163"/>
      <c r="J55" s="163"/>
      <c r="K55" s="8"/>
      <c r="L55" s="7"/>
      <c r="M55" s="8"/>
      <c r="N55" s="8"/>
      <c r="O55" s="163"/>
      <c r="P55" s="186"/>
      <c r="Q55" s="10"/>
      <c r="R55" s="10"/>
      <c r="S55" s="10"/>
      <c r="T55" s="339"/>
      <c r="U55" s="164" t="str">
        <f t="shared" si="6"/>
        <v/>
      </c>
      <c r="V55" s="10">
        <v>1</v>
      </c>
      <c r="W55" s="10" t="str">
        <f t="shared" si="7"/>
        <v/>
      </c>
      <c r="X55" s="164">
        <v>1</v>
      </c>
      <c r="Y55" s="10" t="str">
        <f t="shared" si="8"/>
        <v/>
      </c>
      <c r="Z55" s="123" t="str">
        <f t="shared" si="9"/>
        <v/>
      </c>
      <c r="AA55" s="370">
        <f t="shared" si="10"/>
        <v>0</v>
      </c>
      <c r="AB55" s="370" t="str">
        <f t="shared" si="11"/>
        <v/>
      </c>
      <c r="AC55" s="370" t="str">
        <f t="shared" si="11"/>
        <v/>
      </c>
      <c r="AD55" s="370">
        <f t="shared" si="12"/>
        <v>0</v>
      </c>
      <c r="AE55" s="370">
        <f t="shared" si="12"/>
        <v>0</v>
      </c>
      <c r="AF55" s="370"/>
      <c r="AG55" s="370"/>
      <c r="AH55" s="370"/>
      <c r="AI55" s="370"/>
      <c r="AJ55" s="370"/>
      <c r="AK55" s="370"/>
      <c r="AL55" s="370"/>
      <c r="AM55" s="370"/>
      <c r="AN55" s="370"/>
      <c r="AO55" s="370"/>
      <c r="AP55" s="370"/>
      <c r="AQ55" s="370"/>
      <c r="AR55" s="370"/>
      <c r="AS55" s="370"/>
      <c r="AT55" s="370"/>
      <c r="AU55" s="370"/>
      <c r="AV55" s="370"/>
      <c r="AW55" s="370"/>
      <c r="AX55" s="370"/>
      <c r="AY55" s="370"/>
      <c r="AZ55" s="370"/>
      <c r="BA55" s="370" t="str">
        <f t="shared" si="13"/>
        <v/>
      </c>
      <c r="BB55" s="370" t="str">
        <f t="shared" si="13"/>
        <v/>
      </c>
      <c r="BC55" s="370"/>
      <c r="BD55" s="370"/>
      <c r="BE55" s="370"/>
      <c r="BF55" s="370"/>
      <c r="BG55" s="370"/>
      <c r="BH55" s="370"/>
      <c r="BI55" s="370"/>
      <c r="BJ55" s="370"/>
    </row>
    <row r="56" spans="2:62" x14ac:dyDescent="0.25">
      <c r="B56" s="9">
        <f t="shared" si="5"/>
        <v>26</v>
      </c>
      <c r="C56" s="6"/>
      <c r="D56" s="6"/>
      <c r="E56" s="6"/>
      <c r="F56" s="246" t="str">
        <f>IF('תנאי סף'!BE56&lt;&gt;1,"",'תנאי סף'!F56)</f>
        <v>בר-קיימא  - ליריק אופרה - פרויקט אוופראי</v>
      </c>
      <c r="G56" s="8">
        <v>25</v>
      </c>
      <c r="H56" s="8">
        <v>2</v>
      </c>
      <c r="I56" s="163"/>
      <c r="J56" s="163"/>
      <c r="K56" s="8"/>
      <c r="L56" s="7"/>
      <c r="M56" s="8"/>
      <c r="N56" s="8"/>
      <c r="O56" s="163"/>
      <c r="P56" s="186"/>
      <c r="Q56" s="10"/>
      <c r="R56" s="10"/>
      <c r="S56" s="10"/>
      <c r="T56" s="339"/>
      <c r="U56" s="164">
        <f t="shared" si="6"/>
        <v>29</v>
      </c>
      <c r="V56" s="10">
        <v>1</v>
      </c>
      <c r="W56" s="10">
        <f t="shared" si="7"/>
        <v>29</v>
      </c>
      <c r="X56" s="164">
        <v>1</v>
      </c>
      <c r="Y56" s="10">
        <f t="shared" si="8"/>
        <v>29</v>
      </c>
      <c r="Z56" s="123">
        <f t="shared" si="9"/>
        <v>4.24597364568082E-2</v>
      </c>
      <c r="AA56" s="195">
        <f t="shared" si="10"/>
        <v>1</v>
      </c>
      <c r="AB56" s="195">
        <f t="shared" si="11"/>
        <v>0</v>
      </c>
      <c r="AC56" s="195">
        <f t="shared" si="11"/>
        <v>1</v>
      </c>
      <c r="AD56" s="195">
        <f t="shared" si="12"/>
        <v>1</v>
      </c>
      <c r="AE56" s="195">
        <f t="shared" si="12"/>
        <v>1</v>
      </c>
      <c r="BA56" s="195">
        <f t="shared" si="13"/>
        <v>0</v>
      </c>
      <c r="BB56" s="195">
        <f t="shared" si="13"/>
        <v>0</v>
      </c>
    </row>
    <row r="57" spans="2:62" x14ac:dyDescent="0.25">
      <c r="B57" s="9" t="str">
        <f t="shared" si="5"/>
        <v/>
      </c>
      <c r="C57" s="6"/>
      <c r="D57" s="6"/>
      <c r="E57" s="6"/>
      <c r="F57" s="246" t="str">
        <f>IF('תנאי סף'!BE57&lt;&gt;1,"",'תנאי סף'!F57)</f>
        <v/>
      </c>
      <c r="G57" s="8"/>
      <c r="H57" s="8"/>
      <c r="I57" s="163"/>
      <c r="J57" s="163"/>
      <c r="K57" s="8"/>
      <c r="L57" s="7"/>
      <c r="M57" s="8"/>
      <c r="N57" s="8"/>
      <c r="O57" s="163"/>
      <c r="P57" s="186"/>
      <c r="Q57" s="10"/>
      <c r="R57" s="10"/>
      <c r="S57" s="10"/>
      <c r="T57" s="339"/>
      <c r="U57" s="164" t="str">
        <f t="shared" si="6"/>
        <v/>
      </c>
      <c r="V57" s="10">
        <v>1</v>
      </c>
      <c r="W57" s="10" t="str">
        <f t="shared" si="7"/>
        <v/>
      </c>
      <c r="X57" s="164">
        <v>1</v>
      </c>
      <c r="Y57" s="10" t="str">
        <f t="shared" si="8"/>
        <v/>
      </c>
      <c r="Z57" s="123" t="str">
        <f t="shared" si="9"/>
        <v/>
      </c>
      <c r="AA57" s="195">
        <f t="shared" si="10"/>
        <v>0</v>
      </c>
      <c r="AB57" s="195" t="str">
        <f t="shared" si="11"/>
        <v/>
      </c>
      <c r="AC57" s="195" t="str">
        <f t="shared" si="11"/>
        <v/>
      </c>
      <c r="AD57" s="195">
        <f t="shared" si="12"/>
        <v>0</v>
      </c>
      <c r="AE57" s="195">
        <f t="shared" si="12"/>
        <v>0</v>
      </c>
      <c r="BA57" s="195" t="str">
        <f t="shared" si="13"/>
        <v/>
      </c>
      <c r="BB57" s="195" t="str">
        <f t="shared" si="13"/>
        <v/>
      </c>
    </row>
    <row r="58" spans="2:62" x14ac:dyDescent="0.25">
      <c r="B58" s="9">
        <f t="shared" si="5"/>
        <v>28</v>
      </c>
      <c r="C58" s="6"/>
      <c r="D58" s="6"/>
      <c r="E58" s="6"/>
      <c r="F58" s="246" t="str">
        <f>IF('תנאי סף'!BE58&lt;&gt;1,"",'תנאי סף'!F58)</f>
        <v>ארגון המקהלות בישראל - ברוב קולות</v>
      </c>
      <c r="G58" s="8">
        <v>5</v>
      </c>
      <c r="H58" s="8">
        <v>1</v>
      </c>
      <c r="I58" s="163"/>
      <c r="J58" s="163"/>
      <c r="K58" s="8"/>
      <c r="L58" s="7"/>
      <c r="M58" s="8"/>
      <c r="N58" s="8"/>
      <c r="O58" s="163"/>
      <c r="P58" s="186"/>
      <c r="Q58" s="10"/>
      <c r="R58" s="10"/>
      <c r="S58" s="10"/>
      <c r="T58" s="339"/>
      <c r="U58" s="164">
        <f t="shared" si="6"/>
        <v>7</v>
      </c>
      <c r="V58" s="10">
        <v>1</v>
      </c>
      <c r="W58" s="10">
        <f t="shared" si="7"/>
        <v>7</v>
      </c>
      <c r="X58" s="164">
        <v>1</v>
      </c>
      <c r="Y58" s="10">
        <f t="shared" si="8"/>
        <v>7</v>
      </c>
      <c r="Z58" s="123">
        <f t="shared" si="9"/>
        <v>1.0248901903367497E-2</v>
      </c>
      <c r="AA58" s="195">
        <f t="shared" si="10"/>
        <v>1</v>
      </c>
      <c r="AB58" s="195">
        <f t="shared" si="11"/>
        <v>0</v>
      </c>
      <c r="AC58" s="195">
        <f t="shared" si="11"/>
        <v>1</v>
      </c>
      <c r="AD58" s="195">
        <f t="shared" si="12"/>
        <v>1</v>
      </c>
      <c r="AE58" s="195">
        <f t="shared" si="12"/>
        <v>1</v>
      </c>
      <c r="BA58" s="195">
        <f t="shared" si="13"/>
        <v>0</v>
      </c>
      <c r="BB58" s="195">
        <f t="shared" si="13"/>
        <v>0</v>
      </c>
    </row>
    <row r="59" spans="2:62" x14ac:dyDescent="0.25">
      <c r="B59" s="9" t="str">
        <f t="shared" si="5"/>
        <v/>
      </c>
      <c r="C59" s="6"/>
      <c r="D59" s="6"/>
      <c r="E59" s="6"/>
      <c r="F59" s="246" t="str">
        <f>IF('תנאי סף'!BE59&lt;&gt;1,"",'תנאי סף'!F59)</f>
        <v/>
      </c>
      <c r="G59" s="8"/>
      <c r="H59" s="8"/>
      <c r="I59" s="163"/>
      <c r="J59" s="163"/>
      <c r="K59" s="8"/>
      <c r="L59" s="7"/>
      <c r="M59" s="8"/>
      <c r="N59" s="8"/>
      <c r="O59" s="163"/>
      <c r="P59" s="186"/>
      <c r="Q59" s="10"/>
      <c r="R59" s="10"/>
      <c r="S59" s="10"/>
      <c r="T59" s="339"/>
      <c r="U59" s="164" t="str">
        <f t="shared" si="6"/>
        <v/>
      </c>
      <c r="V59" s="10">
        <v>1</v>
      </c>
      <c r="W59" s="10" t="str">
        <f t="shared" si="7"/>
        <v/>
      </c>
      <c r="X59" s="164">
        <v>1</v>
      </c>
      <c r="Y59" s="10" t="str">
        <f t="shared" si="8"/>
        <v/>
      </c>
      <c r="Z59" s="123" t="str">
        <f t="shared" si="9"/>
        <v/>
      </c>
      <c r="AA59" s="195">
        <f t="shared" si="10"/>
        <v>0</v>
      </c>
      <c r="AB59" s="195" t="str">
        <f t="shared" si="11"/>
        <v/>
      </c>
      <c r="AC59" s="195" t="str">
        <f t="shared" si="11"/>
        <v/>
      </c>
      <c r="AD59" s="195">
        <f t="shared" si="12"/>
        <v>0</v>
      </c>
      <c r="AE59" s="195">
        <f t="shared" si="12"/>
        <v>0</v>
      </c>
      <c r="BA59" s="195" t="str">
        <f t="shared" si="13"/>
        <v/>
      </c>
      <c r="BB59" s="195" t="str">
        <f t="shared" si="13"/>
        <v/>
      </c>
    </row>
    <row r="60" spans="2:62" x14ac:dyDescent="0.25">
      <c r="B60" s="9">
        <f t="shared" si="5"/>
        <v>30</v>
      </c>
      <c r="C60" s="6"/>
      <c r="D60" s="6"/>
      <c r="E60" s="6"/>
      <c r="F60" s="246" t="str">
        <f>IF('תנאי סף'!BE60&lt;&gt;1,"",'תנאי סף'!F60)</f>
        <v xml:space="preserve">האופרה הירושלמית </v>
      </c>
      <c r="G60" s="8">
        <v>12</v>
      </c>
      <c r="H60" s="8">
        <v>3</v>
      </c>
      <c r="I60" s="163"/>
      <c r="J60" s="163"/>
      <c r="K60" s="8"/>
      <c r="L60" s="7"/>
      <c r="M60" s="8"/>
      <c r="N60" s="8"/>
      <c r="O60" s="163"/>
      <c r="P60" s="186"/>
      <c r="Q60" s="10"/>
      <c r="R60" s="10"/>
      <c r="S60" s="10"/>
      <c r="T60" s="339"/>
      <c r="U60" s="164">
        <f t="shared" si="6"/>
        <v>18</v>
      </c>
      <c r="V60" s="10">
        <v>1</v>
      </c>
      <c r="W60" s="10">
        <f t="shared" si="7"/>
        <v>18</v>
      </c>
      <c r="X60" s="164">
        <v>1</v>
      </c>
      <c r="Y60" s="10">
        <f t="shared" si="8"/>
        <v>18</v>
      </c>
      <c r="Z60" s="123">
        <f t="shared" si="9"/>
        <v>2.6354319180087848E-2</v>
      </c>
      <c r="AA60" s="195">
        <f t="shared" si="10"/>
        <v>1</v>
      </c>
      <c r="AB60" s="195">
        <f t="shared" si="11"/>
        <v>0</v>
      </c>
      <c r="AC60" s="195">
        <f t="shared" si="11"/>
        <v>1</v>
      </c>
      <c r="AD60" s="195">
        <f t="shared" si="12"/>
        <v>1</v>
      </c>
      <c r="AE60" s="195">
        <f t="shared" si="12"/>
        <v>1</v>
      </c>
      <c r="BA60" s="195">
        <f t="shared" si="13"/>
        <v>0</v>
      </c>
      <c r="BB60" s="195">
        <f t="shared" si="13"/>
        <v>0</v>
      </c>
    </row>
    <row r="61" spans="2:62" x14ac:dyDescent="0.25">
      <c r="B61" s="9" t="str">
        <f t="shared" si="5"/>
        <v/>
      </c>
      <c r="C61" s="6"/>
      <c r="D61" s="6"/>
      <c r="E61" s="6"/>
      <c r="F61" s="246" t="str">
        <f>IF('תנאי סף'!BE61&lt;&gt;1,"",'תנאי סף'!F61)</f>
        <v/>
      </c>
      <c r="G61" s="8"/>
      <c r="H61" s="8"/>
      <c r="I61" s="163"/>
      <c r="J61" s="163"/>
      <c r="K61" s="8"/>
      <c r="L61" s="7"/>
      <c r="M61" s="8"/>
      <c r="N61" s="8"/>
      <c r="O61" s="163"/>
      <c r="P61" s="186"/>
      <c r="Q61" s="10"/>
      <c r="R61" s="10"/>
      <c r="S61" s="10"/>
      <c r="T61" s="339"/>
      <c r="U61" s="164" t="str">
        <f t="shared" si="6"/>
        <v/>
      </c>
      <c r="V61" s="10">
        <v>1</v>
      </c>
      <c r="W61" s="10" t="str">
        <f t="shared" si="7"/>
        <v/>
      </c>
      <c r="X61" s="164">
        <v>1</v>
      </c>
      <c r="Y61" s="10" t="str">
        <f t="shared" si="8"/>
        <v/>
      </c>
      <c r="Z61" s="123" t="str">
        <f t="shared" si="9"/>
        <v/>
      </c>
      <c r="AA61" s="195">
        <f t="shared" si="10"/>
        <v>0</v>
      </c>
      <c r="AB61" s="195" t="str">
        <f t="shared" si="11"/>
        <v/>
      </c>
      <c r="AC61" s="195" t="str">
        <f t="shared" si="11"/>
        <v/>
      </c>
      <c r="AD61" s="195">
        <f t="shared" si="12"/>
        <v>0</v>
      </c>
      <c r="AE61" s="195">
        <f t="shared" si="12"/>
        <v>0</v>
      </c>
      <c r="BA61" s="195" t="str">
        <f t="shared" si="13"/>
        <v/>
      </c>
      <c r="BB61" s="195" t="str">
        <f t="shared" si="13"/>
        <v/>
      </c>
    </row>
    <row r="62" spans="2:62" x14ac:dyDescent="0.25">
      <c r="B62" s="9" t="str">
        <f t="shared" si="5"/>
        <v/>
      </c>
      <c r="C62" s="6"/>
      <c r="D62" s="6"/>
      <c r="E62" s="6"/>
      <c r="F62" s="246" t="str">
        <f>IF('תנאי סף'!BE62&lt;&gt;1,"",'תנאי סף'!F62)</f>
        <v/>
      </c>
      <c r="G62" s="8"/>
      <c r="H62" s="8"/>
      <c r="I62" s="163"/>
      <c r="J62" s="163"/>
      <c r="K62" s="8"/>
      <c r="L62" s="7"/>
      <c r="M62" s="8"/>
      <c r="N62" s="8"/>
      <c r="O62" s="163"/>
      <c r="P62" s="186"/>
      <c r="Q62" s="10"/>
      <c r="R62" s="10"/>
      <c r="S62" s="10"/>
      <c r="T62" s="339"/>
      <c r="U62" s="164" t="str">
        <f t="shared" si="6"/>
        <v/>
      </c>
      <c r="V62" s="10">
        <v>1</v>
      </c>
      <c r="W62" s="10" t="str">
        <f t="shared" si="7"/>
        <v/>
      </c>
      <c r="X62" s="164">
        <v>1</v>
      </c>
      <c r="Y62" s="10" t="str">
        <f t="shared" si="8"/>
        <v/>
      </c>
      <c r="Z62" s="123" t="str">
        <f t="shared" si="9"/>
        <v/>
      </c>
      <c r="AA62" s="195">
        <f t="shared" si="10"/>
        <v>0</v>
      </c>
      <c r="AB62" s="195" t="str">
        <f t="shared" si="11"/>
        <v/>
      </c>
      <c r="AC62" s="195" t="str">
        <f t="shared" si="11"/>
        <v/>
      </c>
      <c r="AD62" s="195">
        <f t="shared" si="12"/>
        <v>0</v>
      </c>
      <c r="AE62" s="195">
        <f t="shared" si="12"/>
        <v>0</v>
      </c>
      <c r="BA62" s="195" t="str">
        <f t="shared" si="13"/>
        <v/>
      </c>
      <c r="BB62" s="195" t="str">
        <f t="shared" si="13"/>
        <v/>
      </c>
    </row>
    <row r="63" spans="2:62" x14ac:dyDescent="0.25">
      <c r="B63" s="9">
        <f t="shared" si="5"/>
        <v>33</v>
      </c>
      <c r="C63" s="6"/>
      <c r="D63" s="6"/>
      <c r="E63" s="6"/>
      <c r="F63" s="246" t="str">
        <f>IF('תנאי סף'!BE63&lt;&gt;1,"",'תנאי סף'!F63)</f>
        <v>אתו"ס - אופרה חיפה</v>
      </c>
      <c r="G63" s="8">
        <v>24</v>
      </c>
      <c r="H63" s="8">
        <v>4</v>
      </c>
      <c r="I63" s="163"/>
      <c r="J63" s="163"/>
      <c r="K63" s="8"/>
      <c r="L63" s="7"/>
      <c r="M63" s="8"/>
      <c r="N63" s="8"/>
      <c r="O63" s="163"/>
      <c r="P63" s="186"/>
      <c r="Q63" s="10"/>
      <c r="R63" s="10"/>
      <c r="S63" s="10"/>
      <c r="T63" s="339"/>
      <c r="U63" s="164">
        <f t="shared" si="6"/>
        <v>32</v>
      </c>
      <c r="V63" s="10">
        <v>1</v>
      </c>
      <c r="W63" s="10">
        <f t="shared" si="7"/>
        <v>32</v>
      </c>
      <c r="X63" s="164">
        <v>1</v>
      </c>
      <c r="Y63" s="10">
        <f t="shared" si="8"/>
        <v>32</v>
      </c>
      <c r="Z63" s="123">
        <f t="shared" si="9"/>
        <v>4.6852122986822842E-2</v>
      </c>
      <c r="AA63" s="195">
        <f t="shared" si="10"/>
        <v>1</v>
      </c>
      <c r="AB63" s="195">
        <f t="shared" si="11"/>
        <v>0</v>
      </c>
      <c r="AC63" s="195">
        <f t="shared" si="11"/>
        <v>1</v>
      </c>
      <c r="AD63" s="195">
        <f t="shared" si="12"/>
        <v>1</v>
      </c>
      <c r="AE63" s="195">
        <f t="shared" si="12"/>
        <v>1</v>
      </c>
      <c r="BA63" s="195">
        <f t="shared" si="13"/>
        <v>0</v>
      </c>
      <c r="BB63" s="195">
        <f t="shared" si="13"/>
        <v>0</v>
      </c>
    </row>
    <row r="64" spans="2:62" x14ac:dyDescent="0.25">
      <c r="B64" s="9" t="str">
        <f t="shared" si="5"/>
        <v/>
      </c>
      <c r="C64" s="6"/>
      <c r="D64" s="6"/>
      <c r="E64" s="6"/>
      <c r="F64" s="246" t="str">
        <f>IF('תנאי סף'!BE64&lt;&gt;1,"",'תנאי סף'!F64)</f>
        <v/>
      </c>
      <c r="G64" s="8"/>
      <c r="H64" s="8"/>
      <c r="I64" s="163"/>
      <c r="J64" s="163"/>
      <c r="K64" s="8"/>
      <c r="L64" s="7"/>
      <c r="M64" s="8"/>
      <c r="N64" s="8"/>
      <c r="O64" s="163"/>
      <c r="P64" s="186"/>
      <c r="Q64" s="10"/>
      <c r="R64" s="10"/>
      <c r="S64" s="10"/>
      <c r="T64" s="339"/>
      <c r="U64" s="164" t="str">
        <f t="shared" si="6"/>
        <v/>
      </c>
      <c r="V64" s="10">
        <v>1</v>
      </c>
      <c r="W64" s="10" t="str">
        <f t="shared" si="7"/>
        <v/>
      </c>
      <c r="X64" s="164">
        <v>1</v>
      </c>
      <c r="Y64" s="10" t="str">
        <f t="shared" si="8"/>
        <v/>
      </c>
      <c r="Z64" s="123" t="str">
        <f t="shared" si="9"/>
        <v/>
      </c>
      <c r="AA64" s="195">
        <f t="shared" si="10"/>
        <v>0</v>
      </c>
      <c r="AB64" s="195" t="str">
        <f t="shared" ref="AB64:AC91" si="14">IF($F64="","",AB$30)</f>
        <v/>
      </c>
      <c r="AC64" s="195" t="str">
        <f t="shared" si="14"/>
        <v/>
      </c>
      <c r="AD64" s="195">
        <f t="shared" si="12"/>
        <v>0</v>
      </c>
      <c r="AE64" s="195">
        <f t="shared" si="12"/>
        <v>0</v>
      </c>
      <c r="BA64" s="195" t="str">
        <f t="shared" si="13"/>
        <v/>
      </c>
      <c r="BB64" s="195" t="str">
        <f t="shared" si="13"/>
        <v/>
      </c>
    </row>
    <row r="65" spans="2:62" x14ac:dyDescent="0.25">
      <c r="B65" s="9">
        <f t="shared" si="5"/>
        <v>35</v>
      </c>
      <c r="C65" s="6"/>
      <c r="D65" s="6"/>
      <c r="E65" s="6"/>
      <c r="F65" s="246" t="str">
        <f>IF('תנאי סף'!BE65&lt;&gt;1,"",'תנאי סף'!F65)</f>
        <v xml:space="preserve">הקשר הווקאלי וינה - תל אביב </v>
      </c>
      <c r="G65" s="8">
        <v>2</v>
      </c>
      <c r="H65" s="8">
        <v>3</v>
      </c>
      <c r="I65" s="163"/>
      <c r="J65" s="163"/>
      <c r="K65" s="8"/>
      <c r="L65" s="7"/>
      <c r="M65" s="8"/>
      <c r="N65" s="8"/>
      <c r="O65" s="163"/>
      <c r="P65" s="186"/>
      <c r="Q65" s="10"/>
      <c r="R65" s="10"/>
      <c r="S65" s="10"/>
      <c r="T65" s="339"/>
      <c r="U65" s="164">
        <f t="shared" si="6"/>
        <v>8</v>
      </c>
      <c r="V65" s="10">
        <v>1</v>
      </c>
      <c r="W65" s="10">
        <f t="shared" si="7"/>
        <v>8</v>
      </c>
      <c r="X65" s="164">
        <v>1</v>
      </c>
      <c r="Y65" s="10">
        <f t="shared" si="8"/>
        <v>8</v>
      </c>
      <c r="Z65" s="123">
        <f t="shared" si="9"/>
        <v>1.171303074670571E-2</v>
      </c>
      <c r="AA65" s="195">
        <f t="shared" si="10"/>
        <v>1</v>
      </c>
      <c r="AB65" s="195">
        <f t="shared" si="14"/>
        <v>0</v>
      </c>
      <c r="AC65" s="195">
        <f t="shared" si="14"/>
        <v>1</v>
      </c>
      <c r="AD65" s="195">
        <f t="shared" si="12"/>
        <v>1</v>
      </c>
      <c r="AE65" s="195">
        <f t="shared" si="12"/>
        <v>1</v>
      </c>
      <c r="BA65" s="195">
        <f t="shared" si="13"/>
        <v>0</v>
      </c>
      <c r="BB65" s="195">
        <f t="shared" si="13"/>
        <v>0</v>
      </c>
    </row>
    <row r="66" spans="2:62" x14ac:dyDescent="0.25">
      <c r="B66" s="9">
        <f t="shared" si="5"/>
        <v>36</v>
      </c>
      <c r="C66" s="6"/>
      <c r="D66" s="6"/>
      <c r="E66" s="6"/>
      <c r="F66" s="246" t="str">
        <f>IF('תנאי סף'!BE66&lt;&gt;1,"",'תנאי סף'!F66)</f>
        <v>בר-קיימא  -  iluminations</v>
      </c>
      <c r="G66" s="8">
        <v>11</v>
      </c>
      <c r="H66" s="8">
        <v>2</v>
      </c>
      <c r="I66" s="163"/>
      <c r="J66" s="163"/>
      <c r="K66" s="8"/>
      <c r="L66" s="7"/>
      <c r="M66" s="8"/>
      <c r="N66" s="8"/>
      <c r="O66" s="163"/>
      <c r="P66" s="186"/>
      <c r="Q66" s="10"/>
      <c r="R66" s="10"/>
      <c r="S66" s="10"/>
      <c r="T66" s="339"/>
      <c r="U66" s="164">
        <f t="shared" si="6"/>
        <v>15</v>
      </c>
      <c r="V66" s="10">
        <v>1</v>
      </c>
      <c r="W66" s="10">
        <f t="shared" si="7"/>
        <v>15</v>
      </c>
      <c r="X66" s="164">
        <v>1</v>
      </c>
      <c r="Y66" s="10">
        <f t="shared" si="8"/>
        <v>15</v>
      </c>
      <c r="Z66" s="123">
        <f t="shared" si="9"/>
        <v>2.1961932650073207E-2</v>
      </c>
      <c r="AA66" s="195">
        <f t="shared" si="10"/>
        <v>1</v>
      </c>
      <c r="AB66" s="195">
        <f t="shared" si="14"/>
        <v>0</v>
      </c>
      <c r="AC66" s="195">
        <f t="shared" si="14"/>
        <v>1</v>
      </c>
      <c r="AD66" s="195">
        <f t="shared" si="12"/>
        <v>1</v>
      </c>
      <c r="AE66" s="195">
        <f t="shared" si="12"/>
        <v>1</v>
      </c>
      <c r="BA66" s="195">
        <f t="shared" si="13"/>
        <v>0</v>
      </c>
      <c r="BB66" s="195">
        <f t="shared" si="13"/>
        <v>0</v>
      </c>
    </row>
    <row r="67" spans="2:62" x14ac:dyDescent="0.25">
      <c r="B67" s="9">
        <f t="shared" si="5"/>
        <v>37</v>
      </c>
      <c r="C67" s="6"/>
      <c r="D67" s="6"/>
      <c r="E67" s="6"/>
      <c r="F67" s="246" t="str">
        <f>IF('תנאי סף'!BE67&lt;&gt;1,"",'תנאי סף'!F67)</f>
        <v>בר-קיימא - קולות חבויים</v>
      </c>
      <c r="G67" s="8">
        <v>5</v>
      </c>
      <c r="H67" s="8">
        <v>0</v>
      </c>
      <c r="I67" s="163"/>
      <c r="J67" s="163"/>
      <c r="K67" s="8"/>
      <c r="L67" s="7"/>
      <c r="M67" s="8"/>
      <c r="N67" s="8"/>
      <c r="O67" s="163"/>
      <c r="P67" s="186"/>
      <c r="Q67" s="10"/>
      <c r="R67" s="10"/>
      <c r="S67" s="10"/>
      <c r="T67" s="339"/>
      <c r="U67" s="164">
        <f t="shared" si="6"/>
        <v>5</v>
      </c>
      <c r="V67" s="10">
        <v>1</v>
      </c>
      <c r="W67" s="10">
        <f t="shared" si="7"/>
        <v>5</v>
      </c>
      <c r="X67" s="164">
        <v>1</v>
      </c>
      <c r="Y67" s="10">
        <f t="shared" si="8"/>
        <v>5</v>
      </c>
      <c r="Z67" s="123">
        <f t="shared" si="9"/>
        <v>7.320644216691069E-3</v>
      </c>
      <c r="AA67" s="195">
        <f t="shared" si="10"/>
        <v>1</v>
      </c>
      <c r="AB67" s="195">
        <f t="shared" si="14"/>
        <v>0</v>
      </c>
      <c r="AC67" s="195">
        <f t="shared" si="14"/>
        <v>1</v>
      </c>
      <c r="AD67" s="195">
        <f t="shared" si="12"/>
        <v>1</v>
      </c>
      <c r="AE67" s="195">
        <f t="shared" si="12"/>
        <v>1</v>
      </c>
      <c r="BA67" s="195">
        <f t="shared" si="13"/>
        <v>0</v>
      </c>
      <c r="BB67" s="195">
        <f t="shared" si="13"/>
        <v>0</v>
      </c>
    </row>
    <row r="68" spans="2:62" x14ac:dyDescent="0.25">
      <c r="B68" s="9" t="str">
        <f t="shared" si="5"/>
        <v/>
      </c>
      <c r="C68" s="6"/>
      <c r="D68" s="6"/>
      <c r="E68" s="6"/>
      <c r="F68" s="246" t="str">
        <f>IF('תנאי סף'!BE68&lt;&gt;1,"",'תנאי סף'!F68)</f>
        <v/>
      </c>
      <c r="G68" s="8"/>
      <c r="H68" s="8"/>
      <c r="I68" s="163"/>
      <c r="J68" s="163"/>
      <c r="K68" s="8"/>
      <c r="L68" s="7"/>
      <c r="M68" s="8"/>
      <c r="N68" s="8"/>
      <c r="O68" s="163"/>
      <c r="P68" s="186"/>
      <c r="Q68" s="10"/>
      <c r="R68" s="10"/>
      <c r="S68" s="10"/>
      <c r="T68" s="339"/>
      <c r="U68" s="164" t="str">
        <f t="shared" si="6"/>
        <v/>
      </c>
      <c r="V68" s="10">
        <v>1</v>
      </c>
      <c r="W68" s="10" t="str">
        <f t="shared" si="7"/>
        <v/>
      </c>
      <c r="X68" s="164">
        <v>1</v>
      </c>
      <c r="Y68" s="10" t="str">
        <f t="shared" si="8"/>
        <v/>
      </c>
      <c r="Z68" s="123" t="str">
        <f t="shared" si="9"/>
        <v/>
      </c>
      <c r="AA68" s="195">
        <f t="shared" si="10"/>
        <v>0</v>
      </c>
      <c r="AB68" s="195" t="str">
        <f t="shared" si="14"/>
        <v/>
      </c>
      <c r="AC68" s="195" t="str">
        <f t="shared" si="14"/>
        <v/>
      </c>
      <c r="AD68" s="195">
        <f t="shared" si="12"/>
        <v>0</v>
      </c>
      <c r="AE68" s="195">
        <f t="shared" si="12"/>
        <v>0</v>
      </c>
      <c r="BA68" s="195" t="str">
        <f t="shared" si="13"/>
        <v/>
      </c>
      <c r="BB68" s="195" t="str">
        <f t="shared" si="13"/>
        <v/>
      </c>
    </row>
    <row r="69" spans="2:62" x14ac:dyDescent="0.25">
      <c r="B69" s="9" t="str">
        <f t="shared" si="5"/>
        <v/>
      </c>
      <c r="C69" s="6"/>
      <c r="D69" s="6"/>
      <c r="E69" s="6"/>
      <c r="F69" s="246" t="str">
        <f>IF('תנאי סף'!BE69&lt;&gt;1,"",'תנאי סף'!F69)</f>
        <v/>
      </c>
      <c r="G69" s="8"/>
      <c r="H69" s="8"/>
      <c r="I69" s="163"/>
      <c r="J69" s="163"/>
      <c r="K69" s="8"/>
      <c r="L69" s="7"/>
      <c r="M69" s="8"/>
      <c r="N69" s="8"/>
      <c r="O69" s="163"/>
      <c r="P69" s="186"/>
      <c r="Q69" s="10"/>
      <c r="R69" s="10"/>
      <c r="S69" s="10"/>
      <c r="T69" s="339"/>
      <c r="U69" s="164" t="str">
        <f t="shared" si="6"/>
        <v/>
      </c>
      <c r="V69" s="10">
        <v>1</v>
      </c>
      <c r="W69" s="10" t="str">
        <f t="shared" si="7"/>
        <v/>
      </c>
      <c r="X69" s="164">
        <v>1</v>
      </c>
      <c r="Y69" s="10" t="str">
        <f t="shared" si="8"/>
        <v/>
      </c>
      <c r="Z69" s="123" t="str">
        <f t="shared" si="9"/>
        <v/>
      </c>
      <c r="AA69" s="195">
        <f t="shared" si="10"/>
        <v>0</v>
      </c>
      <c r="AB69" s="195" t="str">
        <f t="shared" si="14"/>
        <v/>
      </c>
      <c r="AC69" s="195" t="str">
        <f t="shared" si="14"/>
        <v/>
      </c>
      <c r="AD69" s="195">
        <f t="shared" si="12"/>
        <v>0</v>
      </c>
      <c r="AE69" s="195">
        <f t="shared" si="12"/>
        <v>0</v>
      </c>
      <c r="BA69" s="195" t="str">
        <f t="shared" si="13"/>
        <v/>
      </c>
      <c r="BB69" s="195" t="str">
        <f t="shared" si="13"/>
        <v/>
      </c>
    </row>
    <row r="70" spans="2:62" s="371" customFormat="1" x14ac:dyDescent="0.25">
      <c r="B70" s="9">
        <f t="shared" si="5"/>
        <v>40</v>
      </c>
      <c r="C70" s="6"/>
      <c r="D70" s="6"/>
      <c r="E70" s="6"/>
      <c r="F70" s="246" t="str">
        <f>IF('תנאי סף'!BE70&lt;&gt;1,"",'תנאי סף'!F70)</f>
        <v>צוותא  - צלילי קסם</v>
      </c>
      <c r="G70" s="8">
        <v>1</v>
      </c>
      <c r="H70" s="8">
        <v>0</v>
      </c>
      <c r="I70" s="163"/>
      <c r="J70" s="163"/>
      <c r="K70" s="8"/>
      <c r="L70" s="7"/>
      <c r="M70" s="8"/>
      <c r="N70" s="8"/>
      <c r="O70" s="163"/>
      <c r="P70" s="186"/>
      <c r="Q70" s="10"/>
      <c r="R70" s="10"/>
      <c r="S70" s="10"/>
      <c r="T70" s="339"/>
      <c r="U70" s="164">
        <f t="shared" si="6"/>
        <v>1</v>
      </c>
      <c r="V70" s="10">
        <v>1</v>
      </c>
      <c r="W70" s="10">
        <f t="shared" si="7"/>
        <v>1</v>
      </c>
      <c r="X70" s="164">
        <v>1</v>
      </c>
      <c r="Y70" s="10">
        <f t="shared" si="8"/>
        <v>1</v>
      </c>
      <c r="Z70" s="123">
        <f t="shared" si="9"/>
        <v>1.4641288433382138E-3</v>
      </c>
      <c r="AA70" s="370">
        <f t="shared" si="10"/>
        <v>1</v>
      </c>
      <c r="AB70" s="370">
        <f t="shared" si="14"/>
        <v>0</v>
      </c>
      <c r="AC70" s="370">
        <f t="shared" si="14"/>
        <v>1</v>
      </c>
      <c r="AD70" s="370">
        <f t="shared" si="12"/>
        <v>1</v>
      </c>
      <c r="AE70" s="370">
        <f t="shared" si="12"/>
        <v>1</v>
      </c>
      <c r="AF70" s="370"/>
      <c r="AG70" s="370"/>
      <c r="AH70" s="370"/>
      <c r="AI70" s="370"/>
      <c r="AJ70" s="370"/>
      <c r="AK70" s="370"/>
      <c r="AL70" s="370"/>
      <c r="AM70" s="370"/>
      <c r="AN70" s="370"/>
      <c r="AO70" s="370"/>
      <c r="AP70" s="370"/>
      <c r="AQ70" s="370"/>
      <c r="AR70" s="370"/>
      <c r="AS70" s="370"/>
      <c r="AT70" s="370"/>
      <c r="AU70" s="370"/>
      <c r="AV70" s="370"/>
      <c r="AW70" s="370"/>
      <c r="AX70" s="370"/>
      <c r="AY70" s="370"/>
      <c r="AZ70" s="370"/>
      <c r="BA70" s="370">
        <f t="shared" si="13"/>
        <v>0</v>
      </c>
      <c r="BB70" s="370">
        <f t="shared" si="13"/>
        <v>0</v>
      </c>
      <c r="BC70" s="370"/>
      <c r="BD70" s="370"/>
      <c r="BE70" s="370"/>
      <c r="BF70" s="370"/>
      <c r="BG70" s="370"/>
      <c r="BH70" s="370"/>
      <c r="BI70" s="370"/>
      <c r="BJ70" s="370"/>
    </row>
    <row r="71" spans="2:62" x14ac:dyDescent="0.25">
      <c r="B71" s="9" t="str">
        <f t="shared" si="5"/>
        <v/>
      </c>
      <c r="C71" s="6"/>
      <c r="D71" s="6"/>
      <c r="E71" s="6"/>
      <c r="F71" s="246" t="str">
        <f>IF('תנאי סף'!BE71&lt;&gt;1,"",'תנאי סף'!F71)</f>
        <v/>
      </c>
      <c r="G71" s="8"/>
      <c r="H71" s="8"/>
      <c r="I71" s="163"/>
      <c r="J71" s="163"/>
      <c r="K71" s="8"/>
      <c r="L71" s="7"/>
      <c r="M71" s="8"/>
      <c r="N71" s="8"/>
      <c r="O71" s="163"/>
      <c r="P71" s="186"/>
      <c r="Q71" s="10"/>
      <c r="R71" s="10"/>
      <c r="S71" s="10"/>
      <c r="T71" s="339"/>
      <c r="U71" s="164" t="str">
        <f t="shared" si="6"/>
        <v/>
      </c>
      <c r="V71" s="10">
        <v>1</v>
      </c>
      <c r="W71" s="10" t="str">
        <f t="shared" si="7"/>
        <v/>
      </c>
      <c r="X71" s="164">
        <v>1</v>
      </c>
      <c r="Y71" s="10" t="str">
        <f t="shared" si="8"/>
        <v/>
      </c>
      <c r="Z71" s="123" t="str">
        <f t="shared" si="9"/>
        <v/>
      </c>
      <c r="AA71" s="195">
        <f t="shared" si="10"/>
        <v>0</v>
      </c>
      <c r="AB71" s="195" t="str">
        <f t="shared" si="14"/>
        <v/>
      </c>
      <c r="AC71" s="195" t="str">
        <f t="shared" si="14"/>
        <v/>
      </c>
      <c r="AD71" s="195">
        <f t="shared" si="12"/>
        <v>0</v>
      </c>
      <c r="AE71" s="195">
        <f t="shared" si="12"/>
        <v>0</v>
      </c>
      <c r="BA71" s="195" t="str">
        <f t="shared" ref="BA71:BB90" si="15">IF($F71="","",BA$30)</f>
        <v/>
      </c>
      <c r="BB71" s="195" t="str">
        <f t="shared" si="15"/>
        <v/>
      </c>
    </row>
    <row r="72" spans="2:62" x14ac:dyDescent="0.25">
      <c r="B72" s="9">
        <f t="shared" si="5"/>
        <v>42</v>
      </c>
      <c r="C72" s="6"/>
      <c r="D72" s="6"/>
      <c r="E72" s="6"/>
      <c r="F72" s="246" t="str">
        <f>IF('תנאי סף'!BE72&lt;&gt;1,"",'תנאי סף'!F72)</f>
        <v>אוצר המוסיקה היהודית - סדרת קונצרטים לעוגב</v>
      </c>
      <c r="G72" s="8">
        <v>2</v>
      </c>
      <c r="H72" s="8">
        <v>6</v>
      </c>
      <c r="I72" s="163"/>
      <c r="J72" s="163"/>
      <c r="K72" s="8"/>
      <c r="L72" s="7"/>
      <c r="M72" s="8"/>
      <c r="N72" s="8"/>
      <c r="O72" s="163"/>
      <c r="P72" s="186"/>
      <c r="Q72" s="10"/>
      <c r="R72" s="10"/>
      <c r="S72" s="10"/>
      <c r="T72" s="339"/>
      <c r="U72" s="164">
        <f t="shared" si="6"/>
        <v>14</v>
      </c>
      <c r="V72" s="10">
        <v>1</v>
      </c>
      <c r="W72" s="10">
        <f t="shared" si="7"/>
        <v>14</v>
      </c>
      <c r="X72" s="164">
        <v>1</v>
      </c>
      <c r="Y72" s="10">
        <f t="shared" si="8"/>
        <v>14</v>
      </c>
      <c r="Z72" s="123">
        <f t="shared" si="9"/>
        <v>2.0497803806734993E-2</v>
      </c>
      <c r="AA72" s="195">
        <f t="shared" si="10"/>
        <v>1</v>
      </c>
      <c r="AB72" s="195">
        <f t="shared" si="14"/>
        <v>0</v>
      </c>
      <c r="AC72" s="195">
        <f t="shared" si="14"/>
        <v>1</v>
      </c>
      <c r="AD72" s="195">
        <f t="shared" si="12"/>
        <v>1</v>
      </c>
      <c r="AE72" s="195">
        <f t="shared" si="12"/>
        <v>1</v>
      </c>
      <c r="BA72" s="195">
        <f t="shared" si="15"/>
        <v>0</v>
      </c>
      <c r="BB72" s="195">
        <f t="shared" si="15"/>
        <v>0</v>
      </c>
    </row>
    <row r="73" spans="2:62" x14ac:dyDescent="0.25">
      <c r="B73" s="9" t="str">
        <f t="shared" si="5"/>
        <v/>
      </c>
      <c r="C73" s="6"/>
      <c r="D73" s="6"/>
      <c r="E73" s="6"/>
      <c r="F73" s="246" t="str">
        <f>IF('תנאי סף'!BE73&lt;&gt;1,"",'תנאי סף'!F73)</f>
        <v/>
      </c>
      <c r="G73" s="8"/>
      <c r="H73" s="8"/>
      <c r="I73" s="163"/>
      <c r="J73" s="163"/>
      <c r="K73" s="8"/>
      <c r="L73" s="7"/>
      <c r="M73" s="8"/>
      <c r="N73" s="8"/>
      <c r="O73" s="163"/>
      <c r="P73" s="186"/>
      <c r="Q73" s="10"/>
      <c r="R73" s="10"/>
      <c r="S73" s="10"/>
      <c r="T73" s="339"/>
      <c r="U73" s="164" t="str">
        <f t="shared" si="6"/>
        <v/>
      </c>
      <c r="V73" s="10">
        <v>1</v>
      </c>
      <c r="W73" s="10" t="str">
        <f t="shared" si="7"/>
        <v/>
      </c>
      <c r="X73" s="164">
        <v>1</v>
      </c>
      <c r="Y73" s="10" t="str">
        <f t="shared" si="8"/>
        <v/>
      </c>
      <c r="Z73" s="123" t="str">
        <f t="shared" si="9"/>
        <v/>
      </c>
      <c r="AA73" s="195">
        <f t="shared" si="10"/>
        <v>0</v>
      </c>
      <c r="AB73" s="195" t="str">
        <f t="shared" si="14"/>
        <v/>
      </c>
      <c r="AC73" s="195" t="str">
        <f t="shared" si="14"/>
        <v/>
      </c>
      <c r="AD73" s="195">
        <f t="shared" si="12"/>
        <v>0</v>
      </c>
      <c r="AE73" s="195">
        <f t="shared" si="12"/>
        <v>0</v>
      </c>
      <c r="BA73" s="195" t="str">
        <f t="shared" si="15"/>
        <v/>
      </c>
      <c r="BB73" s="195" t="str">
        <f t="shared" si="15"/>
        <v/>
      </c>
    </row>
    <row r="74" spans="2:62" x14ac:dyDescent="0.25">
      <c r="B74" s="9" t="str">
        <f t="shared" si="5"/>
        <v/>
      </c>
      <c r="C74" s="6"/>
      <c r="D74" s="6"/>
      <c r="E74" s="6"/>
      <c r="F74" s="246" t="str">
        <f>IF('תנאי סף'!BE74&lt;&gt;1,"",'תנאי סף'!F74)</f>
        <v/>
      </c>
      <c r="G74" s="8"/>
      <c r="H74" s="8"/>
      <c r="I74" s="163"/>
      <c r="J74" s="163"/>
      <c r="K74" s="8"/>
      <c r="L74" s="7"/>
      <c r="M74" s="8"/>
      <c r="N74" s="8"/>
      <c r="O74" s="163"/>
      <c r="P74" s="186"/>
      <c r="Q74" s="10"/>
      <c r="R74" s="10"/>
      <c r="S74" s="10"/>
      <c r="T74" s="339"/>
      <c r="U74" s="164" t="str">
        <f t="shared" si="6"/>
        <v/>
      </c>
      <c r="V74" s="10">
        <v>1</v>
      </c>
      <c r="W74" s="10" t="str">
        <f t="shared" si="7"/>
        <v/>
      </c>
      <c r="X74" s="164">
        <v>1</v>
      </c>
      <c r="Y74" s="10" t="str">
        <f t="shared" si="8"/>
        <v/>
      </c>
      <c r="Z74" s="123" t="str">
        <f t="shared" si="9"/>
        <v/>
      </c>
      <c r="AA74" s="195">
        <f t="shared" si="10"/>
        <v>0</v>
      </c>
      <c r="AB74" s="195" t="str">
        <f t="shared" si="14"/>
        <v/>
      </c>
      <c r="AC74" s="195" t="str">
        <f t="shared" si="14"/>
        <v/>
      </c>
      <c r="AD74" s="195">
        <f t="shared" si="12"/>
        <v>0</v>
      </c>
      <c r="AE74" s="195">
        <f t="shared" si="12"/>
        <v>0</v>
      </c>
      <c r="BA74" s="195" t="str">
        <f t="shared" si="15"/>
        <v/>
      </c>
      <c r="BB74" s="195" t="str">
        <f t="shared" si="15"/>
        <v/>
      </c>
    </row>
    <row r="75" spans="2:62" x14ac:dyDescent="0.25">
      <c r="B75" s="9" t="str">
        <f t="shared" si="5"/>
        <v/>
      </c>
      <c r="C75" s="6"/>
      <c r="D75" s="6"/>
      <c r="E75" s="6"/>
      <c r="F75" s="246" t="str">
        <f>IF('תנאי סף'!BE75&lt;&gt;1,"",'תנאי סף'!F75)</f>
        <v/>
      </c>
      <c r="G75" s="8"/>
      <c r="H75" s="8"/>
      <c r="I75" s="163"/>
      <c r="J75" s="163"/>
      <c r="K75" s="8"/>
      <c r="L75" s="7"/>
      <c r="M75" s="8"/>
      <c r="N75" s="8"/>
      <c r="O75" s="163"/>
      <c r="P75" s="186"/>
      <c r="Q75" s="10"/>
      <c r="R75" s="10"/>
      <c r="S75" s="10"/>
      <c r="T75" s="339"/>
      <c r="U75" s="164" t="str">
        <f t="shared" si="6"/>
        <v/>
      </c>
      <c r="V75" s="10">
        <v>1</v>
      </c>
      <c r="W75" s="10" t="str">
        <f t="shared" si="7"/>
        <v/>
      </c>
      <c r="X75" s="164">
        <v>1</v>
      </c>
      <c r="Y75" s="10" t="str">
        <f t="shared" si="8"/>
        <v/>
      </c>
      <c r="Z75" s="123" t="str">
        <f t="shared" si="9"/>
        <v/>
      </c>
      <c r="AA75" s="195">
        <f t="shared" si="10"/>
        <v>0</v>
      </c>
      <c r="AB75" s="195" t="str">
        <f t="shared" si="14"/>
        <v/>
      </c>
      <c r="AC75" s="195" t="str">
        <f t="shared" si="14"/>
        <v/>
      </c>
      <c r="AD75" s="195">
        <f t="shared" si="12"/>
        <v>0</v>
      </c>
      <c r="AE75" s="195">
        <f t="shared" si="12"/>
        <v>0</v>
      </c>
      <c r="BA75" s="195" t="str">
        <f t="shared" si="15"/>
        <v/>
      </c>
      <c r="BB75" s="195" t="str">
        <f t="shared" si="15"/>
        <v/>
      </c>
    </row>
    <row r="76" spans="2:62" x14ac:dyDescent="0.25">
      <c r="B76" s="9">
        <f t="shared" si="5"/>
        <v>46</v>
      </c>
      <c r="C76" s="6"/>
      <c r="D76" s="6"/>
      <c r="E76" s="6"/>
      <c r="F76" s="246" t="str">
        <f>IF('תנאי סף'!BE76&lt;&gt;1,"",'תנאי סף'!F76)</f>
        <v>תו המשווה - מוסיקה בונת שיוויון</v>
      </c>
      <c r="G76" s="8">
        <v>16</v>
      </c>
      <c r="H76" s="8">
        <v>0</v>
      </c>
      <c r="I76" s="163"/>
      <c r="J76" s="163"/>
      <c r="K76" s="8"/>
      <c r="L76" s="7"/>
      <c r="M76" s="8"/>
      <c r="N76" s="8"/>
      <c r="O76" s="163"/>
      <c r="P76" s="186"/>
      <c r="Q76" s="10"/>
      <c r="R76" s="10"/>
      <c r="S76" s="10"/>
      <c r="T76" s="339"/>
      <c r="U76" s="164">
        <f t="shared" si="6"/>
        <v>16</v>
      </c>
      <c r="V76" s="10">
        <v>1</v>
      </c>
      <c r="W76" s="10">
        <f t="shared" si="7"/>
        <v>16</v>
      </c>
      <c r="X76" s="164">
        <v>1</v>
      </c>
      <c r="Y76" s="10">
        <f t="shared" si="8"/>
        <v>16</v>
      </c>
      <c r="Z76" s="123">
        <f t="shared" si="9"/>
        <v>2.3426061493411421E-2</v>
      </c>
      <c r="AA76" s="195">
        <f t="shared" si="10"/>
        <v>1</v>
      </c>
      <c r="AB76" s="195">
        <f t="shared" si="14"/>
        <v>0</v>
      </c>
      <c r="AC76" s="195">
        <f t="shared" si="14"/>
        <v>1</v>
      </c>
      <c r="AD76" s="195">
        <f t="shared" si="12"/>
        <v>1</v>
      </c>
      <c r="AE76" s="195">
        <f t="shared" si="12"/>
        <v>1</v>
      </c>
      <c r="BA76" s="195">
        <f t="shared" si="15"/>
        <v>0</v>
      </c>
      <c r="BB76" s="195">
        <f t="shared" si="15"/>
        <v>0</v>
      </c>
    </row>
    <row r="77" spans="2:62" x14ac:dyDescent="0.25">
      <c r="B77" s="9" t="str">
        <f t="shared" si="5"/>
        <v/>
      </c>
      <c r="C77" s="6"/>
      <c r="D77" s="6"/>
      <c r="E77" s="6"/>
      <c r="F77" s="246" t="str">
        <f>IF('תנאי סף'!BE77&lt;&gt;1,"",'תנאי סף'!F77)</f>
        <v/>
      </c>
      <c r="G77" s="8"/>
      <c r="H77" s="8"/>
      <c r="I77" s="163"/>
      <c r="J77" s="163"/>
      <c r="K77" s="8"/>
      <c r="L77" s="7"/>
      <c r="M77" s="8"/>
      <c r="N77" s="8"/>
      <c r="O77" s="163"/>
      <c r="P77" s="186"/>
      <c r="Q77" s="10"/>
      <c r="R77" s="10"/>
      <c r="S77" s="10"/>
      <c r="T77" s="339"/>
      <c r="U77" s="164" t="str">
        <f t="shared" si="6"/>
        <v/>
      </c>
      <c r="V77" s="10">
        <v>1</v>
      </c>
      <c r="W77" s="10" t="str">
        <f t="shared" si="7"/>
        <v/>
      </c>
      <c r="X77" s="164">
        <v>1</v>
      </c>
      <c r="Y77" s="10" t="str">
        <f t="shared" si="8"/>
        <v/>
      </c>
      <c r="Z77" s="123" t="str">
        <f t="shared" si="9"/>
        <v/>
      </c>
      <c r="AA77" s="195">
        <f t="shared" si="10"/>
        <v>0</v>
      </c>
      <c r="AB77" s="195" t="str">
        <f t="shared" si="14"/>
        <v/>
      </c>
      <c r="AC77" s="195" t="str">
        <f t="shared" si="14"/>
        <v/>
      </c>
      <c r="AD77" s="195">
        <f t="shared" si="12"/>
        <v>0</v>
      </c>
      <c r="AE77" s="195">
        <f t="shared" si="12"/>
        <v>0</v>
      </c>
      <c r="BA77" s="195" t="str">
        <f t="shared" si="15"/>
        <v/>
      </c>
      <c r="BB77" s="195" t="str">
        <f t="shared" si="15"/>
        <v/>
      </c>
    </row>
    <row r="78" spans="2:62" x14ac:dyDescent="0.25">
      <c r="B78" s="9" t="str">
        <f t="shared" si="5"/>
        <v/>
      </c>
      <c r="C78" s="6"/>
      <c r="D78" s="6"/>
      <c r="E78" s="6"/>
      <c r="F78" s="246" t="str">
        <f>IF('תנאי סף'!BE78&lt;&gt;1,"",'תנאי סף'!F78)</f>
        <v/>
      </c>
      <c r="G78" s="8"/>
      <c r="H78" s="8"/>
      <c r="I78" s="163"/>
      <c r="J78" s="163"/>
      <c r="K78" s="8"/>
      <c r="L78" s="7"/>
      <c r="M78" s="8"/>
      <c r="N78" s="8"/>
      <c r="O78" s="163"/>
      <c r="P78" s="186"/>
      <c r="Q78" s="10"/>
      <c r="R78" s="10"/>
      <c r="S78" s="10"/>
      <c r="T78" s="339"/>
      <c r="U78" s="164" t="str">
        <f t="shared" si="6"/>
        <v/>
      </c>
      <c r="V78" s="10">
        <v>1</v>
      </c>
      <c r="W78" s="10" t="str">
        <f t="shared" si="7"/>
        <v/>
      </c>
      <c r="X78" s="164">
        <v>1</v>
      </c>
      <c r="Y78" s="10" t="str">
        <f t="shared" si="8"/>
        <v/>
      </c>
      <c r="Z78" s="123" t="str">
        <f t="shared" si="9"/>
        <v/>
      </c>
      <c r="AA78" s="195">
        <f t="shared" si="10"/>
        <v>0</v>
      </c>
      <c r="AB78" s="195" t="str">
        <f t="shared" si="14"/>
        <v/>
      </c>
      <c r="AC78" s="195" t="str">
        <f t="shared" si="14"/>
        <v/>
      </c>
      <c r="AD78" s="195">
        <f t="shared" si="12"/>
        <v>0</v>
      </c>
      <c r="AE78" s="195">
        <f t="shared" si="12"/>
        <v>0</v>
      </c>
      <c r="BA78" s="195" t="str">
        <f t="shared" si="15"/>
        <v/>
      </c>
      <c r="BB78" s="195" t="str">
        <f t="shared" si="15"/>
        <v/>
      </c>
    </row>
    <row r="79" spans="2:62" x14ac:dyDescent="0.25">
      <c r="B79" s="9" t="str">
        <f t="shared" si="5"/>
        <v/>
      </c>
      <c r="C79" s="6"/>
      <c r="D79" s="6"/>
      <c r="E79" s="6"/>
      <c r="F79" s="246" t="str">
        <f>IF('תנאי סף'!BE79&lt;&gt;1,"",'תנאי סף'!F79)</f>
        <v/>
      </c>
      <c r="G79" s="8"/>
      <c r="H79" s="8"/>
      <c r="I79" s="163"/>
      <c r="J79" s="163"/>
      <c r="K79" s="8"/>
      <c r="L79" s="7"/>
      <c r="M79" s="8"/>
      <c r="N79" s="8"/>
      <c r="O79" s="163"/>
      <c r="P79" s="186"/>
      <c r="Q79" s="10"/>
      <c r="R79" s="10"/>
      <c r="S79" s="10"/>
      <c r="T79" s="339"/>
      <c r="U79" s="164" t="str">
        <f t="shared" si="6"/>
        <v/>
      </c>
      <c r="V79" s="10">
        <v>1</v>
      </c>
      <c r="W79" s="10" t="str">
        <f t="shared" si="7"/>
        <v/>
      </c>
      <c r="X79" s="164">
        <v>1</v>
      </c>
      <c r="Y79" s="10" t="str">
        <f t="shared" si="8"/>
        <v/>
      </c>
      <c r="Z79" s="123" t="str">
        <f t="shared" si="9"/>
        <v/>
      </c>
      <c r="AA79" s="195">
        <f t="shared" si="10"/>
        <v>0</v>
      </c>
      <c r="AB79" s="195" t="str">
        <f t="shared" si="14"/>
        <v/>
      </c>
      <c r="AC79" s="195" t="str">
        <f t="shared" si="14"/>
        <v/>
      </c>
      <c r="AD79" s="195">
        <f t="shared" si="12"/>
        <v>0</v>
      </c>
      <c r="AE79" s="195">
        <f t="shared" si="12"/>
        <v>0</v>
      </c>
      <c r="BA79" s="195" t="str">
        <f t="shared" si="15"/>
        <v/>
      </c>
      <c r="BB79" s="195" t="str">
        <f t="shared" si="15"/>
        <v/>
      </c>
    </row>
    <row r="80" spans="2:62" x14ac:dyDescent="0.25">
      <c r="B80" s="9">
        <f t="shared" si="5"/>
        <v>50</v>
      </c>
      <c r="C80" s="6"/>
      <c r="D80" s="6"/>
      <c r="E80" s="6"/>
      <c r="F80" s="246" t="str">
        <f>IF('תנאי סף'!BE80&lt;&gt;1,"",'תנאי סף'!F80)</f>
        <v>מיוזיק פורט - קידום אמנים ברשת</v>
      </c>
      <c r="G80" s="8">
        <v>33</v>
      </c>
      <c r="H80" s="8">
        <v>0</v>
      </c>
      <c r="I80" s="163"/>
      <c r="J80" s="163"/>
      <c r="K80" s="8"/>
      <c r="L80" s="7"/>
      <c r="M80" s="8"/>
      <c r="N80" s="8"/>
      <c r="O80" s="163"/>
      <c r="P80" s="186"/>
      <c r="Q80" s="10"/>
      <c r="R80" s="10"/>
      <c r="S80" s="10"/>
      <c r="T80" s="339"/>
      <c r="U80" s="164">
        <f t="shared" si="6"/>
        <v>33</v>
      </c>
      <c r="V80" s="10">
        <v>1</v>
      </c>
      <c r="W80" s="10">
        <f t="shared" si="7"/>
        <v>33</v>
      </c>
      <c r="X80" s="164">
        <v>1</v>
      </c>
      <c r="Y80" s="10">
        <f t="shared" si="8"/>
        <v>33</v>
      </c>
      <c r="Z80" s="123">
        <f t="shared" si="9"/>
        <v>4.8316251830161056E-2</v>
      </c>
      <c r="AA80" s="195">
        <f t="shared" si="10"/>
        <v>1</v>
      </c>
      <c r="AB80" s="195">
        <f t="shared" si="14"/>
        <v>0</v>
      </c>
      <c r="AC80" s="195">
        <f t="shared" si="14"/>
        <v>1</v>
      </c>
      <c r="AD80" s="195">
        <f t="shared" si="12"/>
        <v>1</v>
      </c>
      <c r="AE80" s="195">
        <f t="shared" si="12"/>
        <v>1</v>
      </c>
      <c r="BA80" s="195">
        <f t="shared" si="15"/>
        <v>0</v>
      </c>
      <c r="BB80" s="195">
        <f t="shared" si="15"/>
        <v>0</v>
      </c>
    </row>
    <row r="81" spans="2:54" x14ac:dyDescent="0.25">
      <c r="B81" s="9">
        <f t="shared" si="5"/>
        <v>51</v>
      </c>
      <c r="C81" s="6"/>
      <c r="D81" s="6"/>
      <c r="E81" s="6"/>
      <c r="F81" s="246" t="str">
        <f>IF('תנאי סף'!BE81&lt;&gt;1,"",'תנאי סף'!F81)</f>
        <v>כביש אחד  - פרויקט מוזיקלי</v>
      </c>
      <c r="G81" s="8">
        <v>7</v>
      </c>
      <c r="H81" s="8">
        <v>0</v>
      </c>
      <c r="I81" s="163"/>
      <c r="J81" s="163"/>
      <c r="K81" s="8"/>
      <c r="L81" s="7"/>
      <c r="M81" s="8"/>
      <c r="N81" s="8"/>
      <c r="O81" s="163"/>
      <c r="P81" s="186"/>
      <c r="Q81" s="10"/>
      <c r="R81" s="10"/>
      <c r="S81" s="10"/>
      <c r="T81" s="339"/>
      <c r="U81" s="164">
        <f t="shared" si="6"/>
        <v>7</v>
      </c>
      <c r="V81" s="10">
        <v>1</v>
      </c>
      <c r="W81" s="10">
        <f t="shared" si="7"/>
        <v>7</v>
      </c>
      <c r="X81" s="164">
        <v>1</v>
      </c>
      <c r="Y81" s="10">
        <f t="shared" si="8"/>
        <v>7</v>
      </c>
      <c r="Z81" s="123">
        <f t="shared" si="9"/>
        <v>1.0248901903367497E-2</v>
      </c>
      <c r="AA81" s="195">
        <f t="shared" si="10"/>
        <v>1</v>
      </c>
      <c r="AB81" s="195">
        <f t="shared" si="14"/>
        <v>0</v>
      </c>
      <c r="AC81" s="195">
        <f t="shared" si="14"/>
        <v>1</v>
      </c>
      <c r="AD81" s="195">
        <f t="shared" si="12"/>
        <v>1</v>
      </c>
      <c r="AE81" s="195">
        <f t="shared" si="12"/>
        <v>1</v>
      </c>
      <c r="BA81" s="195">
        <f t="shared" si="15"/>
        <v>0</v>
      </c>
      <c r="BB81" s="195">
        <f t="shared" si="15"/>
        <v>0</v>
      </c>
    </row>
    <row r="82" spans="2:54" x14ac:dyDescent="0.25">
      <c r="B82" s="9" t="str">
        <f t="shared" si="5"/>
        <v/>
      </c>
      <c r="C82" s="6"/>
      <c r="D82" s="6"/>
      <c r="E82" s="6"/>
      <c r="F82" s="246" t="str">
        <f>IF('תנאי סף'!BE82&lt;&gt;1,"",'תנאי סף'!F82)</f>
        <v/>
      </c>
      <c r="G82" s="8"/>
      <c r="H82" s="8"/>
      <c r="I82" s="163"/>
      <c r="J82" s="163"/>
      <c r="K82" s="8"/>
      <c r="L82" s="7"/>
      <c r="M82" s="8"/>
      <c r="N82" s="8"/>
      <c r="O82" s="163"/>
      <c r="P82" s="186"/>
      <c r="Q82" s="10"/>
      <c r="R82" s="10"/>
      <c r="S82" s="10"/>
      <c r="T82" s="339"/>
      <c r="U82" s="164" t="str">
        <f t="shared" si="6"/>
        <v/>
      </c>
      <c r="V82" s="10">
        <v>1</v>
      </c>
      <c r="W82" s="10" t="str">
        <f t="shared" si="7"/>
        <v/>
      </c>
      <c r="X82" s="164">
        <v>1</v>
      </c>
      <c r="Y82" s="10" t="str">
        <f t="shared" si="8"/>
        <v/>
      </c>
      <c r="Z82" s="123" t="str">
        <f t="shared" si="9"/>
        <v/>
      </c>
      <c r="AA82" s="195">
        <f t="shared" si="10"/>
        <v>0</v>
      </c>
      <c r="AB82" s="195" t="str">
        <f t="shared" si="14"/>
        <v/>
      </c>
      <c r="AC82" s="195" t="str">
        <f t="shared" si="14"/>
        <v/>
      </c>
      <c r="AD82" s="195">
        <f t="shared" si="12"/>
        <v>0</v>
      </c>
      <c r="AE82" s="195">
        <f t="shared" si="12"/>
        <v>0</v>
      </c>
      <c r="BA82" s="195" t="str">
        <f t="shared" si="15"/>
        <v/>
      </c>
      <c r="BB82" s="195" t="str">
        <f t="shared" si="15"/>
        <v/>
      </c>
    </row>
    <row r="83" spans="2:54" x14ac:dyDescent="0.25">
      <c r="B83" s="9">
        <f t="shared" si="5"/>
        <v>53</v>
      </c>
      <c r="C83" s="6"/>
      <c r="D83" s="6"/>
      <c r="E83" s="6"/>
      <c r="F83" s="246" t="str">
        <f>IF('תנאי סף'!BE83&lt;&gt;1,"",'תנאי סף'!F83)</f>
        <v>עירית תל-אביב-יפו- תאטרון הסמטה ג'אז 2025</v>
      </c>
      <c r="G83" s="8">
        <v>37</v>
      </c>
      <c r="H83" s="8">
        <v>0</v>
      </c>
      <c r="I83" s="163"/>
      <c r="J83" s="163"/>
      <c r="K83" s="8"/>
      <c r="L83" s="7"/>
      <c r="M83" s="8"/>
      <c r="N83" s="8"/>
      <c r="O83" s="163"/>
      <c r="P83" s="186"/>
      <c r="Q83" s="10"/>
      <c r="R83" s="10"/>
      <c r="S83" s="10"/>
      <c r="T83" s="339"/>
      <c r="U83" s="164">
        <f t="shared" si="6"/>
        <v>37</v>
      </c>
      <c r="V83" s="10">
        <v>1</v>
      </c>
      <c r="W83" s="10">
        <f t="shared" si="7"/>
        <v>37</v>
      </c>
      <c r="X83" s="164">
        <v>1</v>
      </c>
      <c r="Y83" s="10">
        <f t="shared" si="8"/>
        <v>37</v>
      </c>
      <c r="Z83" s="123">
        <f t="shared" si="9"/>
        <v>5.4172767203513911E-2</v>
      </c>
      <c r="AA83" s="195">
        <f t="shared" si="10"/>
        <v>1</v>
      </c>
      <c r="AB83" s="195">
        <f t="shared" si="14"/>
        <v>0</v>
      </c>
      <c r="AC83" s="195">
        <f t="shared" si="14"/>
        <v>1</v>
      </c>
      <c r="AD83" s="195">
        <f t="shared" si="12"/>
        <v>1</v>
      </c>
      <c r="AE83" s="195">
        <f t="shared" si="12"/>
        <v>1</v>
      </c>
      <c r="BA83" s="195">
        <f t="shared" si="15"/>
        <v>0</v>
      </c>
      <c r="BB83" s="195">
        <f t="shared" si="15"/>
        <v>0</v>
      </c>
    </row>
    <row r="84" spans="2:54" x14ac:dyDescent="0.25">
      <c r="B84" s="9" t="str">
        <f t="shared" si="5"/>
        <v/>
      </c>
      <c r="C84" s="6"/>
      <c r="D84" s="6"/>
      <c r="E84" s="6"/>
      <c r="F84" s="246" t="str">
        <f>IF('תנאי סף'!BE84&lt;&gt;1,"",'תנאי סף'!F84)</f>
        <v/>
      </c>
      <c r="G84" s="8"/>
      <c r="H84" s="8"/>
      <c r="I84" s="163"/>
      <c r="J84" s="163"/>
      <c r="K84" s="8"/>
      <c r="L84" s="7"/>
      <c r="M84" s="8"/>
      <c r="N84" s="8"/>
      <c r="O84" s="163"/>
      <c r="P84" s="186"/>
      <c r="Q84" s="10"/>
      <c r="R84" s="10"/>
      <c r="S84" s="10"/>
      <c r="T84" s="339"/>
      <c r="U84" s="164" t="str">
        <f t="shared" si="6"/>
        <v/>
      </c>
      <c r="V84" s="10">
        <v>1</v>
      </c>
      <c r="W84" s="10" t="str">
        <f t="shared" si="7"/>
        <v/>
      </c>
      <c r="X84" s="164">
        <v>1</v>
      </c>
      <c r="Y84" s="10" t="str">
        <f t="shared" si="8"/>
        <v/>
      </c>
      <c r="Z84" s="123" t="str">
        <f t="shared" si="9"/>
        <v/>
      </c>
      <c r="AA84" s="195">
        <f t="shared" si="10"/>
        <v>0</v>
      </c>
      <c r="AB84" s="195" t="str">
        <f t="shared" si="14"/>
        <v/>
      </c>
      <c r="AC84" s="195" t="str">
        <f t="shared" si="14"/>
        <v/>
      </c>
      <c r="AD84" s="195">
        <f t="shared" si="12"/>
        <v>0</v>
      </c>
      <c r="AE84" s="195">
        <f t="shared" si="12"/>
        <v>0</v>
      </c>
      <c r="BA84" s="195" t="str">
        <f t="shared" si="15"/>
        <v/>
      </c>
      <c r="BB84" s="195" t="str">
        <f t="shared" si="15"/>
        <v/>
      </c>
    </row>
    <row r="85" spans="2:54" x14ac:dyDescent="0.25">
      <c r="B85" s="9" t="str">
        <f t="shared" si="5"/>
        <v/>
      </c>
      <c r="C85" s="6"/>
      <c r="D85" s="6"/>
      <c r="E85" s="6"/>
      <c r="F85" s="246" t="str">
        <f>IF('תנאי סף'!BE85&lt;&gt;1,"",'תנאי סף'!F85)</f>
        <v/>
      </c>
      <c r="G85" s="8"/>
      <c r="H85" s="8"/>
      <c r="I85" s="163"/>
      <c r="J85" s="163"/>
      <c r="K85" s="8"/>
      <c r="L85" s="7"/>
      <c r="M85" s="8"/>
      <c r="N85" s="8"/>
      <c r="O85" s="163"/>
      <c r="P85" s="186"/>
      <c r="Q85" s="10"/>
      <c r="R85" s="10"/>
      <c r="S85" s="10"/>
      <c r="T85" s="339"/>
      <c r="U85" s="164" t="str">
        <f t="shared" si="6"/>
        <v/>
      </c>
      <c r="V85" s="10">
        <v>1</v>
      </c>
      <c r="W85" s="10" t="str">
        <f t="shared" si="7"/>
        <v/>
      </c>
      <c r="X85" s="164">
        <v>1</v>
      </c>
      <c r="Y85" s="10" t="str">
        <f t="shared" si="8"/>
        <v/>
      </c>
      <c r="Z85" s="123" t="str">
        <f t="shared" si="9"/>
        <v/>
      </c>
      <c r="AA85" s="195">
        <f t="shared" si="10"/>
        <v>0</v>
      </c>
      <c r="AB85" s="195" t="str">
        <f t="shared" si="14"/>
        <v/>
      </c>
      <c r="AC85" s="195" t="str">
        <f t="shared" si="14"/>
        <v/>
      </c>
      <c r="AD85" s="195">
        <f t="shared" si="12"/>
        <v>0</v>
      </c>
      <c r="AE85" s="195">
        <f t="shared" si="12"/>
        <v>0</v>
      </c>
      <c r="BA85" s="195" t="str">
        <f t="shared" si="15"/>
        <v/>
      </c>
      <c r="BB85" s="195" t="str">
        <f t="shared" si="15"/>
        <v/>
      </c>
    </row>
    <row r="86" spans="2:54" x14ac:dyDescent="0.25">
      <c r="B86" s="9" t="str">
        <f t="shared" si="5"/>
        <v/>
      </c>
      <c r="C86" s="6"/>
      <c r="D86" s="6"/>
      <c r="E86" s="6"/>
      <c r="F86" s="246" t="str">
        <f>IF('תנאי סף'!BE86&lt;&gt;1,"",'תנאי סף'!F86)</f>
        <v/>
      </c>
      <c r="G86" s="8"/>
      <c r="H86" s="8"/>
      <c r="I86" s="163"/>
      <c r="J86" s="163"/>
      <c r="K86" s="8"/>
      <c r="L86" s="7"/>
      <c r="M86" s="8"/>
      <c r="N86" s="8"/>
      <c r="O86" s="163"/>
      <c r="P86" s="186"/>
      <c r="Q86" s="10"/>
      <c r="R86" s="10"/>
      <c r="S86" s="10"/>
      <c r="T86" s="339"/>
      <c r="U86" s="164" t="str">
        <f t="shared" si="6"/>
        <v/>
      </c>
      <c r="V86" s="10">
        <v>1</v>
      </c>
      <c r="W86" s="10" t="str">
        <f t="shared" si="7"/>
        <v/>
      </c>
      <c r="X86" s="164">
        <v>1</v>
      </c>
      <c r="Y86" s="10" t="str">
        <f t="shared" si="8"/>
        <v/>
      </c>
      <c r="Z86" s="123" t="str">
        <f t="shared" si="9"/>
        <v/>
      </c>
      <c r="AA86" s="195">
        <f t="shared" si="10"/>
        <v>0</v>
      </c>
      <c r="AB86" s="195" t="str">
        <f t="shared" si="14"/>
        <v/>
      </c>
      <c r="AC86" s="195" t="str">
        <f t="shared" si="14"/>
        <v/>
      </c>
      <c r="AD86" s="195">
        <f t="shared" si="12"/>
        <v>0</v>
      </c>
      <c r="AE86" s="195">
        <f t="shared" si="12"/>
        <v>0</v>
      </c>
      <c r="BA86" s="195" t="str">
        <f t="shared" si="15"/>
        <v/>
      </c>
      <c r="BB86" s="195" t="str">
        <f t="shared" si="15"/>
        <v/>
      </c>
    </row>
    <row r="87" spans="2:54" x14ac:dyDescent="0.25">
      <c r="B87" s="9" t="str">
        <f t="shared" si="5"/>
        <v/>
      </c>
      <c r="C87" s="6"/>
      <c r="D87" s="6"/>
      <c r="E87" s="6"/>
      <c r="F87" s="246" t="str">
        <f>IF('תנאי סף'!BE87&lt;&gt;1,"",'תנאי סף'!F87)</f>
        <v/>
      </c>
      <c r="G87" s="8"/>
      <c r="H87" s="8"/>
      <c r="I87" s="163"/>
      <c r="J87" s="163"/>
      <c r="K87" s="8"/>
      <c r="L87" s="7"/>
      <c r="M87" s="8"/>
      <c r="N87" s="8"/>
      <c r="O87" s="163"/>
      <c r="P87" s="186"/>
      <c r="Q87" s="10"/>
      <c r="R87" s="10"/>
      <c r="S87" s="10"/>
      <c r="T87" s="339"/>
      <c r="U87" s="164" t="str">
        <f t="shared" si="6"/>
        <v/>
      </c>
      <c r="V87" s="10">
        <v>1</v>
      </c>
      <c r="W87" s="10" t="str">
        <f t="shared" si="7"/>
        <v/>
      </c>
      <c r="X87" s="164">
        <v>1</v>
      </c>
      <c r="Y87" s="10" t="str">
        <f t="shared" si="8"/>
        <v/>
      </c>
      <c r="Z87" s="123" t="str">
        <f t="shared" si="9"/>
        <v/>
      </c>
      <c r="AA87" s="195">
        <f t="shared" si="10"/>
        <v>0</v>
      </c>
      <c r="AB87" s="195" t="str">
        <f t="shared" si="14"/>
        <v/>
      </c>
      <c r="AC87" s="195" t="str">
        <f t="shared" si="14"/>
        <v/>
      </c>
      <c r="AD87" s="195">
        <f t="shared" si="12"/>
        <v>0</v>
      </c>
      <c r="AE87" s="195">
        <f t="shared" si="12"/>
        <v>0</v>
      </c>
      <c r="BA87" s="195" t="str">
        <f t="shared" si="15"/>
        <v/>
      </c>
      <c r="BB87" s="195" t="str">
        <f t="shared" si="15"/>
        <v/>
      </c>
    </row>
    <row r="88" spans="2:54" x14ac:dyDescent="0.25">
      <c r="B88" s="9" t="str">
        <f t="shared" si="5"/>
        <v/>
      </c>
      <c r="C88" s="6"/>
      <c r="D88" s="6"/>
      <c r="E88" s="6"/>
      <c r="F88" s="246" t="str">
        <f>IF('תנאי סף'!BE88&lt;&gt;1,"",'תנאי סף'!F88)</f>
        <v/>
      </c>
      <c r="G88" s="8"/>
      <c r="H88" s="8"/>
      <c r="I88" s="163"/>
      <c r="J88" s="163"/>
      <c r="K88" s="8"/>
      <c r="L88" s="7"/>
      <c r="M88" s="8"/>
      <c r="N88" s="8"/>
      <c r="O88" s="163"/>
      <c r="P88" s="186"/>
      <c r="Q88" s="10"/>
      <c r="R88" s="10"/>
      <c r="S88" s="10"/>
      <c r="T88" s="339"/>
      <c r="U88" s="164" t="str">
        <f t="shared" si="6"/>
        <v/>
      </c>
      <c r="V88" s="10">
        <v>1</v>
      </c>
      <c r="W88" s="10" t="str">
        <f t="shared" si="7"/>
        <v/>
      </c>
      <c r="X88" s="164">
        <v>1</v>
      </c>
      <c r="Y88" s="10" t="str">
        <f t="shared" si="8"/>
        <v/>
      </c>
      <c r="Z88" s="123" t="str">
        <f t="shared" si="9"/>
        <v/>
      </c>
      <c r="AA88" s="195">
        <f t="shared" si="10"/>
        <v>0</v>
      </c>
      <c r="AB88" s="195" t="str">
        <f t="shared" si="14"/>
        <v/>
      </c>
      <c r="AC88" s="195" t="str">
        <f t="shared" si="14"/>
        <v/>
      </c>
      <c r="AD88" s="195">
        <f t="shared" si="12"/>
        <v>0</v>
      </c>
      <c r="AE88" s="195">
        <f t="shared" si="12"/>
        <v>0</v>
      </c>
      <c r="BA88" s="195" t="str">
        <f t="shared" si="15"/>
        <v/>
      </c>
      <c r="BB88" s="195" t="str">
        <f t="shared" si="15"/>
        <v/>
      </c>
    </row>
    <row r="89" spans="2:54" x14ac:dyDescent="0.25">
      <c r="B89" s="9" t="str">
        <f t="shared" si="5"/>
        <v/>
      </c>
      <c r="C89" s="6"/>
      <c r="D89" s="6"/>
      <c r="E89" s="6"/>
      <c r="F89" s="246" t="str">
        <f>IF('תנאי סף'!BE89&lt;&gt;1,"",'תנאי סף'!F89)</f>
        <v/>
      </c>
      <c r="G89" s="8"/>
      <c r="H89" s="8"/>
      <c r="I89" s="163"/>
      <c r="J89" s="163"/>
      <c r="K89" s="8"/>
      <c r="L89" s="7"/>
      <c r="M89" s="8"/>
      <c r="N89" s="8"/>
      <c r="O89" s="163"/>
      <c r="P89" s="186"/>
      <c r="Q89" s="10"/>
      <c r="R89" s="10"/>
      <c r="S89" s="10"/>
      <c r="T89" s="339"/>
      <c r="U89" s="164" t="str">
        <f t="shared" si="6"/>
        <v/>
      </c>
      <c r="V89" s="10">
        <v>1</v>
      </c>
      <c r="W89" s="10" t="str">
        <f t="shared" si="7"/>
        <v/>
      </c>
      <c r="X89" s="164">
        <v>1</v>
      </c>
      <c r="Y89" s="10" t="str">
        <f t="shared" si="8"/>
        <v/>
      </c>
      <c r="Z89" s="123" t="str">
        <f t="shared" si="9"/>
        <v/>
      </c>
      <c r="AA89" s="195">
        <f t="shared" si="10"/>
        <v>0</v>
      </c>
      <c r="AB89" s="195" t="str">
        <f t="shared" si="14"/>
        <v/>
      </c>
      <c r="AC89" s="195" t="str">
        <f t="shared" si="14"/>
        <v/>
      </c>
      <c r="AD89" s="195">
        <f t="shared" si="12"/>
        <v>0</v>
      </c>
      <c r="AE89" s="195">
        <f t="shared" si="12"/>
        <v>0</v>
      </c>
      <c r="BA89" s="195" t="str">
        <f t="shared" si="15"/>
        <v/>
      </c>
      <c r="BB89" s="195" t="str">
        <f t="shared" si="15"/>
        <v/>
      </c>
    </row>
    <row r="90" spans="2:54" x14ac:dyDescent="0.25">
      <c r="B90" s="9" t="str">
        <f t="shared" si="5"/>
        <v/>
      </c>
      <c r="C90" s="6"/>
      <c r="D90" s="6"/>
      <c r="E90" s="6"/>
      <c r="F90" s="246" t="str">
        <f>IF('תנאי סף'!BE90&lt;&gt;1,"",'תנאי סף'!F90)</f>
        <v/>
      </c>
      <c r="G90" s="8"/>
      <c r="H90" s="8"/>
      <c r="I90" s="163"/>
      <c r="J90" s="163"/>
      <c r="K90" s="8"/>
      <c r="L90" s="7"/>
      <c r="M90" s="8"/>
      <c r="N90" s="8"/>
      <c r="O90" s="163"/>
      <c r="P90" s="186"/>
      <c r="Q90" s="10"/>
      <c r="R90" s="10"/>
      <c r="S90" s="10"/>
      <c r="T90" s="339"/>
      <c r="U90" s="164" t="str">
        <f t="shared" si="6"/>
        <v/>
      </c>
      <c r="V90" s="10">
        <v>1</v>
      </c>
      <c r="W90" s="10" t="str">
        <f t="shared" si="7"/>
        <v/>
      </c>
      <c r="X90" s="164">
        <v>1</v>
      </c>
      <c r="Y90" s="10" t="str">
        <f t="shared" si="8"/>
        <v/>
      </c>
      <c r="Z90" s="123" t="str">
        <f t="shared" si="9"/>
        <v/>
      </c>
      <c r="AA90" s="195">
        <f t="shared" si="10"/>
        <v>0</v>
      </c>
      <c r="AB90" s="195" t="str">
        <f t="shared" si="14"/>
        <v/>
      </c>
      <c r="AC90" s="195" t="str">
        <f t="shared" si="14"/>
        <v/>
      </c>
      <c r="AD90" s="195">
        <f t="shared" si="12"/>
        <v>0</v>
      </c>
      <c r="AE90" s="195">
        <f t="shared" si="12"/>
        <v>0</v>
      </c>
      <c r="BA90" s="195" t="str">
        <f t="shared" si="15"/>
        <v/>
      </c>
      <c r="BB90" s="195" t="str">
        <f t="shared" si="15"/>
        <v/>
      </c>
    </row>
    <row r="91" spans="2:54" x14ac:dyDescent="0.25">
      <c r="B91" s="9" t="str">
        <f t="shared" si="5"/>
        <v/>
      </c>
      <c r="C91" s="6"/>
      <c r="D91" s="6"/>
      <c r="E91" s="6"/>
      <c r="F91" s="246" t="str">
        <f>IF('תנאי סף'!BE91&lt;&gt;1,"",'תנאי סף'!F91)</f>
        <v/>
      </c>
      <c r="G91" s="8"/>
      <c r="H91" s="8"/>
      <c r="I91" s="163"/>
      <c r="J91" s="163"/>
      <c r="K91" s="8"/>
      <c r="L91" s="7"/>
      <c r="M91" s="8"/>
      <c r="N91" s="8"/>
      <c r="O91" s="163"/>
      <c r="P91" s="186"/>
      <c r="Q91" s="10"/>
      <c r="R91" s="10"/>
      <c r="S91" s="10"/>
      <c r="T91" s="339"/>
      <c r="U91" s="164" t="str">
        <f t="shared" si="6"/>
        <v/>
      </c>
      <c r="V91" s="10">
        <v>1</v>
      </c>
      <c r="W91" s="10" t="str">
        <f t="shared" si="7"/>
        <v/>
      </c>
      <c r="X91" s="164">
        <v>1</v>
      </c>
      <c r="Y91" s="10" t="str">
        <f t="shared" si="8"/>
        <v/>
      </c>
      <c r="Z91" s="123" t="str">
        <f t="shared" si="9"/>
        <v/>
      </c>
      <c r="AA91" s="195">
        <f t="shared" si="10"/>
        <v>0</v>
      </c>
      <c r="AB91" s="195" t="str">
        <f t="shared" si="14"/>
        <v/>
      </c>
      <c r="AC91" s="195" t="str">
        <f t="shared" si="14"/>
        <v/>
      </c>
      <c r="AD91" s="195">
        <f t="shared" si="12"/>
        <v>0</v>
      </c>
      <c r="AE91" s="195">
        <f t="shared" si="12"/>
        <v>0</v>
      </c>
      <c r="BA91" s="195" t="str">
        <f t="shared" ref="BA91:BB110" si="16">IF($F91="","",BA$30)</f>
        <v/>
      </c>
      <c r="BB91" s="195" t="str">
        <f t="shared" si="16"/>
        <v/>
      </c>
    </row>
    <row r="92" spans="2:54" x14ac:dyDescent="0.25">
      <c r="B92" s="9" t="str">
        <f t="shared" si="5"/>
        <v/>
      </c>
      <c r="C92" s="6"/>
      <c r="D92" s="6"/>
      <c r="E92" s="6"/>
      <c r="F92" s="246" t="str">
        <f>IF('תנאי סף'!BE92&lt;&gt;1,"",'תנאי סף'!F92)</f>
        <v/>
      </c>
      <c r="G92" s="8"/>
      <c r="H92" s="8"/>
      <c r="I92" s="163"/>
      <c r="J92" s="163"/>
      <c r="K92" s="8"/>
      <c r="L92" s="7"/>
      <c r="M92" s="8"/>
      <c r="N92" s="8"/>
      <c r="O92" s="163"/>
      <c r="P92" s="186"/>
      <c r="Q92" s="10"/>
      <c r="R92" s="10"/>
      <c r="S92" s="10"/>
      <c r="T92" s="339"/>
      <c r="U92" s="164" t="str">
        <f t="shared" si="6"/>
        <v/>
      </c>
      <c r="V92" s="10">
        <v>1</v>
      </c>
      <c r="W92" s="10" t="str">
        <f t="shared" si="7"/>
        <v/>
      </c>
      <c r="X92" s="164">
        <v>1</v>
      </c>
      <c r="Y92" s="10" t="str">
        <f t="shared" si="8"/>
        <v/>
      </c>
      <c r="Z92" s="123" t="str">
        <f t="shared" si="9"/>
        <v/>
      </c>
      <c r="AA92" s="195">
        <f t="shared" si="10"/>
        <v>0</v>
      </c>
      <c r="AB92" s="195" t="str">
        <f t="shared" ref="AB92:AC130" si="17">IF($F92="","",AB$30)</f>
        <v/>
      </c>
      <c r="AC92" s="195" t="str">
        <f t="shared" si="17"/>
        <v/>
      </c>
      <c r="AD92" s="195">
        <f t="shared" si="12"/>
        <v>0</v>
      </c>
      <c r="AE92" s="195">
        <f t="shared" si="12"/>
        <v>0</v>
      </c>
      <c r="BA92" s="195" t="str">
        <f t="shared" si="16"/>
        <v/>
      </c>
      <c r="BB92" s="195" t="str">
        <f t="shared" si="16"/>
        <v/>
      </c>
    </row>
    <row r="93" spans="2:54" x14ac:dyDescent="0.25">
      <c r="B93" s="9" t="str">
        <f t="shared" si="5"/>
        <v/>
      </c>
      <c r="C93" s="6"/>
      <c r="D93" s="6"/>
      <c r="E93" s="6"/>
      <c r="F93" s="246" t="str">
        <f>IF('תנאי סף'!BE93&lt;&gt;1,"",'תנאי סף'!F93)</f>
        <v/>
      </c>
      <c r="G93" s="8"/>
      <c r="H93" s="8"/>
      <c r="I93" s="163"/>
      <c r="J93" s="163"/>
      <c r="K93" s="8"/>
      <c r="L93" s="7"/>
      <c r="M93" s="8"/>
      <c r="N93" s="8"/>
      <c r="O93" s="163"/>
      <c r="P93" s="186"/>
      <c r="Q93" s="10"/>
      <c r="R93" s="10"/>
      <c r="S93" s="10"/>
      <c r="T93" s="339"/>
      <c r="U93" s="164" t="str">
        <f t="shared" si="6"/>
        <v/>
      </c>
      <c r="V93" s="10">
        <v>1</v>
      </c>
      <c r="W93" s="10" t="str">
        <f t="shared" si="7"/>
        <v/>
      </c>
      <c r="X93" s="164">
        <v>1</v>
      </c>
      <c r="Y93" s="10" t="str">
        <f t="shared" si="8"/>
        <v/>
      </c>
      <c r="Z93" s="123" t="str">
        <f t="shared" si="9"/>
        <v/>
      </c>
      <c r="AA93" s="195">
        <f t="shared" si="10"/>
        <v>0</v>
      </c>
      <c r="AB93" s="195" t="str">
        <f t="shared" si="17"/>
        <v/>
      </c>
      <c r="AC93" s="195" t="str">
        <f t="shared" si="17"/>
        <v/>
      </c>
      <c r="AD93" s="195">
        <f t="shared" si="12"/>
        <v>0</v>
      </c>
      <c r="AE93" s="195">
        <f t="shared" si="12"/>
        <v>0</v>
      </c>
      <c r="BA93" s="195" t="str">
        <f t="shared" si="16"/>
        <v/>
      </c>
      <c r="BB93" s="195" t="str">
        <f t="shared" si="16"/>
        <v/>
      </c>
    </row>
    <row r="94" spans="2:54" x14ac:dyDescent="0.25">
      <c r="B94" s="9">
        <f t="shared" si="5"/>
        <v>64</v>
      </c>
      <c r="C94" s="6"/>
      <c r="D94" s="6"/>
      <c r="E94" s="6"/>
      <c r="F94" s="246" t="str">
        <f>IF('תנאי סף'!BE94&lt;&gt;1,"",'תנאי סף'!F94)</f>
        <v>פליציה בלומנטל - סמה צעירה</v>
      </c>
      <c r="G94" s="8">
        <v>6</v>
      </c>
      <c r="H94" s="8">
        <v>0</v>
      </c>
      <c r="I94" s="163"/>
      <c r="J94" s="163"/>
      <c r="K94" s="8"/>
      <c r="L94" s="7"/>
      <c r="M94" s="8"/>
      <c r="N94" s="8"/>
      <c r="O94" s="163"/>
      <c r="P94" s="186"/>
      <c r="Q94" s="10"/>
      <c r="R94" s="10"/>
      <c r="S94" s="10"/>
      <c r="T94" s="339"/>
      <c r="U94" s="164">
        <f t="shared" si="6"/>
        <v>6</v>
      </c>
      <c r="V94" s="10">
        <v>1</v>
      </c>
      <c r="W94" s="10">
        <f t="shared" si="7"/>
        <v>6</v>
      </c>
      <c r="X94" s="164">
        <v>1</v>
      </c>
      <c r="Y94" s="10">
        <f t="shared" si="8"/>
        <v>6</v>
      </c>
      <c r="Z94" s="123">
        <f t="shared" si="9"/>
        <v>8.7847730600292828E-3</v>
      </c>
      <c r="AA94" s="195">
        <f t="shared" si="10"/>
        <v>1</v>
      </c>
      <c r="AB94" s="195">
        <f t="shared" si="17"/>
        <v>0</v>
      </c>
      <c r="AC94" s="195">
        <f t="shared" si="17"/>
        <v>1</v>
      </c>
      <c r="AD94" s="195">
        <f t="shared" si="12"/>
        <v>1</v>
      </c>
      <c r="AE94" s="195">
        <f t="shared" si="12"/>
        <v>1</v>
      </c>
      <c r="BA94" s="195">
        <f t="shared" si="16"/>
        <v>0</v>
      </c>
      <c r="BB94" s="195">
        <f t="shared" si="16"/>
        <v>0</v>
      </c>
    </row>
    <row r="95" spans="2:54" x14ac:dyDescent="0.25">
      <c r="B95" s="9">
        <f t="shared" si="5"/>
        <v>65</v>
      </c>
      <c r="C95" s="6"/>
      <c r="D95" s="6"/>
      <c r="E95" s="6"/>
      <c r="F95" s="246" t="str">
        <f>IF('תנאי סף'!BE95&lt;&gt;1,"",'תנאי סף'!F95)</f>
        <v>אל תוך האור: מוסיקה אבודה מהתקופה הנאצית</v>
      </c>
      <c r="G95" s="8">
        <v>5</v>
      </c>
      <c r="H95" s="8">
        <v>0</v>
      </c>
      <c r="I95" s="163"/>
      <c r="J95" s="163"/>
      <c r="K95" s="8"/>
      <c r="L95" s="7"/>
      <c r="M95" s="8"/>
      <c r="N95" s="8"/>
      <c r="O95" s="163"/>
      <c r="P95" s="186"/>
      <c r="Q95" s="10"/>
      <c r="R95" s="10"/>
      <c r="S95" s="10"/>
      <c r="T95" s="339"/>
      <c r="U95" s="164">
        <f t="shared" si="6"/>
        <v>5</v>
      </c>
      <c r="V95" s="10">
        <v>1</v>
      </c>
      <c r="W95" s="10">
        <f t="shared" si="7"/>
        <v>5</v>
      </c>
      <c r="X95" s="164">
        <v>1</v>
      </c>
      <c r="Y95" s="10">
        <f t="shared" si="8"/>
        <v>5</v>
      </c>
      <c r="Z95" s="123">
        <f t="shared" si="9"/>
        <v>7.320644216691069E-3</v>
      </c>
      <c r="AA95" s="195">
        <f t="shared" si="10"/>
        <v>1</v>
      </c>
      <c r="AB95" s="195">
        <f t="shared" si="17"/>
        <v>0</v>
      </c>
      <c r="AC95" s="195">
        <f t="shared" si="17"/>
        <v>1</v>
      </c>
      <c r="AD95" s="195">
        <f t="shared" si="12"/>
        <v>1</v>
      </c>
      <c r="AE95" s="195">
        <f t="shared" si="12"/>
        <v>1</v>
      </c>
      <c r="BA95" s="195">
        <f t="shared" si="16"/>
        <v>0</v>
      </c>
      <c r="BB95" s="195">
        <f t="shared" si="16"/>
        <v>0</v>
      </c>
    </row>
    <row r="96" spans="2:54" x14ac:dyDescent="0.25">
      <c r="B96" s="9" t="str">
        <f t="shared" ref="B96:B130" si="18">IF(F96="","",ROW()-30)</f>
        <v/>
      </c>
      <c r="C96" s="6"/>
      <c r="D96" s="6"/>
      <c r="E96" s="6"/>
      <c r="F96" s="246" t="str">
        <f>IF('תנאי סף'!BE96&lt;&gt;1,"",'תנאי סף'!F96)</f>
        <v/>
      </c>
      <c r="G96" s="8"/>
      <c r="H96" s="8"/>
      <c r="I96" s="163"/>
      <c r="J96" s="163"/>
      <c r="K96" s="8"/>
      <c r="L96" s="7"/>
      <c r="M96" s="8"/>
      <c r="N96" s="8"/>
      <c r="O96" s="163"/>
      <c r="P96" s="186"/>
      <c r="Q96" s="10"/>
      <c r="R96" s="10"/>
      <c r="S96" s="10"/>
      <c r="T96" s="339"/>
      <c r="U96" s="164" t="str">
        <f t="shared" ref="U96:U130" si="19">IF($F96="","",IF($AA96&lt;&gt;1,$AB$1,G96*$G$5+H96*$G$6))</f>
        <v/>
      </c>
      <c r="V96" s="10">
        <v>1</v>
      </c>
      <c r="W96" s="10" t="str">
        <f t="shared" ref="W96:W130" si="20">IF($F96="","",IF($AA96&lt;&gt;1,$AB$1,IFERROR(U96*V96,$AB$1)))</f>
        <v/>
      </c>
      <c r="X96" s="164">
        <v>1</v>
      </c>
      <c r="Y96" s="10" t="str">
        <f t="shared" ref="Y96:Y130" si="21">IF($F96="","",IF($AA96&lt;&gt;1,$AB$1,IFERROR(W96*X96,$AB$1)))</f>
        <v/>
      </c>
      <c r="Z96" s="123" t="str">
        <f t="shared" ref="Z96:Z130" si="22">IF($F96="","",IF(OR($AA96&lt;&gt;1,Y96=$AB$1),$AB$1,IFERROR(Y96/SUM($Y$31:$Y$130),0)))</f>
        <v/>
      </c>
      <c r="AA96" s="195">
        <f t="shared" ref="AA96:AA130" si="23">IF(SUM(AD96:AV96)=COUNT(AD96:AV96),1,0)</f>
        <v>0</v>
      </c>
      <c r="AB96" s="195" t="str">
        <f t="shared" si="17"/>
        <v/>
      </c>
      <c r="AC96" s="195" t="str">
        <f t="shared" si="17"/>
        <v/>
      </c>
      <c r="AD96" s="195">
        <f t="shared" si="12"/>
        <v>0</v>
      </c>
      <c r="AE96" s="195">
        <f t="shared" si="12"/>
        <v>0</v>
      </c>
      <c r="BA96" s="195" t="str">
        <f t="shared" si="16"/>
        <v/>
      </c>
      <c r="BB96" s="195" t="str">
        <f t="shared" si="16"/>
        <v/>
      </c>
    </row>
    <row r="97" spans="2:54" ht="88.5" customHeight="1" x14ac:dyDescent="0.25">
      <c r="B97" s="9">
        <f t="shared" si="18"/>
        <v>67</v>
      </c>
      <c r="C97" s="6"/>
      <c r="D97" s="6"/>
      <c r="E97" s="6"/>
      <c r="F97" s="246" t="str">
        <f>IF('תנאי סף'!BE97&lt;&gt;1,"",'תנאי סף'!F97)</f>
        <v>אתוס - כיתות אמן אינסטרומנטלי</v>
      </c>
      <c r="G97" s="8">
        <v>10</v>
      </c>
      <c r="H97" s="8">
        <v>1</v>
      </c>
      <c r="I97" s="163"/>
      <c r="J97" s="163"/>
      <c r="K97" s="8"/>
      <c r="L97" s="7"/>
      <c r="M97" s="8"/>
      <c r="N97" s="8"/>
      <c r="O97" s="163"/>
      <c r="P97" s="186"/>
      <c r="Q97" s="10"/>
      <c r="R97" s="10"/>
      <c r="S97" s="10"/>
      <c r="T97" s="339"/>
      <c r="U97" s="164">
        <f t="shared" si="19"/>
        <v>12</v>
      </c>
      <c r="V97" s="10">
        <v>1</v>
      </c>
      <c r="W97" s="10">
        <f t="shared" si="20"/>
        <v>12</v>
      </c>
      <c r="X97" s="164">
        <v>1</v>
      </c>
      <c r="Y97" s="10">
        <f t="shared" si="21"/>
        <v>12</v>
      </c>
      <c r="Z97" s="123">
        <f t="shared" si="22"/>
        <v>1.7569546120058566E-2</v>
      </c>
      <c r="AA97" s="195">
        <f t="shared" si="23"/>
        <v>1</v>
      </c>
      <c r="AB97" s="195">
        <f t="shared" si="17"/>
        <v>0</v>
      </c>
      <c r="AC97" s="195">
        <f t="shared" si="17"/>
        <v>1</v>
      </c>
      <c r="AD97" s="195">
        <f t="shared" si="12"/>
        <v>1</v>
      </c>
      <c r="AE97" s="195">
        <f t="shared" si="12"/>
        <v>1</v>
      </c>
      <c r="BA97" s="195">
        <f t="shared" si="16"/>
        <v>0</v>
      </c>
      <c r="BB97" s="195">
        <f t="shared" si="16"/>
        <v>0</v>
      </c>
    </row>
    <row r="98" spans="2:54" x14ac:dyDescent="0.25">
      <c r="B98" s="9" t="str">
        <f t="shared" si="18"/>
        <v/>
      </c>
      <c r="C98" s="6"/>
      <c r="D98" s="6"/>
      <c r="E98" s="6"/>
      <c r="F98" s="246" t="str">
        <f>IF('תנאי סף'!BE98&lt;&gt;1,"",'תנאי סף'!F98)</f>
        <v/>
      </c>
      <c r="G98" s="8"/>
      <c r="H98" s="8"/>
      <c r="I98" s="163"/>
      <c r="J98" s="163"/>
      <c r="K98" s="8"/>
      <c r="L98" s="7"/>
      <c r="M98" s="8"/>
      <c r="N98" s="8"/>
      <c r="O98" s="163"/>
      <c r="P98" s="186"/>
      <c r="Q98" s="10"/>
      <c r="R98" s="10"/>
      <c r="S98" s="10"/>
      <c r="T98" s="339"/>
      <c r="U98" s="164" t="str">
        <f t="shared" si="19"/>
        <v/>
      </c>
      <c r="V98" s="10">
        <v>1</v>
      </c>
      <c r="W98" s="10" t="str">
        <f t="shared" si="20"/>
        <v/>
      </c>
      <c r="X98" s="164">
        <v>1</v>
      </c>
      <c r="Y98" s="10" t="str">
        <f t="shared" si="21"/>
        <v/>
      </c>
      <c r="Z98" s="123" t="str">
        <f t="shared" si="22"/>
        <v/>
      </c>
      <c r="AA98" s="195">
        <f t="shared" si="23"/>
        <v>0</v>
      </c>
      <c r="AB98" s="195" t="str">
        <f t="shared" si="17"/>
        <v/>
      </c>
      <c r="AC98" s="195" t="str">
        <f t="shared" si="17"/>
        <v/>
      </c>
      <c r="AD98" s="195">
        <f t="shared" si="12"/>
        <v>0</v>
      </c>
      <c r="AE98" s="195">
        <f t="shared" si="12"/>
        <v>0</v>
      </c>
      <c r="BA98" s="195" t="str">
        <f t="shared" si="16"/>
        <v/>
      </c>
      <c r="BB98" s="195" t="str">
        <f t="shared" si="16"/>
        <v/>
      </c>
    </row>
    <row r="99" spans="2:54" x14ac:dyDescent="0.25">
      <c r="B99" s="9" t="str">
        <f t="shared" si="18"/>
        <v/>
      </c>
      <c r="C99" s="6"/>
      <c r="D99" s="6"/>
      <c r="E99" s="6"/>
      <c r="F99" s="246" t="str">
        <f>IF('תנאי סף'!BE99&lt;&gt;1,"",'תנאי סף'!F99)</f>
        <v/>
      </c>
      <c r="G99" s="8"/>
      <c r="H99" s="8"/>
      <c r="I99" s="163"/>
      <c r="J99" s="163"/>
      <c r="K99" s="8"/>
      <c r="L99" s="7"/>
      <c r="M99" s="8"/>
      <c r="N99" s="8"/>
      <c r="O99" s="163"/>
      <c r="P99" s="186"/>
      <c r="Q99" s="10"/>
      <c r="R99" s="10"/>
      <c r="S99" s="10"/>
      <c r="T99" s="339"/>
      <c r="U99" s="164" t="str">
        <f t="shared" si="19"/>
        <v/>
      </c>
      <c r="V99" s="10">
        <v>1</v>
      </c>
      <c r="W99" s="10" t="str">
        <f t="shared" si="20"/>
        <v/>
      </c>
      <c r="X99" s="164">
        <v>1</v>
      </c>
      <c r="Y99" s="10" t="str">
        <f t="shared" si="21"/>
        <v/>
      </c>
      <c r="Z99" s="123" t="str">
        <f t="shared" si="22"/>
        <v/>
      </c>
      <c r="AA99" s="195">
        <f t="shared" si="23"/>
        <v>0</v>
      </c>
      <c r="AB99" s="195" t="str">
        <f t="shared" si="17"/>
        <v/>
      </c>
      <c r="AC99" s="195" t="str">
        <f t="shared" si="17"/>
        <v/>
      </c>
      <c r="AD99" s="195">
        <f t="shared" si="12"/>
        <v>0</v>
      </c>
      <c r="AE99" s="195">
        <f t="shared" si="12"/>
        <v>0</v>
      </c>
      <c r="BA99" s="195" t="str">
        <f t="shared" si="16"/>
        <v/>
      </c>
      <c r="BB99" s="195" t="str">
        <f t="shared" si="16"/>
        <v/>
      </c>
    </row>
    <row r="100" spans="2:54" x14ac:dyDescent="0.25">
      <c r="B100" s="9" t="str">
        <f t="shared" si="18"/>
        <v/>
      </c>
      <c r="C100" s="6"/>
      <c r="D100" s="6"/>
      <c r="E100" s="6"/>
      <c r="F100" s="246" t="str">
        <f>IF('תנאי סף'!BE100&lt;&gt;1,"",'תנאי סף'!F100)</f>
        <v/>
      </c>
      <c r="G100" s="8"/>
      <c r="H100" s="8"/>
      <c r="I100" s="163"/>
      <c r="J100" s="163"/>
      <c r="K100" s="8"/>
      <c r="L100" s="7"/>
      <c r="M100" s="8"/>
      <c r="N100" s="8"/>
      <c r="O100" s="163"/>
      <c r="P100" s="186"/>
      <c r="Q100" s="10"/>
      <c r="R100" s="10"/>
      <c r="S100" s="10"/>
      <c r="T100" s="339"/>
      <c r="U100" s="164" t="str">
        <f t="shared" si="19"/>
        <v/>
      </c>
      <c r="V100" s="10">
        <v>1</v>
      </c>
      <c r="W100" s="10" t="str">
        <f t="shared" si="20"/>
        <v/>
      </c>
      <c r="X100" s="164">
        <v>1</v>
      </c>
      <c r="Y100" s="10" t="str">
        <f t="shared" si="21"/>
        <v/>
      </c>
      <c r="Z100" s="123" t="str">
        <f t="shared" si="22"/>
        <v/>
      </c>
      <c r="AA100" s="195">
        <f t="shared" si="23"/>
        <v>0</v>
      </c>
      <c r="AB100" s="195" t="str">
        <f t="shared" si="17"/>
        <v/>
      </c>
      <c r="AC100" s="195" t="str">
        <f t="shared" si="17"/>
        <v/>
      </c>
      <c r="AD100" s="195">
        <f t="shared" si="12"/>
        <v>0</v>
      </c>
      <c r="AE100" s="195">
        <f t="shared" si="12"/>
        <v>0</v>
      </c>
      <c r="BA100" s="195" t="str">
        <f t="shared" si="16"/>
        <v/>
      </c>
      <c r="BB100" s="195" t="str">
        <f t="shared" si="16"/>
        <v/>
      </c>
    </row>
    <row r="101" spans="2:54" ht="41.25" customHeight="1" x14ac:dyDescent="0.25">
      <c r="B101" s="9" t="str">
        <f t="shared" si="18"/>
        <v/>
      </c>
      <c r="C101" s="6"/>
      <c r="D101" s="6"/>
      <c r="E101" s="6"/>
      <c r="F101" s="246" t="str">
        <f>IF('תנאי סף'!BE101&lt;&gt;1,"",'תנאי סף'!F101)</f>
        <v/>
      </c>
      <c r="G101" s="8"/>
      <c r="H101" s="8"/>
      <c r="I101" s="163"/>
      <c r="J101" s="163"/>
      <c r="K101" s="8"/>
      <c r="L101" s="7"/>
      <c r="M101" s="8"/>
      <c r="N101" s="8"/>
      <c r="O101" s="163"/>
      <c r="P101" s="186"/>
      <c r="Q101" s="10"/>
      <c r="R101" s="10"/>
      <c r="S101" s="10"/>
      <c r="T101" s="339"/>
      <c r="U101" s="164" t="str">
        <f t="shared" si="19"/>
        <v/>
      </c>
      <c r="V101" s="10">
        <v>1</v>
      </c>
      <c r="W101" s="10" t="str">
        <f t="shared" si="20"/>
        <v/>
      </c>
      <c r="X101" s="164">
        <v>1</v>
      </c>
      <c r="Y101" s="10" t="str">
        <f t="shared" si="21"/>
        <v/>
      </c>
      <c r="Z101" s="123" t="str">
        <f t="shared" si="22"/>
        <v/>
      </c>
      <c r="AA101" s="195">
        <f t="shared" si="23"/>
        <v>0</v>
      </c>
      <c r="AB101" s="195" t="str">
        <f t="shared" si="17"/>
        <v/>
      </c>
      <c r="AC101" s="195" t="str">
        <f t="shared" si="17"/>
        <v/>
      </c>
      <c r="AD101" s="195">
        <f t="shared" si="12"/>
        <v>0</v>
      </c>
      <c r="AE101" s="195">
        <f t="shared" si="12"/>
        <v>0</v>
      </c>
      <c r="BA101" s="195" t="str">
        <f t="shared" si="16"/>
        <v/>
      </c>
      <c r="BB101" s="195" t="str">
        <f t="shared" si="16"/>
        <v/>
      </c>
    </row>
    <row r="102" spans="2:54" x14ac:dyDescent="0.25">
      <c r="B102" s="9">
        <f t="shared" si="18"/>
        <v>72</v>
      </c>
      <c r="C102" s="6"/>
      <c r="D102" s="6"/>
      <c r="E102" s="6"/>
      <c r="F102" s="246" t="str">
        <f>IF('תנאי סף'!BE102&lt;&gt;1,"",'תנאי סף'!F102)</f>
        <v>בר-קיימא - כנס תזמורות רחוב - הפיראטיות הפיראטיות</v>
      </c>
      <c r="G102" s="8">
        <v>10</v>
      </c>
      <c r="H102" s="8">
        <v>0</v>
      </c>
      <c r="I102" s="163"/>
      <c r="J102" s="163"/>
      <c r="K102" s="8"/>
      <c r="L102" s="7"/>
      <c r="M102" s="8"/>
      <c r="N102" s="8"/>
      <c r="O102" s="163"/>
      <c r="P102" s="186"/>
      <c r="Q102" s="10"/>
      <c r="R102" s="10"/>
      <c r="S102" s="10"/>
      <c r="T102" s="339"/>
      <c r="U102" s="164">
        <f t="shared" si="19"/>
        <v>10</v>
      </c>
      <c r="V102" s="10">
        <v>1</v>
      </c>
      <c r="W102" s="10">
        <f t="shared" si="20"/>
        <v>10</v>
      </c>
      <c r="X102" s="164">
        <v>1</v>
      </c>
      <c r="Y102" s="10">
        <f t="shared" si="21"/>
        <v>10</v>
      </c>
      <c r="Z102" s="123">
        <f t="shared" si="22"/>
        <v>1.4641288433382138E-2</v>
      </c>
      <c r="AA102" s="195">
        <f t="shared" si="23"/>
        <v>1</v>
      </c>
      <c r="AB102" s="195">
        <f t="shared" si="17"/>
        <v>0</v>
      </c>
      <c r="AC102" s="195">
        <f t="shared" si="17"/>
        <v>1</v>
      </c>
      <c r="AD102" s="195">
        <f t="shared" si="12"/>
        <v>1</v>
      </c>
      <c r="AE102" s="195">
        <f t="shared" si="12"/>
        <v>1</v>
      </c>
      <c r="BA102" s="195">
        <f t="shared" si="16"/>
        <v>0</v>
      </c>
      <c r="BB102" s="195">
        <f t="shared" si="16"/>
        <v>0</v>
      </c>
    </row>
    <row r="103" spans="2:54" x14ac:dyDescent="0.25">
      <c r="B103" s="9" t="str">
        <f t="shared" si="18"/>
        <v/>
      </c>
      <c r="C103" s="6"/>
      <c r="D103" s="6"/>
      <c r="E103" s="6"/>
      <c r="F103" s="246" t="str">
        <f>IF('תנאי סף'!BE103&lt;&gt;1,"",'תנאי סף'!F103)</f>
        <v/>
      </c>
      <c r="G103" s="8"/>
      <c r="H103" s="8"/>
      <c r="I103" s="163"/>
      <c r="J103" s="163"/>
      <c r="K103" s="8"/>
      <c r="L103" s="7"/>
      <c r="M103" s="8"/>
      <c r="N103" s="8"/>
      <c r="O103" s="163"/>
      <c r="P103" s="186"/>
      <c r="Q103" s="10"/>
      <c r="R103" s="10"/>
      <c r="S103" s="10"/>
      <c r="T103" s="339"/>
      <c r="U103" s="164" t="str">
        <f t="shared" si="19"/>
        <v/>
      </c>
      <c r="V103" s="10">
        <v>1</v>
      </c>
      <c r="W103" s="10" t="str">
        <f t="shared" si="20"/>
        <v/>
      </c>
      <c r="X103" s="164">
        <v>1</v>
      </c>
      <c r="Y103" s="10" t="str">
        <f t="shared" si="21"/>
        <v/>
      </c>
      <c r="Z103" s="123" t="str">
        <f t="shared" si="22"/>
        <v/>
      </c>
      <c r="AA103" s="195">
        <f t="shared" si="23"/>
        <v>0</v>
      </c>
      <c r="AB103" s="195" t="str">
        <f t="shared" si="17"/>
        <v/>
      </c>
      <c r="AC103" s="195" t="str">
        <f t="shared" si="17"/>
        <v/>
      </c>
      <c r="AD103" s="195">
        <f t="shared" si="12"/>
        <v>0</v>
      </c>
      <c r="AE103" s="195">
        <f t="shared" si="12"/>
        <v>0</v>
      </c>
      <c r="BA103" s="195" t="str">
        <f t="shared" si="16"/>
        <v/>
      </c>
      <c r="BB103" s="195" t="str">
        <f t="shared" si="16"/>
        <v/>
      </c>
    </row>
    <row r="104" spans="2:54" x14ac:dyDescent="0.25">
      <c r="B104" s="9">
        <f t="shared" si="18"/>
        <v>74</v>
      </c>
      <c r="C104" s="6"/>
      <c r="D104" s="6"/>
      <c r="E104" s="6"/>
      <c r="F104" s="246" t="str">
        <f>IF('תנאי סף'!BE104&lt;&gt;1,"",'תנאי סף'!F104)</f>
        <v xml:space="preserve"> פיליציה בלומנטל -  אופרה קאמרה</v>
      </c>
      <c r="G104" s="8">
        <v>6</v>
      </c>
      <c r="H104" s="8">
        <v>0</v>
      </c>
      <c r="I104" s="163"/>
      <c r="J104" s="163"/>
      <c r="K104" s="8"/>
      <c r="L104" s="7"/>
      <c r="M104" s="8"/>
      <c r="N104" s="8"/>
      <c r="O104" s="163"/>
      <c r="P104" s="186"/>
      <c r="Q104" s="10"/>
      <c r="R104" s="10"/>
      <c r="S104" s="10"/>
      <c r="T104" s="339"/>
      <c r="U104" s="164">
        <f t="shared" si="19"/>
        <v>6</v>
      </c>
      <c r="V104" s="10">
        <v>1</v>
      </c>
      <c r="W104" s="10">
        <f t="shared" si="20"/>
        <v>6</v>
      </c>
      <c r="X104" s="164">
        <v>1</v>
      </c>
      <c r="Y104" s="10">
        <f t="shared" si="21"/>
        <v>6</v>
      </c>
      <c r="Z104" s="123">
        <f t="shared" si="22"/>
        <v>8.7847730600292828E-3</v>
      </c>
      <c r="AA104" s="195">
        <f t="shared" si="23"/>
        <v>1</v>
      </c>
      <c r="AB104" s="195">
        <f t="shared" si="17"/>
        <v>0</v>
      </c>
      <c r="AC104" s="195">
        <f t="shared" si="17"/>
        <v>1</v>
      </c>
      <c r="AD104" s="195">
        <f t="shared" si="12"/>
        <v>1</v>
      </c>
      <c r="AE104" s="195">
        <f t="shared" si="12"/>
        <v>1</v>
      </c>
      <c r="BA104" s="195">
        <f t="shared" si="16"/>
        <v>0</v>
      </c>
      <c r="BB104" s="195">
        <f t="shared" si="16"/>
        <v>0</v>
      </c>
    </row>
    <row r="105" spans="2:54" x14ac:dyDescent="0.25">
      <c r="B105" s="9">
        <f t="shared" si="18"/>
        <v>75</v>
      </c>
      <c r="C105" s="6"/>
      <c r="D105" s="6"/>
      <c r="E105" s="6"/>
      <c r="F105" s="246" t="str">
        <f>IF('תנאי סף'!BE105&lt;&gt;1,"",'תנאי סף'!F105)</f>
        <v xml:space="preserve">מקור-  פרויקט ילדי המוסיקה </v>
      </c>
      <c r="G105" s="8">
        <v>9</v>
      </c>
      <c r="H105" s="8">
        <v>0</v>
      </c>
      <c r="I105" s="163"/>
      <c r="J105" s="163"/>
      <c r="K105" s="8"/>
      <c r="L105" s="7"/>
      <c r="M105" s="8"/>
      <c r="N105" s="8"/>
      <c r="O105" s="163"/>
      <c r="P105" s="186"/>
      <c r="Q105" s="10"/>
      <c r="R105" s="10"/>
      <c r="S105" s="10"/>
      <c r="T105" s="339"/>
      <c r="U105" s="164">
        <f t="shared" si="19"/>
        <v>9</v>
      </c>
      <c r="V105" s="10">
        <v>1</v>
      </c>
      <c r="W105" s="10">
        <f t="shared" si="20"/>
        <v>9</v>
      </c>
      <c r="X105" s="164">
        <v>1</v>
      </c>
      <c r="Y105" s="10">
        <f t="shared" si="21"/>
        <v>9</v>
      </c>
      <c r="Z105" s="123">
        <f t="shared" si="22"/>
        <v>1.3177159590043924E-2</v>
      </c>
      <c r="AA105" s="195">
        <f t="shared" si="23"/>
        <v>1</v>
      </c>
      <c r="AB105" s="195">
        <f t="shared" si="17"/>
        <v>0</v>
      </c>
      <c r="AC105" s="195">
        <f t="shared" si="17"/>
        <v>1</v>
      </c>
      <c r="AD105" s="195">
        <f t="shared" si="12"/>
        <v>1</v>
      </c>
      <c r="AE105" s="195">
        <f t="shared" si="12"/>
        <v>1</v>
      </c>
      <c r="BA105" s="195">
        <f t="shared" si="16"/>
        <v>0</v>
      </c>
      <c r="BB105" s="195">
        <f t="shared" si="16"/>
        <v>0</v>
      </c>
    </row>
    <row r="106" spans="2:54" x14ac:dyDescent="0.25">
      <c r="B106" s="9">
        <f t="shared" si="18"/>
        <v>76</v>
      </c>
      <c r="C106" s="6"/>
      <c r="D106" s="6"/>
      <c r="E106" s="6"/>
      <c r="F106" s="246" t="str">
        <f>IF('תנאי סף'!BE106&lt;&gt;1,"",'תנאי סף'!F106)</f>
        <v xml:space="preserve"> פיליציה בלומנטל -  Soundpainting</v>
      </c>
      <c r="G106" s="8">
        <v>8</v>
      </c>
      <c r="H106" s="8">
        <v>1</v>
      </c>
      <c r="I106" s="163"/>
      <c r="J106" s="163"/>
      <c r="K106" s="8"/>
      <c r="L106" s="7"/>
      <c r="M106" s="8"/>
      <c r="N106" s="8"/>
      <c r="O106" s="163"/>
      <c r="P106" s="186"/>
      <c r="Q106" s="10"/>
      <c r="R106" s="10"/>
      <c r="S106" s="10"/>
      <c r="T106" s="339"/>
      <c r="U106" s="164">
        <f t="shared" si="19"/>
        <v>10</v>
      </c>
      <c r="V106" s="10">
        <v>1</v>
      </c>
      <c r="W106" s="10">
        <f t="shared" si="20"/>
        <v>10</v>
      </c>
      <c r="X106" s="164">
        <v>1</v>
      </c>
      <c r="Y106" s="10">
        <f t="shared" si="21"/>
        <v>10</v>
      </c>
      <c r="Z106" s="123">
        <f t="shared" si="22"/>
        <v>1.4641288433382138E-2</v>
      </c>
      <c r="AA106" s="195">
        <f t="shared" si="23"/>
        <v>1</v>
      </c>
      <c r="AB106" s="195">
        <f t="shared" si="17"/>
        <v>0</v>
      </c>
      <c r="AC106" s="195">
        <f t="shared" si="17"/>
        <v>1</v>
      </c>
      <c r="AD106" s="195">
        <f t="shared" si="12"/>
        <v>1</v>
      </c>
      <c r="AE106" s="195">
        <f t="shared" si="12"/>
        <v>1</v>
      </c>
      <c r="BA106" s="195">
        <f t="shared" si="16"/>
        <v>0</v>
      </c>
      <c r="BB106" s="195">
        <f t="shared" si="16"/>
        <v>0</v>
      </c>
    </row>
    <row r="107" spans="2:54" x14ac:dyDescent="0.25">
      <c r="B107" s="9" t="str">
        <f t="shared" si="18"/>
        <v/>
      </c>
      <c r="C107" s="6"/>
      <c r="D107" s="6"/>
      <c r="E107" s="6"/>
      <c r="F107" s="246" t="str">
        <f>IF('תנאי סף'!BE107&lt;&gt;1,"",'תנאי סף'!F107)</f>
        <v/>
      </c>
      <c r="G107" s="8"/>
      <c r="H107" s="8"/>
      <c r="I107" s="163"/>
      <c r="J107" s="163"/>
      <c r="K107" s="8"/>
      <c r="L107" s="7"/>
      <c r="M107" s="8"/>
      <c r="N107" s="8"/>
      <c r="O107" s="163"/>
      <c r="P107" s="186"/>
      <c r="Q107" s="10"/>
      <c r="R107" s="10"/>
      <c r="S107" s="10"/>
      <c r="T107" s="339"/>
      <c r="U107" s="164" t="str">
        <f t="shared" si="19"/>
        <v/>
      </c>
      <c r="V107" s="10">
        <v>1</v>
      </c>
      <c r="W107" s="10" t="str">
        <f t="shared" si="20"/>
        <v/>
      </c>
      <c r="X107" s="164">
        <v>1</v>
      </c>
      <c r="Y107" s="10" t="str">
        <f t="shared" si="21"/>
        <v/>
      </c>
      <c r="Z107" s="123" t="str">
        <f t="shared" si="22"/>
        <v/>
      </c>
      <c r="AA107" s="195">
        <f t="shared" si="23"/>
        <v>0</v>
      </c>
      <c r="AB107" s="195" t="str">
        <f t="shared" si="17"/>
        <v/>
      </c>
      <c r="AC107" s="195" t="str">
        <f t="shared" si="17"/>
        <v/>
      </c>
      <c r="AD107" s="195">
        <f t="shared" si="12"/>
        <v>0</v>
      </c>
      <c r="AE107" s="195">
        <f t="shared" si="12"/>
        <v>0</v>
      </c>
      <c r="BA107" s="195" t="str">
        <f t="shared" si="16"/>
        <v/>
      </c>
      <c r="BB107" s="195" t="str">
        <f t="shared" si="16"/>
        <v/>
      </c>
    </row>
    <row r="108" spans="2:54" x14ac:dyDescent="0.25">
      <c r="B108" s="9" t="str">
        <f t="shared" si="18"/>
        <v/>
      </c>
      <c r="C108" s="6"/>
      <c r="D108" s="6"/>
      <c r="E108" s="6"/>
      <c r="F108" s="246" t="str">
        <f>IF('תנאי סף'!BE108&lt;&gt;1,"",'תנאי סף'!F108)</f>
        <v/>
      </c>
      <c r="G108" s="8"/>
      <c r="H108" s="8"/>
      <c r="I108" s="163"/>
      <c r="J108" s="163"/>
      <c r="K108" s="8"/>
      <c r="L108" s="7"/>
      <c r="M108" s="8"/>
      <c r="N108" s="8"/>
      <c r="O108" s="163"/>
      <c r="P108" s="186"/>
      <c r="Q108" s="10"/>
      <c r="R108" s="10"/>
      <c r="S108" s="10"/>
      <c r="T108" s="339"/>
      <c r="U108" s="164" t="str">
        <f t="shared" si="19"/>
        <v/>
      </c>
      <c r="V108" s="10">
        <v>1</v>
      </c>
      <c r="W108" s="10" t="str">
        <f t="shared" si="20"/>
        <v/>
      </c>
      <c r="X108" s="164">
        <v>1</v>
      </c>
      <c r="Y108" s="10" t="str">
        <f t="shared" si="21"/>
        <v/>
      </c>
      <c r="Z108" s="123" t="str">
        <f t="shared" si="22"/>
        <v/>
      </c>
      <c r="AA108" s="195">
        <f t="shared" si="23"/>
        <v>0</v>
      </c>
      <c r="AB108" s="195" t="str">
        <f t="shared" si="17"/>
        <v/>
      </c>
      <c r="AC108" s="195" t="str">
        <f t="shared" si="17"/>
        <v/>
      </c>
      <c r="AD108" s="195">
        <f t="shared" si="12"/>
        <v>0</v>
      </c>
      <c r="AE108" s="195">
        <f t="shared" si="12"/>
        <v>0</v>
      </c>
      <c r="BA108" s="195" t="str">
        <f t="shared" si="16"/>
        <v/>
      </c>
      <c r="BB108" s="195" t="str">
        <f t="shared" si="16"/>
        <v/>
      </c>
    </row>
    <row r="109" spans="2:54" x14ac:dyDescent="0.25">
      <c r="B109" s="9" t="str">
        <f t="shared" si="18"/>
        <v/>
      </c>
      <c r="C109" s="6"/>
      <c r="D109" s="6"/>
      <c r="E109" s="6"/>
      <c r="F109" s="246" t="str">
        <f>IF('תנאי סף'!BE109&lt;&gt;1,"",'תנאי סף'!F109)</f>
        <v/>
      </c>
      <c r="G109" s="8"/>
      <c r="H109" s="8"/>
      <c r="I109" s="163"/>
      <c r="J109" s="163"/>
      <c r="K109" s="8"/>
      <c r="L109" s="7"/>
      <c r="M109" s="8"/>
      <c r="N109" s="8"/>
      <c r="O109" s="163"/>
      <c r="P109" s="186"/>
      <c r="Q109" s="10"/>
      <c r="R109" s="10"/>
      <c r="S109" s="10"/>
      <c r="T109" s="339"/>
      <c r="U109" s="164" t="str">
        <f t="shared" si="19"/>
        <v/>
      </c>
      <c r="V109" s="10">
        <v>1</v>
      </c>
      <c r="W109" s="10" t="str">
        <f t="shared" si="20"/>
        <v/>
      </c>
      <c r="X109" s="164">
        <v>1</v>
      </c>
      <c r="Y109" s="10" t="str">
        <f t="shared" si="21"/>
        <v/>
      </c>
      <c r="Z109" s="123" t="str">
        <f t="shared" si="22"/>
        <v/>
      </c>
      <c r="AA109" s="195">
        <f t="shared" si="23"/>
        <v>0</v>
      </c>
      <c r="AB109" s="195" t="str">
        <f t="shared" si="17"/>
        <v/>
      </c>
      <c r="AC109" s="195" t="str">
        <f t="shared" si="17"/>
        <v/>
      </c>
      <c r="AD109" s="195">
        <f t="shared" si="12"/>
        <v>0</v>
      </c>
      <c r="AE109" s="195">
        <f t="shared" si="12"/>
        <v>0</v>
      </c>
      <c r="BA109" s="195" t="str">
        <f t="shared" si="16"/>
        <v/>
      </c>
      <c r="BB109" s="195" t="str">
        <f t="shared" si="16"/>
        <v/>
      </c>
    </row>
    <row r="110" spans="2:54" x14ac:dyDescent="0.25">
      <c r="B110" s="9" t="str">
        <f t="shared" si="18"/>
        <v/>
      </c>
      <c r="C110" s="6"/>
      <c r="D110" s="6"/>
      <c r="E110" s="6"/>
      <c r="F110" s="246" t="str">
        <f>IF('תנאי סף'!BE110&lt;&gt;1,"",'תנאי סף'!F110)</f>
        <v/>
      </c>
      <c r="G110" s="8"/>
      <c r="H110" s="8"/>
      <c r="I110" s="163"/>
      <c r="J110" s="163"/>
      <c r="K110" s="8"/>
      <c r="L110" s="7"/>
      <c r="M110" s="8"/>
      <c r="N110" s="8"/>
      <c r="O110" s="163"/>
      <c r="P110" s="186"/>
      <c r="Q110" s="10"/>
      <c r="R110" s="10"/>
      <c r="S110" s="10"/>
      <c r="T110" s="339"/>
      <c r="U110" s="164" t="str">
        <f t="shared" si="19"/>
        <v/>
      </c>
      <c r="V110" s="10">
        <v>1</v>
      </c>
      <c r="W110" s="10" t="str">
        <f t="shared" si="20"/>
        <v/>
      </c>
      <c r="X110" s="164">
        <v>1</v>
      </c>
      <c r="Y110" s="10" t="str">
        <f t="shared" si="21"/>
        <v/>
      </c>
      <c r="Z110" s="123" t="str">
        <f t="shared" si="22"/>
        <v/>
      </c>
      <c r="AA110" s="195">
        <f t="shared" si="23"/>
        <v>0</v>
      </c>
      <c r="AB110" s="195" t="str">
        <f t="shared" si="17"/>
        <v/>
      </c>
      <c r="AC110" s="195" t="str">
        <f t="shared" si="17"/>
        <v/>
      </c>
      <c r="AD110" s="195">
        <f t="shared" ref="AD110:AE130" si="24">IF(G$30="",1,IF(G110="",0,IFERROR(CHOOSE(AD$28,IF(ISNA(MATCH(G110,$AB$30:$AC$30,0)),0,1),IF(ISNUMBER(G110),1,0),IF(G110=TRUNC(G110),1,0),IF(AND(G110*1=G110,G110&gt;=0),1,0),IF(AND(G110=TRUNC(G110),G110&gt;=0),1,0),IF(AND(G110*1=G110,G110&gt;0),1,0),IF(AND(G110=TRUNC(G110),G110&gt;0),1,0),1,IF(ISNA(HLOOKUP(G110,$AE$4:$AN$4,1,0)),0,1)),0)))</f>
        <v>0</v>
      </c>
      <c r="AE110" s="195">
        <f t="shared" si="24"/>
        <v>0</v>
      </c>
      <c r="BA110" s="195" t="str">
        <f t="shared" si="16"/>
        <v/>
      </c>
      <c r="BB110" s="195" t="str">
        <f t="shared" si="16"/>
        <v/>
      </c>
    </row>
    <row r="111" spans="2:54" x14ac:dyDescent="0.25">
      <c r="B111" s="9" t="str">
        <f t="shared" si="18"/>
        <v/>
      </c>
      <c r="C111" s="6"/>
      <c r="D111" s="6"/>
      <c r="E111" s="6"/>
      <c r="F111" s="246" t="str">
        <f>IF('תנאי סף'!BE111&lt;&gt;1,"",'תנאי סף'!F111)</f>
        <v/>
      </c>
      <c r="G111" s="8"/>
      <c r="H111" s="8"/>
      <c r="I111" s="163"/>
      <c r="J111" s="163"/>
      <c r="K111" s="8"/>
      <c r="L111" s="7"/>
      <c r="M111" s="8"/>
      <c r="N111" s="8"/>
      <c r="O111" s="163"/>
      <c r="P111" s="186"/>
      <c r="Q111" s="10"/>
      <c r="R111" s="10"/>
      <c r="S111" s="10"/>
      <c r="T111" s="339"/>
      <c r="U111" s="164" t="str">
        <f t="shared" si="19"/>
        <v/>
      </c>
      <c r="V111" s="10">
        <v>1</v>
      </c>
      <c r="W111" s="10" t="str">
        <f t="shared" si="20"/>
        <v/>
      </c>
      <c r="X111" s="164">
        <v>1</v>
      </c>
      <c r="Y111" s="10" t="str">
        <f t="shared" si="21"/>
        <v/>
      </c>
      <c r="Z111" s="123" t="str">
        <f t="shared" si="22"/>
        <v/>
      </c>
      <c r="AA111" s="195">
        <f t="shared" si="23"/>
        <v>0</v>
      </c>
      <c r="AB111" s="195" t="str">
        <f t="shared" si="17"/>
        <v/>
      </c>
      <c r="AC111" s="195" t="str">
        <f t="shared" si="17"/>
        <v/>
      </c>
      <c r="AD111" s="195">
        <f t="shared" si="24"/>
        <v>0</v>
      </c>
      <c r="AE111" s="195">
        <f t="shared" si="24"/>
        <v>0</v>
      </c>
      <c r="BA111" s="195" t="str">
        <f t="shared" ref="BA111:BB130" si="25">IF($F111="","",BA$30)</f>
        <v/>
      </c>
      <c r="BB111" s="195" t="str">
        <f t="shared" si="25"/>
        <v/>
      </c>
    </row>
    <row r="112" spans="2:54" x14ac:dyDescent="0.25">
      <c r="B112" s="9" t="str">
        <f t="shared" si="18"/>
        <v/>
      </c>
      <c r="C112" s="6"/>
      <c r="D112" s="6"/>
      <c r="E112" s="6"/>
      <c r="F112" s="246" t="str">
        <f>IF('תנאי סף'!BE112&lt;&gt;1,"",'תנאי סף'!F112)</f>
        <v/>
      </c>
      <c r="G112" s="8"/>
      <c r="H112" s="8"/>
      <c r="I112" s="163"/>
      <c r="J112" s="163"/>
      <c r="K112" s="8"/>
      <c r="L112" s="7"/>
      <c r="M112" s="8"/>
      <c r="N112" s="8"/>
      <c r="O112" s="163"/>
      <c r="P112" s="186"/>
      <c r="Q112" s="10"/>
      <c r="R112" s="10"/>
      <c r="S112" s="10"/>
      <c r="T112" s="339"/>
      <c r="U112" s="164" t="str">
        <f t="shared" si="19"/>
        <v/>
      </c>
      <c r="V112" s="10">
        <v>1</v>
      </c>
      <c r="W112" s="10" t="str">
        <f t="shared" si="20"/>
        <v/>
      </c>
      <c r="X112" s="164">
        <v>1</v>
      </c>
      <c r="Y112" s="10" t="str">
        <f t="shared" si="21"/>
        <v/>
      </c>
      <c r="Z112" s="123" t="str">
        <f t="shared" si="22"/>
        <v/>
      </c>
      <c r="AA112" s="195">
        <f t="shared" si="23"/>
        <v>0</v>
      </c>
      <c r="AB112" s="195" t="str">
        <f t="shared" si="17"/>
        <v/>
      </c>
      <c r="AC112" s="195" t="str">
        <f t="shared" si="17"/>
        <v/>
      </c>
      <c r="AD112" s="195">
        <f t="shared" si="24"/>
        <v>0</v>
      </c>
      <c r="AE112" s="195">
        <f t="shared" si="24"/>
        <v>0</v>
      </c>
      <c r="BA112" s="195" t="str">
        <f t="shared" si="25"/>
        <v/>
      </c>
      <c r="BB112" s="195" t="str">
        <f t="shared" si="25"/>
        <v/>
      </c>
    </row>
    <row r="113" spans="2:54" x14ac:dyDescent="0.25">
      <c r="B113" s="9" t="str">
        <f t="shared" si="18"/>
        <v/>
      </c>
      <c r="C113" s="6"/>
      <c r="D113" s="6"/>
      <c r="E113" s="6"/>
      <c r="F113" s="246" t="str">
        <f>IF('תנאי סף'!BE113&lt;&gt;1,"",'תנאי סף'!F113)</f>
        <v/>
      </c>
      <c r="G113" s="8"/>
      <c r="H113" s="8"/>
      <c r="I113" s="163"/>
      <c r="J113" s="163"/>
      <c r="K113" s="8"/>
      <c r="L113" s="7"/>
      <c r="M113" s="8"/>
      <c r="N113" s="8"/>
      <c r="O113" s="163"/>
      <c r="P113" s="186"/>
      <c r="Q113" s="10"/>
      <c r="R113" s="10"/>
      <c r="S113" s="10"/>
      <c r="T113" s="339"/>
      <c r="U113" s="164" t="str">
        <f t="shared" si="19"/>
        <v/>
      </c>
      <c r="V113" s="10">
        <v>1</v>
      </c>
      <c r="W113" s="10" t="str">
        <f t="shared" si="20"/>
        <v/>
      </c>
      <c r="X113" s="164">
        <v>1</v>
      </c>
      <c r="Y113" s="10" t="str">
        <f t="shared" si="21"/>
        <v/>
      </c>
      <c r="Z113" s="123" t="str">
        <f t="shared" si="22"/>
        <v/>
      </c>
      <c r="AA113" s="195">
        <f t="shared" si="23"/>
        <v>0</v>
      </c>
      <c r="AB113" s="195" t="str">
        <f t="shared" si="17"/>
        <v/>
      </c>
      <c r="AC113" s="195" t="str">
        <f t="shared" si="17"/>
        <v/>
      </c>
      <c r="AD113" s="195">
        <f t="shared" si="24"/>
        <v>0</v>
      </c>
      <c r="AE113" s="195">
        <f t="shared" si="24"/>
        <v>0</v>
      </c>
      <c r="BA113" s="195" t="str">
        <f t="shared" si="25"/>
        <v/>
      </c>
      <c r="BB113" s="195" t="str">
        <f t="shared" si="25"/>
        <v/>
      </c>
    </row>
    <row r="114" spans="2:54" x14ac:dyDescent="0.25">
      <c r="B114" s="9" t="str">
        <f t="shared" si="18"/>
        <v/>
      </c>
      <c r="C114" s="6"/>
      <c r="D114" s="6"/>
      <c r="E114" s="6"/>
      <c r="F114" s="246" t="str">
        <f>IF('תנאי סף'!BE114&lt;&gt;1,"",'תנאי סף'!F114)</f>
        <v/>
      </c>
      <c r="G114" s="8"/>
      <c r="H114" s="8"/>
      <c r="I114" s="163"/>
      <c r="J114" s="163"/>
      <c r="K114" s="8"/>
      <c r="L114" s="7"/>
      <c r="M114" s="8"/>
      <c r="N114" s="8"/>
      <c r="O114" s="163"/>
      <c r="P114" s="186"/>
      <c r="Q114" s="10"/>
      <c r="R114" s="10"/>
      <c r="S114" s="10"/>
      <c r="T114" s="339"/>
      <c r="U114" s="164" t="str">
        <f t="shared" si="19"/>
        <v/>
      </c>
      <c r="V114" s="10">
        <v>1</v>
      </c>
      <c r="W114" s="10" t="str">
        <f t="shared" si="20"/>
        <v/>
      </c>
      <c r="X114" s="164">
        <v>1</v>
      </c>
      <c r="Y114" s="10" t="str">
        <f t="shared" si="21"/>
        <v/>
      </c>
      <c r="Z114" s="123" t="str">
        <f t="shared" si="22"/>
        <v/>
      </c>
      <c r="AA114" s="195">
        <f t="shared" si="23"/>
        <v>0</v>
      </c>
      <c r="AB114" s="195" t="str">
        <f t="shared" si="17"/>
        <v/>
      </c>
      <c r="AC114" s="195" t="str">
        <f t="shared" si="17"/>
        <v/>
      </c>
      <c r="AD114" s="195">
        <f t="shared" si="24"/>
        <v>0</v>
      </c>
      <c r="AE114" s="195">
        <f t="shared" si="24"/>
        <v>0</v>
      </c>
      <c r="BA114" s="195" t="str">
        <f t="shared" si="25"/>
        <v/>
      </c>
      <c r="BB114" s="195" t="str">
        <f t="shared" si="25"/>
        <v/>
      </c>
    </row>
    <row r="115" spans="2:54" x14ac:dyDescent="0.25">
      <c r="B115" s="9" t="str">
        <f t="shared" si="18"/>
        <v/>
      </c>
      <c r="C115" s="6"/>
      <c r="D115" s="6"/>
      <c r="E115" s="6"/>
      <c r="F115" s="246" t="str">
        <f>IF('תנאי סף'!BE115&lt;&gt;1,"",'תנאי סף'!F115)</f>
        <v/>
      </c>
      <c r="G115" s="8"/>
      <c r="H115" s="8"/>
      <c r="I115" s="163"/>
      <c r="J115" s="163"/>
      <c r="K115" s="8"/>
      <c r="L115" s="7"/>
      <c r="M115" s="8"/>
      <c r="N115" s="8"/>
      <c r="O115" s="163"/>
      <c r="P115" s="186"/>
      <c r="Q115" s="10"/>
      <c r="R115" s="10"/>
      <c r="S115" s="10"/>
      <c r="T115" s="339"/>
      <c r="U115" s="164" t="str">
        <f t="shared" si="19"/>
        <v/>
      </c>
      <c r="V115" s="10">
        <v>1</v>
      </c>
      <c r="W115" s="10" t="str">
        <f t="shared" si="20"/>
        <v/>
      </c>
      <c r="X115" s="164">
        <v>1</v>
      </c>
      <c r="Y115" s="10" t="str">
        <f t="shared" si="21"/>
        <v/>
      </c>
      <c r="Z115" s="123" t="str">
        <f t="shared" si="22"/>
        <v/>
      </c>
      <c r="AA115" s="195">
        <f t="shared" si="23"/>
        <v>0</v>
      </c>
      <c r="AB115" s="195" t="str">
        <f t="shared" si="17"/>
        <v/>
      </c>
      <c r="AC115" s="195" t="str">
        <f t="shared" si="17"/>
        <v/>
      </c>
      <c r="AD115" s="195">
        <f t="shared" si="24"/>
        <v>0</v>
      </c>
      <c r="AE115" s="195">
        <f t="shared" si="24"/>
        <v>0</v>
      </c>
      <c r="BA115" s="195" t="str">
        <f t="shared" si="25"/>
        <v/>
      </c>
      <c r="BB115" s="195" t="str">
        <f t="shared" si="25"/>
        <v/>
      </c>
    </row>
    <row r="116" spans="2:54" x14ac:dyDescent="0.25">
      <c r="B116" s="9" t="str">
        <f t="shared" si="18"/>
        <v/>
      </c>
      <c r="C116" s="6"/>
      <c r="D116" s="6"/>
      <c r="E116" s="6"/>
      <c r="F116" s="246" t="str">
        <f>IF('תנאי סף'!BE116&lt;&gt;1,"",'תנאי סף'!F116)</f>
        <v/>
      </c>
      <c r="G116" s="8"/>
      <c r="H116" s="8"/>
      <c r="I116" s="163"/>
      <c r="J116" s="163"/>
      <c r="K116" s="8"/>
      <c r="L116" s="7"/>
      <c r="M116" s="8"/>
      <c r="N116" s="8"/>
      <c r="O116" s="163"/>
      <c r="P116" s="186"/>
      <c r="Q116" s="10"/>
      <c r="R116" s="10"/>
      <c r="S116" s="10"/>
      <c r="T116" s="339"/>
      <c r="U116" s="164" t="str">
        <f t="shared" si="19"/>
        <v/>
      </c>
      <c r="V116" s="10">
        <v>1</v>
      </c>
      <c r="W116" s="10" t="str">
        <f t="shared" si="20"/>
        <v/>
      </c>
      <c r="X116" s="164">
        <v>1</v>
      </c>
      <c r="Y116" s="10" t="str">
        <f t="shared" si="21"/>
        <v/>
      </c>
      <c r="Z116" s="123" t="str">
        <f t="shared" si="22"/>
        <v/>
      </c>
      <c r="AA116" s="195">
        <f t="shared" si="23"/>
        <v>0</v>
      </c>
      <c r="AB116" s="195" t="str">
        <f t="shared" si="17"/>
        <v/>
      </c>
      <c r="AC116" s="195" t="str">
        <f t="shared" si="17"/>
        <v/>
      </c>
      <c r="AD116" s="195">
        <f t="shared" si="24"/>
        <v>0</v>
      </c>
      <c r="AE116" s="195">
        <f t="shared" si="24"/>
        <v>0</v>
      </c>
      <c r="BA116" s="195" t="str">
        <f t="shared" si="25"/>
        <v/>
      </c>
      <c r="BB116" s="195" t="str">
        <f t="shared" si="25"/>
        <v/>
      </c>
    </row>
    <row r="117" spans="2:54" x14ac:dyDescent="0.25">
      <c r="B117" s="9" t="str">
        <f t="shared" si="18"/>
        <v/>
      </c>
      <c r="C117" s="6"/>
      <c r="D117" s="6"/>
      <c r="E117" s="6"/>
      <c r="F117" s="246" t="str">
        <f>IF('תנאי סף'!BE117&lt;&gt;1,"",'תנאי סף'!F117)</f>
        <v/>
      </c>
      <c r="G117" s="8"/>
      <c r="H117" s="8"/>
      <c r="I117" s="163"/>
      <c r="J117" s="163"/>
      <c r="K117" s="8"/>
      <c r="L117" s="7"/>
      <c r="M117" s="8"/>
      <c r="N117" s="8"/>
      <c r="O117" s="163"/>
      <c r="P117" s="186"/>
      <c r="Q117" s="10"/>
      <c r="R117" s="10"/>
      <c r="S117" s="10"/>
      <c r="T117" s="339"/>
      <c r="U117" s="164" t="str">
        <f t="shared" si="19"/>
        <v/>
      </c>
      <c r="V117" s="10">
        <v>1</v>
      </c>
      <c r="W117" s="10" t="str">
        <f t="shared" si="20"/>
        <v/>
      </c>
      <c r="X117" s="164">
        <v>1</v>
      </c>
      <c r="Y117" s="10" t="str">
        <f t="shared" si="21"/>
        <v/>
      </c>
      <c r="Z117" s="123" t="str">
        <f t="shared" si="22"/>
        <v/>
      </c>
      <c r="AA117" s="195">
        <f t="shared" si="23"/>
        <v>0</v>
      </c>
      <c r="AB117" s="195" t="str">
        <f t="shared" si="17"/>
        <v/>
      </c>
      <c r="AC117" s="195" t="str">
        <f t="shared" si="17"/>
        <v/>
      </c>
      <c r="AD117" s="195">
        <f t="shared" si="24"/>
        <v>0</v>
      </c>
      <c r="AE117" s="195">
        <f t="shared" si="24"/>
        <v>0</v>
      </c>
      <c r="BA117" s="195" t="str">
        <f t="shared" si="25"/>
        <v/>
      </c>
      <c r="BB117" s="195" t="str">
        <f t="shared" si="25"/>
        <v/>
      </c>
    </row>
    <row r="118" spans="2:54" x14ac:dyDescent="0.25">
      <c r="B118" s="9" t="str">
        <f t="shared" si="18"/>
        <v/>
      </c>
      <c r="C118" s="6"/>
      <c r="D118" s="6"/>
      <c r="E118" s="6"/>
      <c r="F118" s="246" t="str">
        <f>IF('תנאי סף'!BE118&lt;&gt;1,"",'תנאי סף'!F118)</f>
        <v/>
      </c>
      <c r="G118" s="8"/>
      <c r="H118" s="8"/>
      <c r="I118" s="163"/>
      <c r="J118" s="163"/>
      <c r="K118" s="8"/>
      <c r="L118" s="7"/>
      <c r="M118" s="8"/>
      <c r="N118" s="8"/>
      <c r="O118" s="163"/>
      <c r="P118" s="186"/>
      <c r="Q118" s="10"/>
      <c r="R118" s="10"/>
      <c r="S118" s="10"/>
      <c r="T118" s="339"/>
      <c r="U118" s="164" t="str">
        <f t="shared" si="19"/>
        <v/>
      </c>
      <c r="V118" s="10">
        <v>1</v>
      </c>
      <c r="W118" s="10" t="str">
        <f t="shared" si="20"/>
        <v/>
      </c>
      <c r="X118" s="164">
        <v>1</v>
      </c>
      <c r="Y118" s="10" t="str">
        <f t="shared" si="21"/>
        <v/>
      </c>
      <c r="Z118" s="123" t="str">
        <f t="shared" si="22"/>
        <v/>
      </c>
      <c r="AA118" s="195">
        <f t="shared" si="23"/>
        <v>0</v>
      </c>
      <c r="AB118" s="195" t="str">
        <f t="shared" si="17"/>
        <v/>
      </c>
      <c r="AC118" s="195" t="str">
        <f t="shared" si="17"/>
        <v/>
      </c>
      <c r="AD118" s="195">
        <f t="shared" si="24"/>
        <v>0</v>
      </c>
      <c r="AE118" s="195">
        <f t="shared" si="24"/>
        <v>0</v>
      </c>
      <c r="BA118" s="195" t="str">
        <f t="shared" si="25"/>
        <v/>
      </c>
      <c r="BB118" s="195" t="str">
        <f t="shared" si="25"/>
        <v/>
      </c>
    </row>
    <row r="119" spans="2:54" x14ac:dyDescent="0.25">
      <c r="B119" s="9" t="str">
        <f t="shared" si="18"/>
        <v/>
      </c>
      <c r="C119" s="6"/>
      <c r="D119" s="6"/>
      <c r="E119" s="6"/>
      <c r="F119" s="246" t="str">
        <f>IF('תנאי סף'!BE119&lt;&gt;1,"",'תנאי סף'!F119)</f>
        <v/>
      </c>
      <c r="G119" s="8"/>
      <c r="H119" s="8"/>
      <c r="I119" s="163"/>
      <c r="J119" s="163"/>
      <c r="K119" s="8"/>
      <c r="L119" s="7"/>
      <c r="M119" s="8"/>
      <c r="N119" s="8"/>
      <c r="O119" s="163"/>
      <c r="P119" s="186"/>
      <c r="Q119" s="10"/>
      <c r="R119" s="10"/>
      <c r="S119" s="10"/>
      <c r="T119" s="339"/>
      <c r="U119" s="164" t="str">
        <f t="shared" si="19"/>
        <v/>
      </c>
      <c r="V119" s="10">
        <v>1</v>
      </c>
      <c r="W119" s="10" t="str">
        <f t="shared" si="20"/>
        <v/>
      </c>
      <c r="X119" s="164">
        <v>1</v>
      </c>
      <c r="Y119" s="10" t="str">
        <f t="shared" si="21"/>
        <v/>
      </c>
      <c r="Z119" s="123" t="str">
        <f t="shared" si="22"/>
        <v/>
      </c>
      <c r="AA119" s="195">
        <f t="shared" si="23"/>
        <v>0</v>
      </c>
      <c r="AB119" s="195" t="str">
        <f t="shared" si="17"/>
        <v/>
      </c>
      <c r="AC119" s="195" t="str">
        <f t="shared" si="17"/>
        <v/>
      </c>
      <c r="AD119" s="195">
        <f t="shared" si="24"/>
        <v>0</v>
      </c>
      <c r="AE119" s="195">
        <f t="shared" si="24"/>
        <v>0</v>
      </c>
      <c r="BA119" s="195" t="str">
        <f t="shared" si="25"/>
        <v/>
      </c>
      <c r="BB119" s="195" t="str">
        <f t="shared" si="25"/>
        <v/>
      </c>
    </row>
    <row r="120" spans="2:54" x14ac:dyDescent="0.25">
      <c r="B120" s="9" t="str">
        <f t="shared" si="18"/>
        <v/>
      </c>
      <c r="C120" s="6"/>
      <c r="D120" s="6"/>
      <c r="E120" s="6"/>
      <c r="F120" s="246" t="str">
        <f>IF('תנאי סף'!BE120&lt;&gt;1,"",'תנאי סף'!F120)</f>
        <v/>
      </c>
      <c r="G120" s="8"/>
      <c r="H120" s="8"/>
      <c r="I120" s="163"/>
      <c r="J120" s="163"/>
      <c r="K120" s="8"/>
      <c r="L120" s="7"/>
      <c r="M120" s="8"/>
      <c r="N120" s="8"/>
      <c r="O120" s="163"/>
      <c r="P120" s="186"/>
      <c r="Q120" s="10"/>
      <c r="R120" s="10"/>
      <c r="S120" s="10"/>
      <c r="T120" s="339"/>
      <c r="U120" s="164" t="str">
        <f t="shared" si="19"/>
        <v/>
      </c>
      <c r="V120" s="10">
        <v>1</v>
      </c>
      <c r="W120" s="10" t="str">
        <f t="shared" si="20"/>
        <v/>
      </c>
      <c r="X120" s="164">
        <v>1</v>
      </c>
      <c r="Y120" s="10" t="str">
        <f t="shared" si="21"/>
        <v/>
      </c>
      <c r="Z120" s="123" t="str">
        <f t="shared" si="22"/>
        <v/>
      </c>
      <c r="AA120" s="195">
        <f t="shared" si="23"/>
        <v>0</v>
      </c>
      <c r="AB120" s="195" t="str">
        <f t="shared" si="17"/>
        <v/>
      </c>
      <c r="AC120" s="195" t="str">
        <f t="shared" si="17"/>
        <v/>
      </c>
      <c r="AD120" s="195">
        <f t="shared" si="24"/>
        <v>0</v>
      </c>
      <c r="AE120" s="195">
        <f t="shared" si="24"/>
        <v>0</v>
      </c>
      <c r="BA120" s="195" t="str">
        <f t="shared" si="25"/>
        <v/>
      </c>
      <c r="BB120" s="195" t="str">
        <f t="shared" si="25"/>
        <v/>
      </c>
    </row>
    <row r="121" spans="2:54" x14ac:dyDescent="0.25">
      <c r="B121" s="9" t="str">
        <f t="shared" si="18"/>
        <v/>
      </c>
      <c r="C121" s="6"/>
      <c r="D121" s="6"/>
      <c r="E121" s="6"/>
      <c r="F121" s="246" t="str">
        <f>IF('תנאי סף'!BE121&lt;&gt;1,"",'תנאי סף'!F121)</f>
        <v/>
      </c>
      <c r="G121" s="8"/>
      <c r="H121" s="8"/>
      <c r="I121" s="163"/>
      <c r="J121" s="163"/>
      <c r="K121" s="8"/>
      <c r="L121" s="7"/>
      <c r="M121" s="8"/>
      <c r="N121" s="8"/>
      <c r="O121" s="163"/>
      <c r="P121" s="186"/>
      <c r="Q121" s="10"/>
      <c r="R121" s="10"/>
      <c r="S121" s="10"/>
      <c r="T121" s="339"/>
      <c r="U121" s="164" t="str">
        <f t="shared" si="19"/>
        <v/>
      </c>
      <c r="V121" s="10">
        <v>1</v>
      </c>
      <c r="W121" s="10" t="str">
        <f t="shared" si="20"/>
        <v/>
      </c>
      <c r="X121" s="164">
        <v>1</v>
      </c>
      <c r="Y121" s="10" t="str">
        <f t="shared" si="21"/>
        <v/>
      </c>
      <c r="Z121" s="123" t="str">
        <f t="shared" si="22"/>
        <v/>
      </c>
      <c r="AA121" s="195">
        <f t="shared" si="23"/>
        <v>0</v>
      </c>
      <c r="AB121" s="195" t="str">
        <f t="shared" si="17"/>
        <v/>
      </c>
      <c r="AC121" s="195" t="str">
        <f t="shared" si="17"/>
        <v/>
      </c>
      <c r="AD121" s="195">
        <f t="shared" si="24"/>
        <v>0</v>
      </c>
      <c r="AE121" s="195">
        <f t="shared" si="24"/>
        <v>0</v>
      </c>
      <c r="BA121" s="195" t="str">
        <f t="shared" si="25"/>
        <v/>
      </c>
      <c r="BB121" s="195" t="str">
        <f t="shared" si="25"/>
        <v/>
      </c>
    </row>
    <row r="122" spans="2:54" x14ac:dyDescent="0.25">
      <c r="B122" s="9" t="str">
        <f t="shared" si="18"/>
        <v/>
      </c>
      <c r="C122" s="6"/>
      <c r="D122" s="6"/>
      <c r="E122" s="6"/>
      <c r="F122" s="246" t="str">
        <f>IF('תנאי סף'!BE122&lt;&gt;1,"",'תנאי סף'!F122)</f>
        <v/>
      </c>
      <c r="G122" s="8"/>
      <c r="H122" s="8"/>
      <c r="I122" s="163"/>
      <c r="J122" s="163"/>
      <c r="K122" s="8"/>
      <c r="L122" s="7"/>
      <c r="M122" s="8"/>
      <c r="N122" s="8"/>
      <c r="O122" s="163"/>
      <c r="P122" s="186"/>
      <c r="Q122" s="10"/>
      <c r="R122" s="10"/>
      <c r="S122" s="10"/>
      <c r="T122" s="339"/>
      <c r="U122" s="164" t="str">
        <f t="shared" si="19"/>
        <v/>
      </c>
      <c r="V122" s="10">
        <v>1</v>
      </c>
      <c r="W122" s="10" t="str">
        <f t="shared" si="20"/>
        <v/>
      </c>
      <c r="X122" s="164">
        <v>1</v>
      </c>
      <c r="Y122" s="10" t="str">
        <f t="shared" si="21"/>
        <v/>
      </c>
      <c r="Z122" s="123" t="str">
        <f t="shared" si="22"/>
        <v/>
      </c>
      <c r="AA122" s="195">
        <f t="shared" si="23"/>
        <v>0</v>
      </c>
      <c r="AB122" s="195" t="str">
        <f t="shared" si="17"/>
        <v/>
      </c>
      <c r="AC122" s="195" t="str">
        <f t="shared" si="17"/>
        <v/>
      </c>
      <c r="AD122" s="195">
        <f t="shared" si="24"/>
        <v>0</v>
      </c>
      <c r="AE122" s="195">
        <f t="shared" si="24"/>
        <v>0</v>
      </c>
      <c r="BA122" s="195" t="str">
        <f t="shared" si="25"/>
        <v/>
      </c>
      <c r="BB122" s="195" t="str">
        <f t="shared" si="25"/>
        <v/>
      </c>
    </row>
    <row r="123" spans="2:54" x14ac:dyDescent="0.25">
      <c r="B123" s="9" t="str">
        <f t="shared" si="18"/>
        <v/>
      </c>
      <c r="C123" s="6"/>
      <c r="D123" s="6"/>
      <c r="E123" s="6"/>
      <c r="F123" s="246" t="str">
        <f>IF('תנאי סף'!BE123&lt;&gt;1,"",'תנאי סף'!F123)</f>
        <v/>
      </c>
      <c r="G123" s="8"/>
      <c r="H123" s="8"/>
      <c r="I123" s="163"/>
      <c r="J123" s="163"/>
      <c r="K123" s="8"/>
      <c r="L123" s="7"/>
      <c r="M123" s="8"/>
      <c r="N123" s="8"/>
      <c r="O123" s="163"/>
      <c r="P123" s="186"/>
      <c r="Q123" s="10"/>
      <c r="R123" s="10"/>
      <c r="S123" s="10"/>
      <c r="T123" s="339"/>
      <c r="U123" s="164" t="str">
        <f t="shared" si="19"/>
        <v/>
      </c>
      <c r="V123" s="10">
        <v>1</v>
      </c>
      <c r="W123" s="10" t="str">
        <f t="shared" si="20"/>
        <v/>
      </c>
      <c r="X123" s="164">
        <v>1</v>
      </c>
      <c r="Y123" s="10" t="str">
        <f t="shared" si="21"/>
        <v/>
      </c>
      <c r="Z123" s="123" t="str">
        <f t="shared" si="22"/>
        <v/>
      </c>
      <c r="AA123" s="195">
        <f t="shared" si="23"/>
        <v>0</v>
      </c>
      <c r="AB123" s="195" t="str">
        <f t="shared" si="17"/>
        <v/>
      </c>
      <c r="AC123" s="195" t="str">
        <f t="shared" si="17"/>
        <v/>
      </c>
      <c r="AD123" s="195">
        <f t="shared" si="24"/>
        <v>0</v>
      </c>
      <c r="AE123" s="195">
        <f t="shared" si="24"/>
        <v>0</v>
      </c>
      <c r="BA123" s="195" t="str">
        <f t="shared" si="25"/>
        <v/>
      </c>
      <c r="BB123" s="195" t="str">
        <f t="shared" si="25"/>
        <v/>
      </c>
    </row>
    <row r="124" spans="2:54" x14ac:dyDescent="0.25">
      <c r="B124" s="9" t="str">
        <f t="shared" si="18"/>
        <v/>
      </c>
      <c r="C124" s="6"/>
      <c r="D124" s="6"/>
      <c r="E124" s="6"/>
      <c r="F124" s="246" t="str">
        <f>IF('תנאי סף'!BE124&lt;&gt;1,"",'תנאי סף'!F124)</f>
        <v/>
      </c>
      <c r="G124" s="8"/>
      <c r="H124" s="8"/>
      <c r="I124" s="163"/>
      <c r="J124" s="163"/>
      <c r="K124" s="8"/>
      <c r="L124" s="7"/>
      <c r="M124" s="8"/>
      <c r="N124" s="8"/>
      <c r="O124" s="163"/>
      <c r="P124" s="186"/>
      <c r="Q124" s="10"/>
      <c r="R124" s="10"/>
      <c r="S124" s="10"/>
      <c r="T124" s="339"/>
      <c r="U124" s="164" t="str">
        <f t="shared" si="19"/>
        <v/>
      </c>
      <c r="V124" s="10">
        <v>1</v>
      </c>
      <c r="W124" s="10" t="str">
        <f t="shared" si="20"/>
        <v/>
      </c>
      <c r="X124" s="164">
        <v>1</v>
      </c>
      <c r="Y124" s="10" t="str">
        <f t="shared" si="21"/>
        <v/>
      </c>
      <c r="Z124" s="123" t="str">
        <f t="shared" si="22"/>
        <v/>
      </c>
      <c r="AA124" s="195">
        <f t="shared" si="23"/>
        <v>0</v>
      </c>
      <c r="AB124" s="195" t="str">
        <f t="shared" si="17"/>
        <v/>
      </c>
      <c r="AC124" s="195" t="str">
        <f t="shared" si="17"/>
        <v/>
      </c>
      <c r="AD124" s="195">
        <f t="shared" si="24"/>
        <v>0</v>
      </c>
      <c r="AE124" s="195">
        <f t="shared" si="24"/>
        <v>0</v>
      </c>
      <c r="BA124" s="195" t="str">
        <f t="shared" si="25"/>
        <v/>
      </c>
      <c r="BB124" s="195" t="str">
        <f t="shared" si="25"/>
        <v/>
      </c>
    </row>
    <row r="125" spans="2:54" x14ac:dyDescent="0.25">
      <c r="B125" s="9" t="str">
        <f t="shared" si="18"/>
        <v/>
      </c>
      <c r="C125" s="6"/>
      <c r="D125" s="6"/>
      <c r="E125" s="6"/>
      <c r="F125" s="246" t="str">
        <f>IF('תנאי סף'!BE125&lt;&gt;1,"",'תנאי סף'!F125)</f>
        <v/>
      </c>
      <c r="G125" s="8"/>
      <c r="H125" s="8"/>
      <c r="I125" s="163"/>
      <c r="J125" s="163"/>
      <c r="K125" s="8"/>
      <c r="L125" s="7"/>
      <c r="M125" s="8"/>
      <c r="N125" s="8"/>
      <c r="O125" s="163"/>
      <c r="P125" s="186"/>
      <c r="Q125" s="10"/>
      <c r="R125" s="10"/>
      <c r="S125" s="10"/>
      <c r="T125" s="339"/>
      <c r="U125" s="164" t="str">
        <f t="shared" si="19"/>
        <v/>
      </c>
      <c r="V125" s="10">
        <v>1</v>
      </c>
      <c r="W125" s="10" t="str">
        <f t="shared" si="20"/>
        <v/>
      </c>
      <c r="X125" s="164">
        <v>1</v>
      </c>
      <c r="Y125" s="10" t="str">
        <f t="shared" si="21"/>
        <v/>
      </c>
      <c r="Z125" s="123" t="str">
        <f t="shared" si="22"/>
        <v/>
      </c>
      <c r="AA125" s="195">
        <f t="shared" si="23"/>
        <v>0</v>
      </c>
      <c r="AB125" s="195" t="str">
        <f t="shared" si="17"/>
        <v/>
      </c>
      <c r="AC125" s="195" t="str">
        <f t="shared" si="17"/>
        <v/>
      </c>
      <c r="AD125" s="195">
        <f t="shared" si="24"/>
        <v>0</v>
      </c>
      <c r="AE125" s="195">
        <f t="shared" si="24"/>
        <v>0</v>
      </c>
      <c r="BA125" s="195" t="str">
        <f t="shared" si="25"/>
        <v/>
      </c>
      <c r="BB125" s="195" t="str">
        <f t="shared" si="25"/>
        <v/>
      </c>
    </row>
    <row r="126" spans="2:54" x14ac:dyDescent="0.25">
      <c r="B126" s="9" t="str">
        <f t="shared" si="18"/>
        <v/>
      </c>
      <c r="C126" s="6"/>
      <c r="D126" s="6"/>
      <c r="E126" s="6"/>
      <c r="F126" s="246" t="str">
        <f>IF('תנאי סף'!BE126&lt;&gt;1,"",'תנאי סף'!F126)</f>
        <v/>
      </c>
      <c r="G126" s="8"/>
      <c r="H126" s="8"/>
      <c r="I126" s="163"/>
      <c r="J126" s="163"/>
      <c r="K126" s="8"/>
      <c r="L126" s="7"/>
      <c r="M126" s="8"/>
      <c r="N126" s="8"/>
      <c r="O126" s="163"/>
      <c r="P126" s="186"/>
      <c r="Q126" s="10"/>
      <c r="R126" s="10"/>
      <c r="S126" s="10"/>
      <c r="T126" s="339"/>
      <c r="U126" s="164" t="str">
        <f t="shared" si="19"/>
        <v/>
      </c>
      <c r="V126" s="10">
        <v>1</v>
      </c>
      <c r="W126" s="10" t="str">
        <f t="shared" si="20"/>
        <v/>
      </c>
      <c r="X126" s="164">
        <v>1</v>
      </c>
      <c r="Y126" s="10" t="str">
        <f t="shared" si="21"/>
        <v/>
      </c>
      <c r="Z126" s="123" t="str">
        <f t="shared" si="22"/>
        <v/>
      </c>
      <c r="AA126" s="195">
        <f t="shared" si="23"/>
        <v>0</v>
      </c>
      <c r="AB126" s="195" t="str">
        <f t="shared" si="17"/>
        <v/>
      </c>
      <c r="AC126" s="195" t="str">
        <f t="shared" si="17"/>
        <v/>
      </c>
      <c r="AD126" s="195">
        <f t="shared" si="24"/>
        <v>0</v>
      </c>
      <c r="AE126" s="195">
        <f t="shared" si="24"/>
        <v>0</v>
      </c>
      <c r="BA126" s="195" t="str">
        <f t="shared" si="25"/>
        <v/>
      </c>
      <c r="BB126" s="195" t="str">
        <f t="shared" si="25"/>
        <v/>
      </c>
    </row>
    <row r="127" spans="2:54" x14ac:dyDescent="0.25">
      <c r="B127" s="9" t="str">
        <f t="shared" si="18"/>
        <v/>
      </c>
      <c r="C127" s="6"/>
      <c r="D127" s="6"/>
      <c r="E127" s="6"/>
      <c r="F127" s="246" t="str">
        <f>IF('תנאי סף'!BE127&lt;&gt;1,"",'תנאי סף'!F127)</f>
        <v/>
      </c>
      <c r="G127" s="8"/>
      <c r="H127" s="8"/>
      <c r="I127" s="163"/>
      <c r="J127" s="163"/>
      <c r="K127" s="8"/>
      <c r="L127" s="7"/>
      <c r="M127" s="8"/>
      <c r="N127" s="8"/>
      <c r="O127" s="163"/>
      <c r="P127" s="186"/>
      <c r="Q127" s="10"/>
      <c r="R127" s="10"/>
      <c r="S127" s="10"/>
      <c r="T127" s="339"/>
      <c r="U127" s="164" t="str">
        <f t="shared" si="19"/>
        <v/>
      </c>
      <c r="V127" s="10">
        <v>1</v>
      </c>
      <c r="W127" s="10" t="str">
        <f t="shared" si="20"/>
        <v/>
      </c>
      <c r="X127" s="164">
        <v>1</v>
      </c>
      <c r="Y127" s="10" t="str">
        <f t="shared" si="21"/>
        <v/>
      </c>
      <c r="Z127" s="123" t="str">
        <f t="shared" si="22"/>
        <v/>
      </c>
      <c r="AA127" s="195">
        <f t="shared" si="23"/>
        <v>0</v>
      </c>
      <c r="AB127" s="195" t="str">
        <f t="shared" si="17"/>
        <v/>
      </c>
      <c r="AC127" s="195" t="str">
        <f t="shared" si="17"/>
        <v/>
      </c>
      <c r="AD127" s="195">
        <f t="shared" si="24"/>
        <v>0</v>
      </c>
      <c r="AE127" s="195">
        <f t="shared" si="24"/>
        <v>0</v>
      </c>
      <c r="BA127" s="195" t="str">
        <f t="shared" si="25"/>
        <v/>
      </c>
      <c r="BB127" s="195" t="str">
        <f t="shared" si="25"/>
        <v/>
      </c>
    </row>
    <row r="128" spans="2:54" x14ac:dyDescent="0.25">
      <c r="B128" s="9" t="str">
        <f t="shared" si="18"/>
        <v/>
      </c>
      <c r="C128" s="6"/>
      <c r="D128" s="6"/>
      <c r="E128" s="6"/>
      <c r="F128" s="246" t="str">
        <f>IF('תנאי סף'!BE128&lt;&gt;1,"",'תנאי סף'!F128)</f>
        <v/>
      </c>
      <c r="G128" s="8"/>
      <c r="H128" s="8"/>
      <c r="I128" s="163"/>
      <c r="J128" s="163"/>
      <c r="K128" s="8"/>
      <c r="L128" s="7"/>
      <c r="M128" s="8"/>
      <c r="N128" s="8"/>
      <c r="O128" s="163"/>
      <c r="P128" s="186"/>
      <c r="Q128" s="10"/>
      <c r="R128" s="10"/>
      <c r="S128" s="10"/>
      <c r="T128" s="339"/>
      <c r="U128" s="164" t="str">
        <f t="shared" si="19"/>
        <v/>
      </c>
      <c r="V128" s="10">
        <v>1</v>
      </c>
      <c r="W128" s="10" t="str">
        <f t="shared" si="20"/>
        <v/>
      </c>
      <c r="X128" s="164">
        <v>1</v>
      </c>
      <c r="Y128" s="10" t="str">
        <f t="shared" si="21"/>
        <v/>
      </c>
      <c r="Z128" s="123" t="str">
        <f t="shared" si="22"/>
        <v/>
      </c>
      <c r="AA128" s="195">
        <f t="shared" si="23"/>
        <v>0</v>
      </c>
      <c r="AB128" s="195" t="str">
        <f t="shared" si="17"/>
        <v/>
      </c>
      <c r="AC128" s="195" t="str">
        <f t="shared" si="17"/>
        <v/>
      </c>
      <c r="AD128" s="195">
        <f t="shared" si="24"/>
        <v>0</v>
      </c>
      <c r="AE128" s="195">
        <f t="shared" si="24"/>
        <v>0</v>
      </c>
      <c r="BA128" s="195" t="str">
        <f t="shared" si="25"/>
        <v/>
      </c>
      <c r="BB128" s="195" t="str">
        <f t="shared" si="25"/>
        <v/>
      </c>
    </row>
    <row r="129" spans="2:54" x14ac:dyDescent="0.25">
      <c r="B129" s="9" t="str">
        <f t="shared" si="18"/>
        <v/>
      </c>
      <c r="C129" s="6"/>
      <c r="D129" s="6"/>
      <c r="E129" s="6"/>
      <c r="F129" s="246" t="str">
        <f>IF('תנאי סף'!BE129&lt;&gt;1,"",'תנאי סף'!F129)</f>
        <v/>
      </c>
      <c r="G129" s="8"/>
      <c r="H129" s="8"/>
      <c r="I129" s="163"/>
      <c r="J129" s="163"/>
      <c r="K129" s="8"/>
      <c r="L129" s="7"/>
      <c r="M129" s="8"/>
      <c r="N129" s="8"/>
      <c r="O129" s="163"/>
      <c r="P129" s="186"/>
      <c r="Q129" s="10"/>
      <c r="R129" s="10"/>
      <c r="S129" s="10"/>
      <c r="T129" s="339"/>
      <c r="U129" s="164" t="str">
        <f t="shared" si="19"/>
        <v/>
      </c>
      <c r="V129" s="10">
        <v>1</v>
      </c>
      <c r="W129" s="10" t="str">
        <f t="shared" si="20"/>
        <v/>
      </c>
      <c r="X129" s="164">
        <v>1</v>
      </c>
      <c r="Y129" s="10" t="str">
        <f t="shared" si="21"/>
        <v/>
      </c>
      <c r="Z129" s="123" t="str">
        <f t="shared" si="22"/>
        <v/>
      </c>
      <c r="AA129" s="195">
        <f t="shared" si="23"/>
        <v>0</v>
      </c>
      <c r="AB129" s="195" t="str">
        <f t="shared" si="17"/>
        <v/>
      </c>
      <c r="AC129" s="195" t="str">
        <f t="shared" si="17"/>
        <v/>
      </c>
      <c r="AD129" s="195">
        <f t="shared" si="24"/>
        <v>0</v>
      </c>
      <c r="AE129" s="195">
        <f t="shared" si="24"/>
        <v>0</v>
      </c>
      <c r="BA129" s="195" t="str">
        <f t="shared" si="25"/>
        <v/>
      </c>
      <c r="BB129" s="195" t="str">
        <f t="shared" si="25"/>
        <v/>
      </c>
    </row>
    <row r="130" spans="2:54" ht="16.5" thickBot="1" x14ac:dyDescent="0.3">
      <c r="B130" s="9" t="str">
        <f t="shared" si="18"/>
        <v/>
      </c>
      <c r="C130" s="6"/>
      <c r="D130" s="6"/>
      <c r="E130" s="6"/>
      <c r="F130" s="246" t="str">
        <f>IF('תנאי סף'!BE130&lt;&gt;1,"",'תנאי סף'!F130)</f>
        <v/>
      </c>
      <c r="G130" s="8"/>
      <c r="H130" s="8"/>
      <c r="I130" s="163"/>
      <c r="J130" s="163"/>
      <c r="K130" s="8"/>
      <c r="L130" s="7"/>
      <c r="M130" s="8"/>
      <c r="N130" s="8"/>
      <c r="O130" s="163"/>
      <c r="P130" s="186"/>
      <c r="Q130" s="10"/>
      <c r="R130" s="10"/>
      <c r="S130" s="10"/>
      <c r="T130" s="339"/>
      <c r="U130" s="164" t="str">
        <f t="shared" si="19"/>
        <v/>
      </c>
      <c r="V130" s="10">
        <v>1</v>
      </c>
      <c r="W130" s="10" t="str">
        <f t="shared" si="20"/>
        <v/>
      </c>
      <c r="X130" s="164">
        <v>1</v>
      </c>
      <c r="Y130" s="10" t="str">
        <f t="shared" si="21"/>
        <v/>
      </c>
      <c r="Z130" s="123" t="str">
        <f t="shared" si="22"/>
        <v/>
      </c>
      <c r="AA130" s="195">
        <f t="shared" si="23"/>
        <v>0</v>
      </c>
      <c r="AB130" s="195" t="str">
        <f t="shared" si="17"/>
        <v/>
      </c>
      <c r="AC130" s="195" t="str">
        <f t="shared" si="17"/>
        <v/>
      </c>
      <c r="AD130" s="195">
        <f t="shared" si="24"/>
        <v>0</v>
      </c>
      <c r="AE130" s="195">
        <f t="shared" si="24"/>
        <v>0</v>
      </c>
      <c r="BA130" s="195" t="str">
        <f t="shared" si="25"/>
        <v/>
      </c>
      <c r="BB130" s="195" t="str">
        <f t="shared" si="25"/>
        <v/>
      </c>
    </row>
    <row r="131" spans="2:54" ht="19.5" thickBot="1" x14ac:dyDescent="0.35">
      <c r="B131" s="502" t="s">
        <v>8</v>
      </c>
      <c r="C131" s="503"/>
      <c r="D131" s="503"/>
      <c r="E131" s="503"/>
      <c r="F131" s="504"/>
      <c r="G131" s="11">
        <f>SUM(G31:G130)</f>
        <v>479</v>
      </c>
      <c r="H131" s="11">
        <f>SUM(H31:H130)</f>
        <v>102</v>
      </c>
      <c r="I131" s="11">
        <f>SUM(I31:I130)</f>
        <v>0</v>
      </c>
      <c r="J131" s="11">
        <f>SUM(J31:J130)</f>
        <v>0</v>
      </c>
      <c r="K131" s="11">
        <f t="shared" ref="K131:P131" si="26">SUM(K31:K130)</f>
        <v>0</v>
      </c>
      <c r="L131" s="11">
        <f t="shared" si="26"/>
        <v>0</v>
      </c>
      <c r="M131" s="11">
        <f t="shared" si="26"/>
        <v>0</v>
      </c>
      <c r="N131" s="11">
        <f t="shared" si="26"/>
        <v>0</v>
      </c>
      <c r="O131" s="11">
        <f t="shared" si="26"/>
        <v>0</v>
      </c>
      <c r="P131" s="11">
        <f t="shared" si="26"/>
        <v>0</v>
      </c>
      <c r="Q131" s="11">
        <f t="shared" ref="Q131:Z131" si="27">SUM(Q31:Q130)</f>
        <v>0</v>
      </c>
      <c r="R131" s="11">
        <f t="shared" si="27"/>
        <v>0</v>
      </c>
      <c r="S131" s="11">
        <f t="shared" si="27"/>
        <v>0</v>
      </c>
      <c r="T131" s="11">
        <f t="shared" si="27"/>
        <v>0</v>
      </c>
      <c r="U131" s="11">
        <f t="shared" si="27"/>
        <v>683</v>
      </c>
      <c r="V131" s="11">
        <f t="shared" si="27"/>
        <v>100</v>
      </c>
      <c r="W131" s="11">
        <f t="shared" si="27"/>
        <v>683</v>
      </c>
      <c r="X131" s="11">
        <f t="shared" si="27"/>
        <v>100</v>
      </c>
      <c r="Y131" s="11">
        <f t="shared" si="27"/>
        <v>683</v>
      </c>
      <c r="Z131" s="124">
        <f t="shared" si="27"/>
        <v>1</v>
      </c>
      <c r="AD131" s="196"/>
      <c r="AE131" s="196"/>
    </row>
    <row r="132" spans="2:54" x14ac:dyDescent="0.25">
      <c r="AD132" s="196"/>
      <c r="AE132" s="196"/>
    </row>
    <row r="133" spans="2:54" x14ac:dyDescent="0.25">
      <c r="AD133" s="196"/>
      <c r="AE133" s="196"/>
    </row>
    <row r="134" spans="2:54" x14ac:dyDescent="0.25">
      <c r="AD134" s="196"/>
      <c r="AE134" s="196"/>
    </row>
    <row r="135" spans="2:54" x14ac:dyDescent="0.25">
      <c r="AD135" s="196"/>
      <c r="AE135" s="196"/>
    </row>
    <row r="136" spans="2:54" x14ac:dyDescent="0.25">
      <c r="AD136" s="196"/>
      <c r="AE136" s="196"/>
    </row>
    <row r="137" spans="2:54" x14ac:dyDescent="0.25">
      <c r="AD137" s="196"/>
      <c r="AE137" s="196"/>
    </row>
    <row r="138" spans="2:54" x14ac:dyDescent="0.25">
      <c r="AD138" s="196"/>
      <c r="AE138" s="196"/>
    </row>
    <row r="139" spans="2:54" x14ac:dyDescent="0.25">
      <c r="AD139" s="196"/>
      <c r="AE139" s="196"/>
    </row>
    <row r="140" spans="2:54" x14ac:dyDescent="0.25">
      <c r="AD140" s="196"/>
      <c r="AE140" s="196"/>
    </row>
    <row r="141" spans="2:54" x14ac:dyDescent="0.25">
      <c r="AD141" s="196"/>
      <c r="AE141" s="196"/>
    </row>
    <row r="142" spans="2:54" x14ac:dyDescent="0.25">
      <c r="AD142" s="196"/>
      <c r="AE142" s="196"/>
    </row>
    <row r="143" spans="2:54" x14ac:dyDescent="0.25">
      <c r="AD143" s="196"/>
      <c r="AE143" s="196"/>
    </row>
    <row r="144" spans="2:54" x14ac:dyDescent="0.25">
      <c r="AD144" s="196"/>
      <c r="AE144" s="196"/>
    </row>
    <row r="145" spans="30:31" x14ac:dyDescent="0.25">
      <c r="AD145" s="196"/>
      <c r="AE145" s="196"/>
    </row>
    <row r="146" spans="30:31" x14ac:dyDescent="0.25">
      <c r="AD146" s="196"/>
      <c r="AE146" s="196"/>
    </row>
    <row r="147" spans="30:31" x14ac:dyDescent="0.25">
      <c r="AD147" s="196"/>
      <c r="AE147" s="196"/>
    </row>
    <row r="148" spans="30:31" x14ac:dyDescent="0.25">
      <c r="AD148" s="196"/>
      <c r="AE148" s="196"/>
    </row>
    <row r="149" spans="30:31" x14ac:dyDescent="0.25">
      <c r="AD149" s="196"/>
      <c r="AE149" s="196"/>
    </row>
    <row r="150" spans="30:31" x14ac:dyDescent="0.25">
      <c r="AD150" s="196"/>
      <c r="AE150" s="196"/>
    </row>
    <row r="151" spans="30:31" x14ac:dyDescent="0.25">
      <c r="AD151" s="196"/>
      <c r="AE151" s="196"/>
    </row>
    <row r="152" spans="30:31" x14ac:dyDescent="0.25">
      <c r="AD152" s="196"/>
      <c r="AE152" s="196"/>
    </row>
    <row r="153" spans="30:31" x14ac:dyDescent="0.25">
      <c r="AD153" s="196"/>
      <c r="AE153" s="196"/>
    </row>
    <row r="154" spans="30:31" x14ac:dyDescent="0.25">
      <c r="AD154" s="196"/>
      <c r="AE154" s="196"/>
    </row>
    <row r="155" spans="30:31" x14ac:dyDescent="0.25">
      <c r="AD155" s="196"/>
      <c r="AE155" s="196"/>
    </row>
    <row r="156" spans="30:31" x14ac:dyDescent="0.25">
      <c r="AD156" s="196"/>
      <c r="AE156" s="196"/>
    </row>
    <row r="157" spans="30:31" x14ac:dyDescent="0.25">
      <c r="AD157" s="196"/>
      <c r="AE157" s="196"/>
    </row>
    <row r="158" spans="30:31" x14ac:dyDescent="0.25">
      <c r="AD158" s="196"/>
      <c r="AE158" s="196"/>
    </row>
    <row r="159" spans="30:31" x14ac:dyDescent="0.25">
      <c r="AD159" s="196"/>
      <c r="AE159" s="196"/>
    </row>
    <row r="160" spans="30:31" x14ac:dyDescent="0.25">
      <c r="AD160" s="196"/>
      <c r="AE160" s="196"/>
    </row>
    <row r="161" spans="30:31" x14ac:dyDescent="0.25">
      <c r="AD161" s="196"/>
      <c r="AE161" s="196"/>
    </row>
    <row r="162" spans="30:31" x14ac:dyDescent="0.25">
      <c r="AD162" s="196"/>
      <c r="AE162" s="196"/>
    </row>
    <row r="163" spans="30:31" x14ac:dyDescent="0.25">
      <c r="AD163" s="196"/>
      <c r="AE163" s="196"/>
    </row>
    <row r="164" spans="30:31" x14ac:dyDescent="0.25">
      <c r="AD164" s="196"/>
      <c r="AE164" s="196"/>
    </row>
    <row r="165" spans="30:31" x14ac:dyDescent="0.25">
      <c r="AD165" s="196"/>
      <c r="AE165" s="196"/>
    </row>
    <row r="166" spans="30:31" x14ac:dyDescent="0.25">
      <c r="AD166" s="196"/>
      <c r="AE166" s="196"/>
    </row>
    <row r="167" spans="30:31" x14ac:dyDescent="0.25">
      <c r="AD167" s="196"/>
      <c r="AE167" s="196"/>
    </row>
    <row r="168" spans="30:31" x14ac:dyDescent="0.25">
      <c r="AD168" s="196"/>
      <c r="AE168" s="196"/>
    </row>
    <row r="169" spans="30:31" x14ac:dyDescent="0.25">
      <c r="AD169" s="196"/>
      <c r="AE169" s="196"/>
    </row>
    <row r="170" spans="30:31" x14ac:dyDescent="0.25">
      <c r="AD170" s="196"/>
      <c r="AE170" s="196"/>
    </row>
    <row r="171" spans="30:31" x14ac:dyDescent="0.25">
      <c r="AD171" s="196"/>
      <c r="AE171" s="196"/>
    </row>
    <row r="172" spans="30:31" x14ac:dyDescent="0.25">
      <c r="AD172" s="196"/>
      <c r="AE172" s="196"/>
    </row>
    <row r="173" spans="30:31" x14ac:dyDescent="0.25">
      <c r="AD173" s="196"/>
      <c r="AE173" s="196"/>
    </row>
    <row r="174" spans="30:31" x14ac:dyDescent="0.25">
      <c r="AD174" s="196"/>
      <c r="AE174" s="196"/>
    </row>
    <row r="175" spans="30:31" x14ac:dyDescent="0.25">
      <c r="AD175" s="196"/>
      <c r="AE175" s="196"/>
    </row>
    <row r="176" spans="30:31" x14ac:dyDescent="0.25">
      <c r="AD176" s="196"/>
      <c r="AE176" s="196"/>
    </row>
    <row r="177" spans="30:31" x14ac:dyDescent="0.25">
      <c r="AD177" s="196"/>
      <c r="AE177" s="196"/>
    </row>
    <row r="178" spans="30:31" x14ac:dyDescent="0.25">
      <c r="AD178" s="196"/>
      <c r="AE178" s="196"/>
    </row>
    <row r="179" spans="30:31" x14ac:dyDescent="0.25">
      <c r="AD179" s="196"/>
      <c r="AE179" s="196"/>
    </row>
    <row r="180" spans="30:31" x14ac:dyDescent="0.25">
      <c r="AD180" s="196"/>
      <c r="AE180" s="196"/>
    </row>
  </sheetData>
  <sheetProtection algorithmName="SHA-512" hashValue="DgJadPs+dcwtVTlGY+bCwA3Gsz1HnRgv8yoavhmy/wdVU+q7pIWzifExdGgH/aBmjjPMerFamka7U8nFTgu82g==" saltValue="NNG0ce23H5EmXUQ00AygoA==" spinCount="100000" sheet="1" scenarios="1" formatCells="0" formatColumns="0" formatRows="0" autoFilter="0"/>
  <mergeCells count="17">
    <mergeCell ref="B1:Z1"/>
    <mergeCell ref="B29:B30"/>
    <mergeCell ref="C29:C30"/>
    <mergeCell ref="D29:D30"/>
    <mergeCell ref="E29:E30"/>
    <mergeCell ref="F29:F30"/>
    <mergeCell ref="U29:U30"/>
    <mergeCell ref="V29:V30"/>
    <mergeCell ref="B131:F131"/>
    <mergeCell ref="W29:W30"/>
    <mergeCell ref="X29:X30"/>
    <mergeCell ref="Y29:Y30"/>
    <mergeCell ref="Z29:Z30"/>
    <mergeCell ref="Q29:Q30"/>
    <mergeCell ref="R29:R30"/>
    <mergeCell ref="S29:S30"/>
    <mergeCell ref="T29:T30"/>
  </mergeCells>
  <conditionalFormatting sqref="B31:J130">
    <cfRule type="expression" dxfId="111" priority="1" stopIfTrue="1">
      <formula>AND($F31="",B31&lt;&gt;"")</formula>
    </cfRule>
    <cfRule type="expression" dxfId="110" priority="2">
      <formula>$F31=""</formula>
    </cfRule>
    <cfRule type="expression" dxfId="109" priority="3">
      <formula>B$30&lt;&gt;""</formula>
    </cfRule>
  </conditionalFormatting>
  <conditionalFormatting sqref="K81:T120 K121:S130">
    <cfRule type="expression" dxfId="108" priority="85" stopIfTrue="1">
      <formula>AND($F81="",K81&lt;&gt;"")</formula>
    </cfRule>
    <cfRule type="expression" dxfId="107" priority="86">
      <formula>$F81=""</formula>
    </cfRule>
    <cfRule type="expression" dxfId="106" priority="87">
      <formula>K$30&lt;&gt;""</formula>
    </cfRule>
  </conditionalFormatting>
  <conditionalFormatting sqref="K31:Z80">
    <cfRule type="expression" dxfId="105" priority="21" stopIfTrue="1">
      <formula>AND($F31="",K31&lt;&gt;"")</formula>
    </cfRule>
    <cfRule type="expression" dxfId="104" priority="22">
      <formula>$F31=""</formula>
    </cfRule>
    <cfRule type="expression" dxfId="103" priority="23">
      <formula>K$30&lt;&gt;""</formula>
    </cfRule>
  </conditionalFormatting>
  <conditionalFormatting sqref="T31:T80">
    <cfRule type="expression" dxfId="102" priority="17" stopIfTrue="1">
      <formula>AND($F31="",T31&lt;&gt;"")</formula>
    </cfRule>
    <cfRule type="expression" dxfId="101" priority="18">
      <formula>$F31=""</formula>
    </cfRule>
    <cfRule type="expression" dxfId="100" priority="19">
      <formula>T$30&lt;&gt;""</formula>
    </cfRule>
  </conditionalFormatting>
  <conditionalFormatting sqref="T81:Z130">
    <cfRule type="expression" dxfId="99" priority="73" stopIfTrue="1">
      <formula>AND($F81="",T81&lt;&gt;"")</formula>
    </cfRule>
    <cfRule type="expression" dxfId="98" priority="74">
      <formula>$F81=""</formula>
    </cfRule>
    <cfRule type="expression" dxfId="97" priority="75">
      <formula>T$30&lt;&gt;""</formula>
    </cfRule>
  </conditionalFormatting>
  <dataValidations count="8">
    <dataValidation type="whole" operator="greaterThanOrEqual" allowBlank="1" showInputMessage="1" showErrorMessage="1" errorTitle="נתון שגוי." error="ניתן להזין רק מספר שלם גדול או שווה ל-0." sqref="K31:K130 G31:H130" xr:uid="{00000000-0002-0000-0800-000000000000}">
      <formula1>0</formula1>
    </dataValidation>
    <dataValidation type="decimal" operator="greaterThan" allowBlank="1" showInputMessage="1" showErrorMessage="1" errorTitle="נתון שגוי." error="ניתן להזין רק מספר גדול מ-0" sqref="L31:L130" xr:uid="{00000000-0002-0000-0800-000001000000}">
      <formula1>0</formula1>
    </dataValidation>
    <dataValidation type="whole" operator="greaterThan" allowBlank="1" showInputMessage="1" showErrorMessage="1" errorTitle="נתון שגוי." error="ניתן להזין רק מספר שלם גדול מ-0" sqref="M31:M130" xr:uid="{00000000-0002-0000-0800-000002000000}">
      <formula1>0</formula1>
    </dataValidation>
    <dataValidation type="list" allowBlank="1" showInputMessage="1" showErrorMessage="1" sqref="I30:P30" xr:uid="{00000000-0002-0000-0800-000003000000}">
      <formula1>OFFSET($AE$1,0,0,1,COUNTA($AE$1:$AZ$1))</formula1>
    </dataValidation>
    <dataValidation type="list" allowBlank="1" showInputMessage="1" showErrorMessage="1" errorTitle="נתון שגוי." error="ניתן להזין רק 0 או 1._x000a_0 = לא עומד בתנאי._x000a_1 = עומד בתנאי." sqref="P31:P130" xr:uid="{00000000-0002-0000-0800-000004000000}">
      <formula1>$AB31:$AC31</formula1>
    </dataValidation>
    <dataValidation type="list" allowBlank="1" showInputMessage="1" showErrorMessage="1" errorTitle="נתון לא מרשימה" error="יש לבחור מתוך הרשימה הסגורה בלבד" sqref="O31:O130" xr:uid="{00000000-0002-0000-0800-000005000000}">
      <formula1>OFFSET($BA31,0,0,1,COUNTA($BA31:$BJ31))</formula1>
    </dataValidation>
    <dataValidation type="whole" operator="greaterThanOrEqual" allowBlank="1" showInputMessage="1" showErrorMessage="1" errorTitle="נתון שגוי" error="ניתן להזין רק מספר שלם גדול או שווה ל-0" sqref="I31:J130" xr:uid="{00000000-0002-0000-0800-000006000000}">
      <formula1>0</formula1>
    </dataValidation>
    <dataValidation type="list" allowBlank="1" showInputMessage="1" showErrorMessage="1" sqref="G30:H30" xr:uid="{00000000-0002-0000-0800-000007000000}">
      <formula1>$AE$1:$AZ$1</formula1>
    </dataValidation>
  </dataValidations>
  <printOptions horizontalCentered="1"/>
  <pageMargins left="0.36" right="0.18" top="0.59055118110236227" bottom="0.46" header="0.31496062992125984" footer="0.17"/>
  <pageSetup paperSize="9" scale="31" orientation="landscape" r:id="rId1"/>
  <headerFooter>
    <oddHeader>&amp;C&amp;Uמבחנים לתמיכה של משרד התרבות והספורט</oddHeader>
    <oddFooter>&amp;Lא. חפץ ושות'
יעוץ כלכלי&amp;C&amp;P</oddFooter>
  </headerFooter>
  <legacyDrawing r:id="rId2"/>
  <extLst>
    <ext xmlns:x14="http://schemas.microsoft.com/office/spreadsheetml/2009/9/main" uri="{78C0D931-6437-407d-A8EE-F0AAD7539E65}">
      <x14:conditionalFormattings>
        <x14:conditionalFormatting xmlns:xm="http://schemas.microsoft.com/office/excel/2006/main">
          <x14:cfRule type="containsText" priority="4" operator="containsText" id="{078AED86-4F27-425B-AF40-F063A4D5B9FC}">
            <xm:f>NOT(ISERROR(SEARCH($AB$1,B31)))</xm:f>
            <xm:f>$AB$1</xm:f>
            <x14:dxf>
              <fill>
                <patternFill>
                  <bgColor rgb="FFFF0000"/>
                </patternFill>
              </fill>
            </x14:dxf>
          </x14:cfRule>
          <xm:sqref>B31:J130</xm:sqref>
        </x14:conditionalFormatting>
        <x14:conditionalFormatting xmlns:xm="http://schemas.microsoft.com/office/excel/2006/main">
          <x14:cfRule type="containsText" priority="88" operator="containsText" id="{56556B37-BCCD-4FA0-83BF-19F185B8C31E}">
            <xm:f>NOT(ISERROR(SEARCH($AB$1,K81)))</xm:f>
            <xm:f>$AB$1</xm:f>
            <x14:dxf>
              <fill>
                <patternFill>
                  <bgColor rgb="FFFF0000"/>
                </patternFill>
              </fill>
            </x14:dxf>
          </x14:cfRule>
          <xm:sqref>K81:T120 K121:S130</xm:sqref>
        </x14:conditionalFormatting>
        <x14:conditionalFormatting xmlns:xm="http://schemas.microsoft.com/office/excel/2006/main">
          <x14:cfRule type="containsText" priority="24" operator="containsText" id="{83644BE1-267E-417E-81E6-B8BD8B0B94FA}">
            <xm:f>NOT(ISERROR(SEARCH($AB$1,K31)))</xm:f>
            <xm:f>$AB$1</xm:f>
            <x14:dxf>
              <fill>
                <patternFill>
                  <bgColor rgb="FFFF0000"/>
                </patternFill>
              </fill>
            </x14:dxf>
          </x14:cfRule>
          <xm:sqref>K31:Z80</xm:sqref>
        </x14:conditionalFormatting>
        <x14:conditionalFormatting xmlns:xm="http://schemas.microsoft.com/office/excel/2006/main">
          <x14:cfRule type="containsText" priority="20" operator="containsText" id="{EC486957-A121-494D-8A6F-C6E55D52A6DF}">
            <xm:f>NOT(ISERROR(SEARCH($AB$1,T31)))</xm:f>
            <xm:f>$AB$1</xm:f>
            <x14:dxf>
              <fill>
                <patternFill>
                  <bgColor rgb="FFFF0000"/>
                </patternFill>
              </fill>
            </x14:dxf>
          </x14:cfRule>
          <xm:sqref>T31:T80</xm:sqref>
        </x14:conditionalFormatting>
        <x14:conditionalFormatting xmlns:xm="http://schemas.microsoft.com/office/excel/2006/main">
          <x14:cfRule type="containsText" priority="76" operator="containsText" id="{67F04099-DDA0-4C73-B581-FF2B1FDC520C}">
            <xm:f>NOT(ISERROR(SEARCH($AB$1,T81)))</xm:f>
            <xm:f>$AB$1</xm:f>
            <x14:dxf>
              <fill>
                <patternFill>
                  <bgColor rgb="FFFF0000"/>
                </patternFill>
              </fill>
            </x14:dxf>
          </x14:cfRule>
          <xm:sqref>T81:Z130</xm:sqref>
        </x14:conditionalFormatting>
      </x14:conditionalFormatting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Worksheet______30">
    <tabColor theme="4" tint="-0.249977111117893"/>
    <pageSetUpPr fitToPage="1"/>
  </sheetPr>
  <dimension ref="A1:BJ180"/>
  <sheetViews>
    <sheetView rightToLeft="1" view="pageBreakPreview" zoomScale="85" zoomScaleNormal="100" zoomScaleSheetLayoutView="85" workbookViewId="0">
      <pane xSplit="6" ySplit="30" topLeftCell="G31" activePane="bottomRight" state="frozen"/>
      <selection activeCell="V41" sqref="A41:XFD130"/>
      <selection pane="topRight" activeCell="V41" sqref="A41:XFD130"/>
      <selection pane="bottomLeft" activeCell="V41" sqref="A41:XFD130"/>
      <selection pane="bottomRight" activeCell="G31" sqref="G31"/>
    </sheetView>
  </sheetViews>
  <sheetFormatPr defaultColWidth="9.140625" defaultRowHeight="15.75" x14ac:dyDescent="0.25"/>
  <cols>
    <col min="1" max="1" width="9.140625" style="196" hidden="1" customWidth="1"/>
    <col min="2" max="2" width="6.7109375" style="196" customWidth="1"/>
    <col min="3" max="5" width="10.42578125" style="196" hidden="1" customWidth="1"/>
    <col min="6" max="6" width="91.140625" style="196" customWidth="1"/>
    <col min="7" max="7" width="22.85546875" style="196" customWidth="1"/>
    <col min="8" max="8" width="26" style="196" customWidth="1"/>
    <col min="9" max="9" width="11.7109375" style="196" hidden="1" customWidth="1"/>
    <col min="10" max="10" width="11.42578125" style="196" hidden="1" customWidth="1"/>
    <col min="11" max="11" width="11" style="196" hidden="1" customWidth="1"/>
    <col min="12" max="12" width="11.28515625" style="196" hidden="1" customWidth="1"/>
    <col min="13" max="13" width="10.5703125" style="196" hidden="1" customWidth="1"/>
    <col min="14" max="14" width="11.28515625" style="196" hidden="1" customWidth="1"/>
    <col min="15" max="15" width="11.42578125" style="196" hidden="1" customWidth="1"/>
    <col min="16" max="16" width="14.28515625" style="196" hidden="1" customWidth="1"/>
    <col min="17" max="17" width="14.140625" style="196" hidden="1" customWidth="1"/>
    <col min="18" max="19" width="21.42578125" style="196" hidden="1" customWidth="1"/>
    <col min="20" max="20" width="17.5703125" style="196" hidden="1" customWidth="1"/>
    <col min="21" max="21" width="17.28515625" style="196" customWidth="1"/>
    <col min="22" max="25" width="21.42578125" style="196" hidden="1" customWidth="1"/>
    <col min="26" max="26" width="19" style="196" customWidth="1"/>
    <col min="27" max="29" width="9.140625" style="195" hidden="1" customWidth="1"/>
    <col min="30" max="30" width="11.85546875" style="195" hidden="1" customWidth="1"/>
    <col min="31" max="32" width="9.140625" style="195" hidden="1" customWidth="1"/>
    <col min="33" max="33" width="10.140625" style="195" hidden="1" customWidth="1"/>
    <col min="34" max="34" width="16.7109375" style="195" hidden="1" customWidth="1"/>
    <col min="35" max="35" width="8.85546875" style="195" hidden="1" customWidth="1"/>
    <col min="36" max="36" width="11.85546875" style="195" hidden="1" customWidth="1"/>
    <col min="37" max="37" width="17.7109375" style="195" hidden="1" customWidth="1"/>
    <col min="38" max="48" width="9.140625" style="195" hidden="1" customWidth="1"/>
    <col min="49" max="49" width="10.7109375" style="195" hidden="1" customWidth="1"/>
    <col min="50" max="62" width="9.140625" style="195" hidden="1" customWidth="1"/>
    <col min="63" max="200" width="0" style="196" hidden="1" customWidth="1"/>
    <col min="201" max="16384" width="9.140625" style="196"/>
  </cols>
  <sheetData>
    <row r="1" spans="2:52" ht="25.5" customHeight="1" thickBot="1" x14ac:dyDescent="0.3">
      <c r="B1" s="483" t="str">
        <f ca="1">MID(CELL("filename",AC2),FIND("]",CELL("filename",AC2),1)+1,99)</f>
        <v>חשיבות ותרומה לתחום</v>
      </c>
      <c r="C1" s="485"/>
      <c r="D1" s="485"/>
      <c r="E1" s="485"/>
      <c r="F1" s="485"/>
      <c r="G1" s="485"/>
      <c r="H1" s="485"/>
      <c r="I1" s="485"/>
      <c r="J1" s="485"/>
      <c r="K1" s="485"/>
      <c r="L1" s="485"/>
      <c r="M1" s="485"/>
      <c r="N1" s="485"/>
      <c r="O1" s="485"/>
      <c r="P1" s="485"/>
      <c r="Q1" s="485"/>
      <c r="R1" s="485"/>
      <c r="S1" s="485"/>
      <c r="T1" s="485"/>
      <c r="U1" s="485"/>
      <c r="V1" s="485"/>
      <c r="W1" s="485"/>
      <c r="X1" s="485"/>
      <c r="Y1" s="485"/>
      <c r="Z1" s="485"/>
      <c r="AB1" s="195" t="s">
        <v>27</v>
      </c>
      <c r="AD1" s="250" t="s">
        <v>65</v>
      </c>
      <c r="AE1" s="251" t="s">
        <v>26</v>
      </c>
      <c r="AF1" s="251" t="s">
        <v>29</v>
      </c>
      <c r="AG1" s="251" t="s">
        <v>61</v>
      </c>
      <c r="AH1" s="251" t="s">
        <v>43</v>
      </c>
      <c r="AI1" s="251" t="s">
        <v>62</v>
      </c>
      <c r="AJ1" s="251" t="s">
        <v>68</v>
      </c>
      <c r="AK1" s="252" t="s">
        <v>69</v>
      </c>
      <c r="AL1" s="251" t="s">
        <v>63</v>
      </c>
      <c r="AM1" s="252" t="s">
        <v>64</v>
      </c>
      <c r="AN1" s="251"/>
      <c r="AO1" s="251"/>
      <c r="AP1" s="251"/>
      <c r="AQ1" s="251"/>
      <c r="AR1" s="251"/>
      <c r="AS1" s="251"/>
      <c r="AT1" s="251"/>
      <c r="AU1" s="251"/>
      <c r="AV1" s="251"/>
      <c r="AW1" s="251"/>
      <c r="AX1" s="251"/>
      <c r="AY1" s="251"/>
      <c r="AZ1" s="252"/>
    </row>
    <row r="2" spans="2:52" ht="20.25" customHeight="1" x14ac:dyDescent="0.25">
      <c r="U2" s="213" t="str">
        <f>'פרמטרים לקריטריונים'!$B$4</f>
        <v>שנת תקציב</v>
      </c>
      <c r="Y2" s="213" t="str">
        <f>'פרמטרים לקריטריונים'!$B$4</f>
        <v>שנת תקציב</v>
      </c>
      <c r="Z2" s="2">
        <f>'פרמטרים לקריטריונים'!$C$4</f>
        <v>2025</v>
      </c>
      <c r="AE2" s="195">
        <f>IF(ISNA(MATCH(G31,$AB$30:$AC$30,0)),0,1)</f>
        <v>1</v>
      </c>
      <c r="AF2" s="195">
        <f>IF(IFERROR(G31*1,"bad")="bad",0,1)</f>
        <v>1</v>
      </c>
      <c r="AG2" s="195">
        <f>IF(IFERROR(IF(G31=TRUNC(G31),1,"bad"),"bad")="bad",0,1)</f>
        <v>1</v>
      </c>
      <c r="AH2" s="195">
        <f>IF(AND(IF(IFERROR(G31*1,"bad")="bad",0,1)=1,G31&gt;=0),1,0)</f>
        <v>1</v>
      </c>
      <c r="AI2" s="195">
        <f>IF(AND(IF(IFERROR(IF(G31=TRUNC(G31),1,"bad"),"bad")="bad",0,1)=1,G31&gt;=0),1,0)</f>
        <v>1</v>
      </c>
      <c r="AJ2" s="195">
        <f>IF(AND(IF(IFERROR(G31*1,"bad")="bad",0,1)=1,G31&gt;0),1,0)</f>
        <v>1</v>
      </c>
      <c r="AK2" s="195">
        <f>IF(AND(IF(IFERROR(IF(G31=TRUNC(G31),1,"bad"),"bad")="bad",0,1)=1,G31&gt;0),1,0)</f>
        <v>1</v>
      </c>
      <c r="AL2" s="195">
        <v>1</v>
      </c>
      <c r="AM2" s="195">
        <f>IF(IFERROR(HLOOKUP(G31,$BA$30:$BK$30,1,0),"bad")="bad",0,1)</f>
        <v>1</v>
      </c>
    </row>
    <row r="3" spans="2:52" ht="19.5" thickBot="1" x14ac:dyDescent="0.3">
      <c r="U3" s="214" t="str">
        <f>'פרמטרים לקריטריונים'!$B$5</f>
        <v>תקציב התמיכה</v>
      </c>
      <c r="Y3" s="214" t="str">
        <f>'פרמטרים לקריטריונים'!$B$5</f>
        <v>תקציב התמיכה</v>
      </c>
      <c r="Z3" s="3">
        <f>'פרמטרים לקריטריונים'!$C$5</f>
        <v>2023926</v>
      </c>
      <c r="AD3" s="195" t="s">
        <v>66</v>
      </c>
      <c r="AE3" s="195">
        <v>1</v>
      </c>
      <c r="AF3" s="195">
        <v>2</v>
      </c>
      <c r="AG3" s="195">
        <v>3</v>
      </c>
      <c r="AH3" s="195">
        <v>4</v>
      </c>
      <c r="AI3" s="195">
        <v>5</v>
      </c>
      <c r="AJ3" s="195">
        <v>6</v>
      </c>
      <c r="AK3" s="195">
        <v>7</v>
      </c>
      <c r="AL3" s="195">
        <v>8</v>
      </c>
      <c r="AM3" s="195">
        <v>9</v>
      </c>
    </row>
    <row r="4" spans="2:52" ht="21.75" customHeight="1" thickBot="1" x14ac:dyDescent="0.3">
      <c r="F4" s="12" t="str">
        <f>'פרמטרים לקריטריונים'!B181</f>
        <v>סעיף</v>
      </c>
      <c r="G4" s="12" t="str">
        <f>'פרמטרים לקריטריונים'!C181</f>
        <v>ניקוד</v>
      </c>
      <c r="AD4" s="195" t="s">
        <v>67</v>
      </c>
      <c r="AE4" s="250">
        <v>1</v>
      </c>
      <c r="AF4" s="251">
        <v>2</v>
      </c>
      <c r="AG4" s="251">
        <v>3</v>
      </c>
      <c r="AH4" s="251">
        <v>4</v>
      </c>
      <c r="AI4" s="251">
        <v>5</v>
      </c>
      <c r="AJ4" s="251">
        <v>6</v>
      </c>
      <c r="AK4" s="251">
        <v>7</v>
      </c>
      <c r="AL4" s="251">
        <v>8</v>
      </c>
      <c r="AM4" s="251">
        <v>9</v>
      </c>
      <c r="AN4" s="252">
        <v>10</v>
      </c>
    </row>
    <row r="5" spans="2:52" ht="27" customHeight="1" x14ac:dyDescent="0.25">
      <c r="F5" s="121" t="str">
        <f>'פרמטרים לקריטריונים'!B182</f>
        <v>בעל תרומה משמעותית ובעלת ערך לקהל היעד או לחינוך המוסיקה</v>
      </c>
      <c r="G5" s="13">
        <f>'פרמטרים לקריטריונים'!C182</f>
        <v>1</v>
      </c>
    </row>
    <row r="6" spans="2:52" ht="16.5" thickBot="1" x14ac:dyDescent="0.3">
      <c r="F6" s="121" t="str">
        <f>'פרמטרים לקריטריונים'!B183</f>
        <v>מתקיימת במסגרתו פעילות מתמשכת ומשמעותית לאורך השנה או תרומה יוצאת דופן וייחודית</v>
      </c>
      <c r="G6" s="13">
        <f>'פרמטרים לקריטריונים'!C183</f>
        <v>2</v>
      </c>
    </row>
    <row r="7" spans="2:52" hidden="1" x14ac:dyDescent="0.25"/>
    <row r="8" spans="2:52" hidden="1" x14ac:dyDescent="0.25"/>
    <row r="9" spans="2:52" hidden="1" x14ac:dyDescent="0.25"/>
    <row r="10" spans="2:52" hidden="1" x14ac:dyDescent="0.25"/>
    <row r="11" spans="2:52" hidden="1" x14ac:dyDescent="0.25"/>
    <row r="12" spans="2:52" hidden="1" x14ac:dyDescent="0.25"/>
    <row r="13" spans="2:52" hidden="1" x14ac:dyDescent="0.25"/>
    <row r="14" spans="2:52" hidden="1" x14ac:dyDescent="0.25"/>
    <row r="15" spans="2:52" hidden="1" x14ac:dyDescent="0.25"/>
    <row r="16" spans="2:52" hidden="1" x14ac:dyDescent="0.25"/>
    <row r="17" spans="1:62" hidden="1" x14ac:dyDescent="0.25"/>
    <row r="18" spans="1:62" hidden="1" x14ac:dyDescent="0.25"/>
    <row r="19" spans="1:62" hidden="1" x14ac:dyDescent="0.25"/>
    <row r="20" spans="1:62" hidden="1" x14ac:dyDescent="0.25"/>
    <row r="21" spans="1:62" ht="15.75" hidden="1" customHeight="1" x14ac:dyDescent="0.25"/>
    <row r="22" spans="1:62" ht="15.75" hidden="1" customHeight="1" x14ac:dyDescent="0.25"/>
    <row r="23" spans="1:62" ht="15.75" hidden="1" customHeight="1" x14ac:dyDescent="0.25">
      <c r="F23" s="4">
        <f>'פרמטרים לקריטריונים'!$D$31</f>
        <v>0</v>
      </c>
      <c r="G23" s="122">
        <f ca="1">VLOOKUP(B1,'פרמטרים לקריטריונים'!$B$32:$D$46,3,0)</f>
        <v>0</v>
      </c>
    </row>
    <row r="24" spans="1:62" ht="15.75" hidden="1" customHeight="1" x14ac:dyDescent="0.25">
      <c r="B24" s="230"/>
      <c r="C24" s="230"/>
      <c r="D24" s="230"/>
      <c r="E24" s="230"/>
      <c r="F24" s="230"/>
      <c r="G24" s="5"/>
      <c r="H24" s="5"/>
      <c r="I24" s="5"/>
      <c r="J24" s="5"/>
      <c r="K24" s="5"/>
      <c r="L24" s="5"/>
      <c r="M24" s="5"/>
      <c r="N24" s="5"/>
      <c r="O24" s="5"/>
      <c r="P24" s="5"/>
      <c r="Q24" s="5"/>
      <c r="R24" s="5"/>
      <c r="S24" s="5"/>
      <c r="T24" s="5"/>
      <c r="U24" s="5"/>
      <c r="V24" s="5"/>
      <c r="W24" s="5"/>
      <c r="X24" s="5"/>
      <c r="Y24" s="5"/>
      <c r="Z24" s="5"/>
    </row>
    <row r="25" spans="1:62" ht="15.75" hidden="1" customHeight="1" x14ac:dyDescent="0.25"/>
    <row r="26" spans="1:62" ht="15.75" hidden="1" customHeight="1" x14ac:dyDescent="0.25">
      <c r="F26" s="5"/>
      <c r="G26" s="5"/>
      <c r="H26" s="5"/>
      <c r="I26" s="5"/>
      <c r="J26" s="5"/>
      <c r="K26" s="5"/>
      <c r="L26" s="5"/>
      <c r="M26" s="5"/>
      <c r="N26" s="5"/>
      <c r="O26" s="5"/>
      <c r="P26" s="5"/>
      <c r="Q26" s="5"/>
      <c r="R26" s="5"/>
      <c r="S26" s="5"/>
      <c r="T26" s="5"/>
      <c r="U26" s="5"/>
      <c r="V26" s="5"/>
      <c r="W26" s="5"/>
      <c r="X26" s="5"/>
      <c r="Y26" s="5"/>
    </row>
    <row r="27" spans="1:62" ht="15.75" hidden="1" customHeight="1" thickBot="1" x14ac:dyDescent="0.3">
      <c r="B27" s="230"/>
      <c r="C27" s="230"/>
      <c r="D27" s="230"/>
      <c r="E27" s="230"/>
      <c r="F27" s="230"/>
      <c r="G27" s="5"/>
      <c r="H27" s="5"/>
      <c r="I27" s="5"/>
      <c r="J27" s="5"/>
      <c r="K27" s="5"/>
      <c r="L27" s="5"/>
      <c r="M27" s="5"/>
      <c r="N27" s="5"/>
      <c r="O27" s="5"/>
      <c r="P27" s="5"/>
      <c r="Q27" s="5"/>
      <c r="R27" s="5"/>
      <c r="S27" s="5"/>
      <c r="T27" s="5"/>
      <c r="U27" s="5"/>
      <c r="V27" s="5"/>
      <c r="W27" s="5"/>
      <c r="X27" s="5"/>
      <c r="Y27" s="5"/>
      <c r="Z27" s="5"/>
    </row>
    <row r="28" spans="1:62" ht="16.5" customHeight="1" thickBot="1" x14ac:dyDescent="0.3">
      <c r="A28" s="236"/>
      <c r="B28" s="230"/>
      <c r="C28" s="230"/>
      <c r="D28" s="230"/>
      <c r="E28" s="230"/>
      <c r="F28" s="230"/>
      <c r="G28" s="5"/>
      <c r="H28" s="5"/>
      <c r="I28" s="5"/>
      <c r="J28" s="5"/>
      <c r="K28" s="5"/>
      <c r="L28" s="5"/>
      <c r="M28" s="5"/>
      <c r="N28" s="5"/>
      <c r="O28" s="5"/>
      <c r="P28" s="5"/>
      <c r="Q28" s="5"/>
      <c r="R28" s="5"/>
      <c r="S28" s="5"/>
      <c r="T28" s="5"/>
      <c r="U28" s="5"/>
      <c r="V28" s="5"/>
      <c r="W28" s="5"/>
      <c r="X28" s="5"/>
      <c r="Y28" s="5"/>
      <c r="AA28" s="173">
        <f>IF(SUM(AA31:AA130)=COUNT(AA31:AA130),1,0)</f>
        <v>0</v>
      </c>
      <c r="AD28" s="195">
        <f>MATCH(G$30,$AE$1:$AM$1,0)</f>
        <v>1</v>
      </c>
      <c r="AE28" s="195">
        <f t="shared" ref="AE28:AV28" si="0">MATCH(H$30,$AE$1:$AM$1,0)</f>
        <v>1</v>
      </c>
      <c r="AF28" s="195" t="e">
        <f t="shared" si="0"/>
        <v>#N/A</v>
      </c>
      <c r="AG28" s="195" t="e">
        <f t="shared" si="0"/>
        <v>#N/A</v>
      </c>
      <c r="AH28" s="195" t="e">
        <f t="shared" si="0"/>
        <v>#N/A</v>
      </c>
      <c r="AI28" s="195" t="e">
        <f t="shared" si="0"/>
        <v>#N/A</v>
      </c>
      <c r="AJ28" s="195" t="e">
        <f t="shared" si="0"/>
        <v>#N/A</v>
      </c>
      <c r="AK28" s="195" t="e">
        <f t="shared" si="0"/>
        <v>#N/A</v>
      </c>
      <c r="AL28" s="195" t="e">
        <f t="shared" si="0"/>
        <v>#N/A</v>
      </c>
      <c r="AM28" s="195" t="e">
        <f t="shared" si="0"/>
        <v>#N/A</v>
      </c>
      <c r="AN28" s="195" t="e">
        <f t="shared" si="0"/>
        <v>#N/A</v>
      </c>
      <c r="AO28" s="195" t="e">
        <f t="shared" si="0"/>
        <v>#N/A</v>
      </c>
      <c r="AP28" s="195" t="e">
        <f t="shared" si="0"/>
        <v>#N/A</v>
      </c>
      <c r="AQ28" s="195" t="e">
        <f t="shared" si="0"/>
        <v>#N/A</v>
      </c>
      <c r="AR28" s="195" t="e">
        <f t="shared" si="0"/>
        <v>#N/A</v>
      </c>
      <c r="AS28" s="195" t="e">
        <f t="shared" si="0"/>
        <v>#N/A</v>
      </c>
      <c r="AT28" s="195" t="e">
        <f t="shared" si="0"/>
        <v>#N/A</v>
      </c>
      <c r="AU28" s="195" t="e">
        <f t="shared" si="0"/>
        <v>#N/A</v>
      </c>
      <c r="AV28" s="195" t="e">
        <f t="shared" si="0"/>
        <v>#N/A</v>
      </c>
    </row>
    <row r="29" spans="1:62" ht="95.25" thickBot="1" x14ac:dyDescent="0.3">
      <c r="A29" s="236">
        <v>100</v>
      </c>
      <c r="B29" s="494" t="s">
        <v>14</v>
      </c>
      <c r="C29" s="496">
        <f>COLUMN()</f>
        <v>3</v>
      </c>
      <c r="D29" s="496">
        <f>COLUMN()</f>
        <v>4</v>
      </c>
      <c r="E29" s="496">
        <f>COLUMN()</f>
        <v>5</v>
      </c>
      <c r="F29" s="491" t="s">
        <v>1</v>
      </c>
      <c r="G29" s="255" t="s">
        <v>237</v>
      </c>
      <c r="H29" s="255" t="s">
        <v>238</v>
      </c>
      <c r="I29" s="248" t="s">
        <v>73</v>
      </c>
      <c r="J29" s="248" t="s">
        <v>74</v>
      </c>
      <c r="K29" s="248" t="s">
        <v>75</v>
      </c>
      <c r="L29" s="248" t="s">
        <v>76</v>
      </c>
      <c r="M29" s="248" t="s">
        <v>77</v>
      </c>
      <c r="N29" s="248" t="s">
        <v>140</v>
      </c>
      <c r="O29" s="248" t="s">
        <v>78</v>
      </c>
      <c r="P29" s="248" t="s">
        <v>26</v>
      </c>
      <c r="Q29" s="496">
        <f>COLUMN()</f>
        <v>17</v>
      </c>
      <c r="R29" s="496">
        <f>COLUMN()</f>
        <v>18</v>
      </c>
      <c r="S29" s="496">
        <f>COLUMN()</f>
        <v>19</v>
      </c>
      <c r="T29" s="496">
        <f>COLUMN()</f>
        <v>20</v>
      </c>
      <c r="U29" s="491" t="s">
        <v>7</v>
      </c>
      <c r="V29" s="496" t="s">
        <v>70</v>
      </c>
      <c r="W29" s="496" t="s">
        <v>71</v>
      </c>
      <c r="X29" s="496" t="s">
        <v>70</v>
      </c>
      <c r="Y29" s="496" t="s">
        <v>71</v>
      </c>
      <c r="Z29" s="505" t="s">
        <v>3</v>
      </c>
      <c r="AA29" s="239" t="s">
        <v>25</v>
      </c>
      <c r="AD29" s="195" t="str">
        <f>"בקרת "&amp;G29</f>
        <v xml:space="preserve">בקרת בעל תרומה משמעותית ובעלת ערך לקהל היעד של הפעילות המדוברת או לחינוך למוסיקה  </v>
      </c>
      <c r="AE29" s="195" t="str">
        <f>"בקרת "&amp;H29</f>
        <v xml:space="preserve">בקרת מתקיימת במסגרתו פעילות מתמשכת ומשמעותית לאורך השנה בקרב אותו קהל יעד או שתרומתו לקהילה או לחינוך למוסיקה הינה יוצאת דופן וייחודית </v>
      </c>
      <c r="AF29" s="195" t="str">
        <f t="shared" ref="AF29:AV29" si="1">"בקרת "&amp;I29</f>
        <v>בקרת טור הזנת מספר שלם</v>
      </c>
      <c r="AG29" s="195" t="str">
        <f t="shared" si="1"/>
        <v>בקרת טור הזנת מספר שאינו שלילי</v>
      </c>
      <c r="AH29" s="195" t="str">
        <f t="shared" si="1"/>
        <v>בקרת טור הזנת  מספר שלם שאינו שלילי</v>
      </c>
      <c r="AI29" s="195" t="str">
        <f t="shared" si="1"/>
        <v>בקרת טור הזנת מספר חיובי</v>
      </c>
      <c r="AJ29" s="195" t="str">
        <f t="shared" si="1"/>
        <v>בקרת טור הזנת מספר שלם חיובי</v>
      </c>
      <c r="AK29" s="195" t="str">
        <f t="shared" si="1"/>
        <v>בקרת טור הזנת טקסט</v>
      </c>
      <c r="AL29" s="195" t="str">
        <f t="shared" si="1"/>
        <v>בקרת טור הזנת טקסט מרשימה סגורה</v>
      </c>
      <c r="AM29" s="195" t="str">
        <f>"בקרת "&amp;P28</f>
        <v xml:space="preserve">בקרת </v>
      </c>
      <c r="AN29" s="195" t="str">
        <f>"בקרת "&amp;Q28</f>
        <v xml:space="preserve">בקרת </v>
      </c>
      <c r="AO29" s="195" t="str">
        <f t="shared" si="1"/>
        <v>בקרת 18</v>
      </c>
      <c r="AP29" s="195" t="str">
        <f t="shared" si="1"/>
        <v>בקרת 19</v>
      </c>
      <c r="AQ29" s="195" t="str">
        <f t="shared" si="1"/>
        <v>בקרת 20</v>
      </c>
      <c r="AR29" s="195" t="str">
        <f>"בקרת "&amp;U28</f>
        <v xml:space="preserve">בקרת </v>
      </c>
      <c r="AS29" s="195" t="str">
        <f t="shared" si="1"/>
        <v>בקרת נתון למכפיל1</v>
      </c>
      <c r="AT29" s="195" t="str">
        <f t="shared" si="1"/>
        <v>בקרת ניקוד לאחר מכפיל1</v>
      </c>
      <c r="AU29" s="195" t="str">
        <f t="shared" si="1"/>
        <v>בקרת נתון למכפיל1</v>
      </c>
      <c r="AV29" s="195" t="str">
        <f t="shared" si="1"/>
        <v>בקרת ניקוד לאחר מכפיל1</v>
      </c>
      <c r="BA29" s="195" t="s">
        <v>67</v>
      </c>
    </row>
    <row r="30" spans="1:62" ht="23.25" customHeight="1" thickBot="1" x14ac:dyDescent="0.3">
      <c r="A30" s="240"/>
      <c r="B30" s="495"/>
      <c r="C30" s="497"/>
      <c r="D30" s="497"/>
      <c r="E30" s="497"/>
      <c r="F30" s="493"/>
      <c r="G30" s="256" t="s">
        <v>26</v>
      </c>
      <c r="H30" s="256" t="s">
        <v>26</v>
      </c>
      <c r="I30" s="249"/>
      <c r="J30" s="249"/>
      <c r="K30" s="249"/>
      <c r="L30" s="249"/>
      <c r="M30" s="249"/>
      <c r="N30" s="249"/>
      <c r="O30" s="249"/>
      <c r="P30" s="249"/>
      <c r="Q30" s="497"/>
      <c r="R30" s="497"/>
      <c r="S30" s="497"/>
      <c r="T30" s="497"/>
      <c r="U30" s="493"/>
      <c r="V30" s="497"/>
      <c r="W30" s="497"/>
      <c r="X30" s="497"/>
      <c r="Y30" s="497"/>
      <c r="Z30" s="506"/>
      <c r="AB30" s="195">
        <v>0</v>
      </c>
      <c r="AC30" s="195">
        <v>1</v>
      </c>
      <c r="AD30" s="195" t="str">
        <f>G30</f>
        <v>0/1</v>
      </c>
      <c r="AE30" s="195" t="str">
        <f>H30</f>
        <v>0/1</v>
      </c>
      <c r="AF30" s="195">
        <f t="shared" ref="AF30:AV30" si="2">I30</f>
        <v>0</v>
      </c>
      <c r="AG30" s="195">
        <f t="shared" si="2"/>
        <v>0</v>
      </c>
      <c r="AH30" s="195">
        <f t="shared" si="2"/>
        <v>0</v>
      </c>
      <c r="AI30" s="195">
        <f t="shared" si="2"/>
        <v>0</v>
      </c>
      <c r="AJ30" s="195">
        <f t="shared" si="2"/>
        <v>0</v>
      </c>
      <c r="AK30" s="195">
        <f t="shared" si="2"/>
        <v>0</v>
      </c>
      <c r="AL30" s="195">
        <f t="shared" si="2"/>
        <v>0</v>
      </c>
      <c r="AM30" s="195">
        <f t="shared" si="2"/>
        <v>0</v>
      </c>
      <c r="AN30" s="195">
        <f t="shared" si="2"/>
        <v>0</v>
      </c>
      <c r="AO30" s="195">
        <f t="shared" si="2"/>
        <v>0</v>
      </c>
      <c r="AP30" s="195">
        <f t="shared" si="2"/>
        <v>0</v>
      </c>
      <c r="AQ30" s="195">
        <f t="shared" si="2"/>
        <v>0</v>
      </c>
      <c r="AR30" s="195">
        <f t="shared" si="2"/>
        <v>0</v>
      </c>
      <c r="AS30" s="195">
        <f t="shared" si="2"/>
        <v>0</v>
      </c>
      <c r="AT30" s="195">
        <f t="shared" si="2"/>
        <v>0</v>
      </c>
      <c r="AU30" s="195">
        <f t="shared" si="2"/>
        <v>0</v>
      </c>
      <c r="AV30" s="195">
        <f t="shared" si="2"/>
        <v>0</v>
      </c>
      <c r="BA30" s="195">
        <f>AE4</f>
        <v>1</v>
      </c>
      <c r="BB30" s="195">
        <f t="shared" ref="BB30:BJ30" si="3">AF4</f>
        <v>2</v>
      </c>
      <c r="BC30" s="195">
        <f t="shared" si="3"/>
        <v>3</v>
      </c>
      <c r="BD30" s="195">
        <f t="shared" si="3"/>
        <v>4</v>
      </c>
      <c r="BE30" s="195">
        <f t="shared" si="3"/>
        <v>5</v>
      </c>
      <c r="BF30" s="195">
        <f t="shared" si="3"/>
        <v>6</v>
      </c>
      <c r="BG30" s="195">
        <f t="shared" si="3"/>
        <v>7</v>
      </c>
      <c r="BH30" s="195">
        <f t="shared" si="3"/>
        <v>8</v>
      </c>
      <c r="BI30" s="195">
        <f t="shared" si="3"/>
        <v>9</v>
      </c>
      <c r="BJ30" s="195">
        <f t="shared" si="3"/>
        <v>10</v>
      </c>
    </row>
    <row r="31" spans="1:62" x14ac:dyDescent="0.25">
      <c r="B31" s="165">
        <f>IF(F31="","",ROW()-30)</f>
        <v>1</v>
      </c>
      <c r="C31" s="162"/>
      <c r="D31" s="162"/>
      <c r="E31" s="162"/>
      <c r="F31" s="257" t="str">
        <f>IF('תנאי סף'!BE31&lt;&gt;1,"",'תנאי סף'!F31)</f>
        <v xml:space="preserve">מרכז למוסיקה ירושלים - כיתות אמן מרים פריד
</v>
      </c>
      <c r="G31" s="186">
        <v>1</v>
      </c>
      <c r="H31" s="186">
        <v>0</v>
      </c>
      <c r="I31" s="163"/>
      <c r="J31" s="185"/>
      <c r="K31" s="163"/>
      <c r="L31" s="185"/>
      <c r="M31" s="163"/>
      <c r="N31" s="163"/>
      <c r="O31" s="163"/>
      <c r="P31" s="186"/>
      <c r="Q31" s="164"/>
      <c r="R31" s="164"/>
      <c r="S31" s="164"/>
      <c r="T31" s="164"/>
      <c r="U31" s="164">
        <f>IF($F31="","",IF(OR(H31&gt;G31,$AA31&lt;&gt;1),$AB$1,MAX(G31*$G$5,H31*$G$6)))</f>
        <v>1</v>
      </c>
      <c r="V31" s="164">
        <v>1</v>
      </c>
      <c r="W31" s="164">
        <f>IF($F31="","",IF($AA31&lt;&gt;1,$AB$1,IFERROR(U31*V31,$AB$1)))</f>
        <v>1</v>
      </c>
      <c r="X31" s="164">
        <v>1</v>
      </c>
      <c r="Y31" s="164">
        <f>IF($F31="","",IF($AA31&lt;&gt;1,$AB$1,IFERROR(W31*X31,$AB$1)))</f>
        <v>1</v>
      </c>
      <c r="Z31" s="166">
        <f>IF($F31="","",IF(OR($AA31&lt;&gt;1,Y31=$AB$1),$AB$1,IFERROR(Y31/SUM($Y$31:$Y$130),0)))</f>
        <v>2.2222222222222223E-2</v>
      </c>
      <c r="AA31" s="195">
        <f>IF(SUM(AD31:AV31)=COUNT(AD31:AV31),1,0)</f>
        <v>1</v>
      </c>
      <c r="AB31" s="195">
        <f>IF($F31="","",AB$30)</f>
        <v>0</v>
      </c>
      <c r="AC31" s="195">
        <f>IF($F31="","",AC$30)</f>
        <v>1</v>
      </c>
      <c r="AD31" s="195">
        <f>IF(G$30="",1,IF(G31="",0,IFERROR(CHOOSE(AD$28,IF(ISNA(MATCH(G31,$AB$30:$AC$30,0)),0,1),IF(ISNUMBER(G31),1,0),IF(G31=TRUNC(G31),1,0),IF(AND(G31*1=G31,G31&gt;=0),1,0),IF(AND(G31=TRUNC(G31),G31&gt;=0),1,0),IF(AND(G31*1=G31,G31&gt;0),1,0),IF(AND(G31=TRUNC(G31),G31&gt;0),1,0),1,IF(ISNA(HLOOKUP(G31,$AE$4:$AN$4,1,0)),0,1)),0)))</f>
        <v>1</v>
      </c>
      <c r="AE31" s="195">
        <f t="shared" ref="AE31:AE94" si="4">IF(H$30="",1,IF(H31="",0,IFERROR(CHOOSE(AE$28,IF(ISNA(MATCH(H31,$AB$30:$AC$30,0)),0,1),IF(ISNUMBER(H31),1,0),IF(H31=TRUNC(H31),1,0),IF(AND(H31*1=H31,H31&gt;=0),1,0),IF(AND(H31=TRUNC(H31),H31&gt;=0),1,0),IF(AND(H31*1=H31,H31&gt;0),1,0),IF(AND(H31=TRUNC(H31),H31&gt;0),1,0),1,IF(ISNA(HLOOKUP(H31,$AE$4:$AN$4,1,0)),0,1)),0)))</f>
        <v>1</v>
      </c>
      <c r="BA31" s="195">
        <f>IF($F31="","",BA$30)</f>
        <v>1</v>
      </c>
      <c r="BB31" s="195">
        <f t="shared" ref="BB31:BJ31" si="5">IF($F31="","",BB$30)</f>
        <v>2</v>
      </c>
      <c r="BC31" s="195">
        <f t="shared" si="5"/>
        <v>3</v>
      </c>
      <c r="BD31" s="195">
        <f t="shared" si="5"/>
        <v>4</v>
      </c>
      <c r="BE31" s="195">
        <f t="shared" si="5"/>
        <v>5</v>
      </c>
      <c r="BF31" s="195">
        <f t="shared" si="5"/>
        <v>6</v>
      </c>
      <c r="BG31" s="195">
        <f t="shared" si="5"/>
        <v>7</v>
      </c>
      <c r="BH31" s="195">
        <f t="shared" si="5"/>
        <v>8</v>
      </c>
      <c r="BI31" s="195">
        <f t="shared" si="5"/>
        <v>9</v>
      </c>
      <c r="BJ31" s="195">
        <f t="shared" si="5"/>
        <v>10</v>
      </c>
    </row>
    <row r="32" spans="1:62" x14ac:dyDescent="0.25">
      <c r="B32" s="258">
        <f t="shared" ref="B32:B95" si="6">IF(F32="","",ROW()-30)</f>
        <v>2</v>
      </c>
      <c r="C32" s="6"/>
      <c r="D32" s="6"/>
      <c r="E32" s="6"/>
      <c r="F32" s="246" t="str">
        <f>IF('תנאי סף'!BE32&lt;&gt;1,"",'תנאי סף'!F32)</f>
        <v>המרכז למוסיקה ע"ש פיליציה בלומנטל  - צ'ליל בגליל</v>
      </c>
      <c r="G32" s="186">
        <v>1</v>
      </c>
      <c r="H32" s="186">
        <v>0</v>
      </c>
      <c r="I32" s="8"/>
      <c r="J32" s="7"/>
      <c r="K32" s="8"/>
      <c r="L32" s="7"/>
      <c r="M32" s="8"/>
      <c r="N32" s="8"/>
      <c r="O32" s="163"/>
      <c r="P32" s="186"/>
      <c r="Q32" s="10"/>
      <c r="R32" s="10"/>
      <c r="S32" s="10"/>
      <c r="T32" s="10"/>
      <c r="U32" s="164">
        <f t="shared" ref="U32:U95" si="7">IF($F32="","",IF(OR(H32&gt;G32,$AA32&lt;&gt;1),$AB$1,MAX(G32*$G$5,H32*$G$6)))</f>
        <v>1</v>
      </c>
      <c r="V32" s="10">
        <v>1</v>
      </c>
      <c r="W32" s="10">
        <f t="shared" ref="W32:W95" si="8">IF($F32="","",IF($AA32&lt;&gt;1,$AB$1,IFERROR(U32*V32,$AB$1)))</f>
        <v>1</v>
      </c>
      <c r="X32" s="164">
        <v>1</v>
      </c>
      <c r="Y32" s="10">
        <f t="shared" ref="Y32:Y95" si="9">IF($F32="","",IF($AA32&lt;&gt;1,$AB$1,IFERROR(W32*X32,$AB$1)))</f>
        <v>1</v>
      </c>
      <c r="Z32" s="125">
        <f t="shared" ref="Z32:Z95" si="10">IF($F32="","",IF(OR($AA32&lt;&gt;1,Y32=$AB$1),$AB$1,IFERROR(Y32/SUM($Y$31:$Y$130),0)))</f>
        <v>2.2222222222222223E-2</v>
      </c>
      <c r="AA32" s="195">
        <f t="shared" ref="AA32:AA95" si="11">IF(SUM(AD32:AV32)=COUNT(AD32:AV32),1,0)</f>
        <v>1</v>
      </c>
      <c r="AB32" s="195">
        <f t="shared" ref="AB32:AC63" si="12">IF($F32="","",AB$30)</f>
        <v>0</v>
      </c>
      <c r="AC32" s="195">
        <f t="shared" si="12"/>
        <v>1</v>
      </c>
      <c r="AD32" s="195">
        <f t="shared" ref="AD32:AE95" si="13">IF(G$30="",1,IF(G32="",0,IFERROR(CHOOSE(AD$28,IF(ISNA(MATCH(G32,$AB$30:$AC$30,0)),0,1),IF(ISNUMBER(G32),1,0),IF(G32=TRUNC(G32),1,0),IF(AND(G32*1=G32,G32&gt;=0),1,0),IF(AND(G32=TRUNC(G32),G32&gt;=0),1,0),IF(AND(G32*1=G32,G32&gt;0),1,0),IF(AND(G32=TRUNC(G32),G32&gt;0),1,0),1,IF(ISNA(HLOOKUP(G32,$AE$4:$AN$4,1,0)),0,1)),0)))</f>
        <v>1</v>
      </c>
      <c r="AE32" s="195">
        <f t="shared" si="4"/>
        <v>1</v>
      </c>
    </row>
    <row r="33" spans="2:31" x14ac:dyDescent="0.25">
      <c r="B33" s="258">
        <f t="shared" si="6"/>
        <v>3</v>
      </c>
      <c r="C33" s="6"/>
      <c r="D33" s="6"/>
      <c r="E33" s="6"/>
      <c r="F33" s="246" t="str">
        <f>IF('תנאי סף'!BE33&lt;&gt;1,"",'תנאי סף'!F33)</f>
        <v>נוער מוסיקלי בישראל - כיתות אמן</v>
      </c>
      <c r="G33" s="186">
        <v>1</v>
      </c>
      <c r="H33" s="186">
        <v>1</v>
      </c>
      <c r="I33" s="8"/>
      <c r="J33" s="7"/>
      <c r="K33" s="8"/>
      <c r="L33" s="7"/>
      <c r="M33" s="8"/>
      <c r="N33" s="8"/>
      <c r="O33" s="163"/>
      <c r="P33" s="186"/>
      <c r="Q33" s="10"/>
      <c r="R33" s="10"/>
      <c r="S33" s="10"/>
      <c r="T33" s="10"/>
      <c r="U33" s="164">
        <f t="shared" si="7"/>
        <v>2</v>
      </c>
      <c r="V33" s="10">
        <v>1</v>
      </c>
      <c r="W33" s="10">
        <f t="shared" si="8"/>
        <v>2</v>
      </c>
      <c r="X33" s="164">
        <v>1</v>
      </c>
      <c r="Y33" s="10">
        <f t="shared" si="9"/>
        <v>2</v>
      </c>
      <c r="Z33" s="125">
        <f t="shared" si="10"/>
        <v>4.4444444444444446E-2</v>
      </c>
      <c r="AA33" s="195">
        <f t="shared" si="11"/>
        <v>1</v>
      </c>
      <c r="AB33" s="195">
        <f t="shared" si="12"/>
        <v>0</v>
      </c>
      <c r="AC33" s="195">
        <f t="shared" si="12"/>
        <v>1</v>
      </c>
      <c r="AD33" s="195">
        <f t="shared" si="13"/>
        <v>1</v>
      </c>
      <c r="AE33" s="195">
        <f t="shared" si="4"/>
        <v>1</v>
      </c>
    </row>
    <row r="34" spans="2:31" x14ac:dyDescent="0.25">
      <c r="B34" s="258">
        <f t="shared" si="6"/>
        <v>4</v>
      </c>
      <c r="C34" s="6"/>
      <c r="D34" s="6"/>
      <c r="E34" s="6"/>
      <c r="F34" s="246" t="str">
        <f>IF('תנאי סף'!BE34&lt;&gt;1,"",'תנאי סף'!F34)</f>
        <v>בר-קיימא - ליריק אופרה - כיתות אמן</v>
      </c>
      <c r="G34" s="186">
        <v>1</v>
      </c>
      <c r="H34" s="186">
        <v>0</v>
      </c>
      <c r="I34" s="8"/>
      <c r="J34" s="7"/>
      <c r="K34" s="8"/>
      <c r="L34" s="7"/>
      <c r="M34" s="8"/>
      <c r="N34" s="8"/>
      <c r="O34" s="163"/>
      <c r="P34" s="186"/>
      <c r="Q34" s="10"/>
      <c r="R34" s="10"/>
      <c r="S34" s="10"/>
      <c r="T34" s="10"/>
      <c r="U34" s="164">
        <f t="shared" si="7"/>
        <v>1</v>
      </c>
      <c r="V34" s="10">
        <v>1</v>
      </c>
      <c r="W34" s="10">
        <f t="shared" si="8"/>
        <v>1</v>
      </c>
      <c r="X34" s="164">
        <v>1</v>
      </c>
      <c r="Y34" s="10">
        <f t="shared" si="9"/>
        <v>1</v>
      </c>
      <c r="Z34" s="125">
        <f t="shared" si="10"/>
        <v>2.2222222222222223E-2</v>
      </c>
      <c r="AA34" s="195">
        <f t="shared" si="11"/>
        <v>1</v>
      </c>
      <c r="AB34" s="195">
        <f t="shared" si="12"/>
        <v>0</v>
      </c>
      <c r="AC34" s="195">
        <f t="shared" si="12"/>
        <v>1</v>
      </c>
      <c r="AD34" s="195">
        <f t="shared" si="13"/>
        <v>1</v>
      </c>
      <c r="AE34" s="195">
        <f t="shared" si="4"/>
        <v>1</v>
      </c>
    </row>
    <row r="35" spans="2:31" x14ac:dyDescent="0.25">
      <c r="B35" s="258">
        <f t="shared" si="6"/>
        <v>5</v>
      </c>
      <c r="C35" s="6"/>
      <c r="D35" s="6"/>
      <c r="E35" s="6"/>
      <c r="F35" s="246" t="str">
        <f>IF('תנאי סף'!BE35&lt;&gt;1,"",'תנאי סף'!F35)</f>
        <v>עמותת כליזמרים כיתת אמן בצפת</v>
      </c>
      <c r="G35" s="186">
        <v>1</v>
      </c>
      <c r="H35" s="186">
        <v>0</v>
      </c>
      <c r="I35" s="8"/>
      <c r="J35" s="7"/>
      <c r="K35" s="8"/>
      <c r="L35" s="7"/>
      <c r="M35" s="8"/>
      <c r="N35" s="8"/>
      <c r="O35" s="163"/>
      <c r="P35" s="186"/>
      <c r="Q35" s="10"/>
      <c r="R35" s="10"/>
      <c r="S35" s="10"/>
      <c r="T35" s="10"/>
      <c r="U35" s="164">
        <f t="shared" si="7"/>
        <v>1</v>
      </c>
      <c r="V35" s="10">
        <v>1</v>
      </c>
      <c r="W35" s="10">
        <f t="shared" si="8"/>
        <v>1</v>
      </c>
      <c r="X35" s="164">
        <v>1</v>
      </c>
      <c r="Y35" s="10">
        <f t="shared" si="9"/>
        <v>1</v>
      </c>
      <c r="Z35" s="125">
        <f t="shared" si="10"/>
        <v>2.2222222222222223E-2</v>
      </c>
      <c r="AA35" s="195">
        <f t="shared" si="11"/>
        <v>1</v>
      </c>
      <c r="AB35" s="195">
        <f t="shared" si="12"/>
        <v>0</v>
      </c>
      <c r="AC35" s="195">
        <f t="shared" si="12"/>
        <v>1</v>
      </c>
      <c r="AD35" s="195">
        <f t="shared" si="13"/>
        <v>1</v>
      </c>
      <c r="AE35" s="195">
        <f t="shared" si="4"/>
        <v>1</v>
      </c>
    </row>
    <row r="36" spans="2:31" x14ac:dyDescent="0.25">
      <c r="B36" s="258">
        <f t="shared" si="6"/>
        <v>6</v>
      </c>
      <c r="C36" s="6"/>
      <c r="D36" s="6"/>
      <c r="E36" s="6"/>
      <c r="F36" s="246" t="str">
        <f>IF('תנאי סף'!BE36&lt;&gt;1,"",'תנאי סף'!F36)</f>
        <v xml:space="preserve">מרכז למוסיקה ירושלים - כיתות אמן - מארי פרחיה
</v>
      </c>
      <c r="G36" s="186">
        <v>1</v>
      </c>
      <c r="H36" s="186">
        <v>0</v>
      </c>
      <c r="I36" s="8"/>
      <c r="J36" s="7"/>
      <c r="K36" s="8"/>
      <c r="L36" s="7"/>
      <c r="M36" s="8"/>
      <c r="N36" s="8"/>
      <c r="O36" s="163"/>
      <c r="P36" s="186"/>
      <c r="Q36" s="10"/>
      <c r="R36" s="10"/>
      <c r="S36" s="10"/>
      <c r="T36" s="10"/>
      <c r="U36" s="164">
        <f t="shared" si="7"/>
        <v>1</v>
      </c>
      <c r="V36" s="10">
        <v>1</v>
      </c>
      <c r="W36" s="10">
        <f t="shared" si="8"/>
        <v>1</v>
      </c>
      <c r="X36" s="164">
        <v>1</v>
      </c>
      <c r="Y36" s="10">
        <f t="shared" si="9"/>
        <v>1</v>
      </c>
      <c r="Z36" s="125">
        <f t="shared" si="10"/>
        <v>2.2222222222222223E-2</v>
      </c>
      <c r="AA36" s="195">
        <f t="shared" si="11"/>
        <v>1</v>
      </c>
      <c r="AB36" s="195">
        <f t="shared" si="12"/>
        <v>0</v>
      </c>
      <c r="AC36" s="195">
        <f t="shared" si="12"/>
        <v>1</v>
      </c>
      <c r="AD36" s="195">
        <f t="shared" si="13"/>
        <v>1</v>
      </c>
      <c r="AE36" s="195">
        <f t="shared" si="4"/>
        <v>1</v>
      </c>
    </row>
    <row r="37" spans="2:31" x14ac:dyDescent="0.25">
      <c r="B37" s="258">
        <f t="shared" si="6"/>
        <v>7</v>
      </c>
      <c r="C37" s="6"/>
      <c r="D37" s="6"/>
      <c r="E37" s="6"/>
      <c r="F37" s="246" t="str">
        <f>IF('תנאי סף'!BE37&lt;&gt;1,"",'תנאי סף'!F37)</f>
        <v>תל-חי - כיתות אמן בינ"ל לפסנתר</v>
      </c>
      <c r="G37" s="186">
        <v>1</v>
      </c>
      <c r="H37" s="186">
        <v>1</v>
      </c>
      <c r="I37" s="8"/>
      <c r="J37" s="7"/>
      <c r="K37" s="8"/>
      <c r="L37" s="7"/>
      <c r="M37" s="8"/>
      <c r="N37" s="8"/>
      <c r="O37" s="163"/>
      <c r="P37" s="186"/>
      <c r="Q37" s="10"/>
      <c r="R37" s="10"/>
      <c r="S37" s="10"/>
      <c r="T37" s="10"/>
      <c r="U37" s="164">
        <f t="shared" si="7"/>
        <v>2</v>
      </c>
      <c r="V37" s="10">
        <v>1</v>
      </c>
      <c r="W37" s="10">
        <f t="shared" si="8"/>
        <v>2</v>
      </c>
      <c r="X37" s="164">
        <v>1</v>
      </c>
      <c r="Y37" s="10">
        <f t="shared" si="9"/>
        <v>2</v>
      </c>
      <c r="Z37" s="125">
        <f t="shared" si="10"/>
        <v>4.4444444444444446E-2</v>
      </c>
      <c r="AA37" s="195">
        <f t="shared" si="11"/>
        <v>1</v>
      </c>
      <c r="AB37" s="195">
        <f t="shared" si="12"/>
        <v>0</v>
      </c>
      <c r="AC37" s="195">
        <f t="shared" si="12"/>
        <v>1</v>
      </c>
      <c r="AD37" s="195">
        <f t="shared" si="13"/>
        <v>1</v>
      </c>
      <c r="AE37" s="195">
        <f t="shared" si="4"/>
        <v>1</v>
      </c>
    </row>
    <row r="38" spans="2:31" x14ac:dyDescent="0.25">
      <c r="B38" s="258">
        <f t="shared" si="6"/>
        <v>8</v>
      </c>
      <c r="C38" s="6"/>
      <c r="D38" s="6"/>
      <c r="E38" s="6"/>
      <c r="F38" s="246" t="str">
        <f>IF('תנאי סף'!BE38&lt;&gt;1,"",'תנאי סף'!F38)</f>
        <v>קשת אילון - קורס קיץ</v>
      </c>
      <c r="G38" s="186">
        <v>1</v>
      </c>
      <c r="H38" s="186">
        <v>1</v>
      </c>
      <c r="I38" s="8"/>
      <c r="J38" s="7"/>
      <c r="K38" s="8"/>
      <c r="L38" s="7"/>
      <c r="M38" s="8"/>
      <c r="N38" s="8"/>
      <c r="O38" s="163"/>
      <c r="P38" s="186"/>
      <c r="Q38" s="10"/>
      <c r="R38" s="10"/>
      <c r="S38" s="10"/>
      <c r="T38" s="10"/>
      <c r="U38" s="164">
        <f t="shared" si="7"/>
        <v>2</v>
      </c>
      <c r="V38" s="10">
        <v>1</v>
      </c>
      <c r="W38" s="10">
        <f t="shared" si="8"/>
        <v>2</v>
      </c>
      <c r="X38" s="164">
        <v>1</v>
      </c>
      <c r="Y38" s="10">
        <f t="shared" si="9"/>
        <v>2</v>
      </c>
      <c r="Z38" s="125">
        <f t="shared" si="10"/>
        <v>4.4444444444444446E-2</v>
      </c>
      <c r="AA38" s="195">
        <f t="shared" si="11"/>
        <v>1</v>
      </c>
      <c r="AB38" s="195">
        <f t="shared" si="12"/>
        <v>0</v>
      </c>
      <c r="AC38" s="195">
        <f t="shared" si="12"/>
        <v>1</v>
      </c>
      <c r="AD38" s="195">
        <f t="shared" si="13"/>
        <v>1</v>
      </c>
      <c r="AE38" s="195">
        <f t="shared" si="4"/>
        <v>1</v>
      </c>
    </row>
    <row r="39" spans="2:31" x14ac:dyDescent="0.25">
      <c r="B39" s="258" t="str">
        <f t="shared" si="6"/>
        <v/>
      </c>
      <c r="C39" s="6"/>
      <c r="D39" s="6"/>
      <c r="E39" s="6"/>
      <c r="F39" s="246" t="str">
        <f>IF('תנאי סף'!BE39&lt;&gt;1,"",'תנאי סף'!F39)</f>
        <v/>
      </c>
      <c r="G39" s="186"/>
      <c r="H39" s="186"/>
      <c r="I39" s="8"/>
      <c r="J39" s="7"/>
      <c r="K39" s="8"/>
      <c r="L39" s="7"/>
      <c r="M39" s="8"/>
      <c r="N39" s="8"/>
      <c r="O39" s="163"/>
      <c r="P39" s="186"/>
      <c r="Q39" s="10"/>
      <c r="R39" s="10"/>
      <c r="S39" s="10"/>
      <c r="T39" s="10"/>
      <c r="U39" s="164" t="str">
        <f t="shared" si="7"/>
        <v/>
      </c>
      <c r="V39" s="10">
        <v>1</v>
      </c>
      <c r="W39" s="10" t="str">
        <f t="shared" si="8"/>
        <v/>
      </c>
      <c r="X39" s="164">
        <v>1</v>
      </c>
      <c r="Y39" s="10" t="str">
        <f t="shared" si="9"/>
        <v/>
      </c>
      <c r="Z39" s="125" t="str">
        <f t="shared" si="10"/>
        <v/>
      </c>
      <c r="AA39" s="195">
        <f t="shared" si="11"/>
        <v>0</v>
      </c>
      <c r="AB39" s="195" t="str">
        <f t="shared" si="12"/>
        <v/>
      </c>
      <c r="AC39" s="195" t="str">
        <f t="shared" si="12"/>
        <v/>
      </c>
      <c r="AD39" s="195">
        <f t="shared" si="13"/>
        <v>0</v>
      </c>
      <c r="AE39" s="195">
        <f t="shared" si="4"/>
        <v>0</v>
      </c>
    </row>
    <row r="40" spans="2:31" x14ac:dyDescent="0.25">
      <c r="B40" s="259" t="str">
        <f t="shared" si="6"/>
        <v/>
      </c>
      <c r="C40" s="174"/>
      <c r="D40" s="174"/>
      <c r="E40" s="174"/>
      <c r="F40" s="260" t="str">
        <f>IF('תנאי סף'!BE40&lt;&gt;1,"",'תנאי סף'!F40)</f>
        <v/>
      </c>
      <c r="G40" s="188"/>
      <c r="H40" s="188"/>
      <c r="I40" s="175"/>
      <c r="J40" s="187"/>
      <c r="K40" s="175"/>
      <c r="L40" s="187"/>
      <c r="M40" s="175"/>
      <c r="N40" s="175"/>
      <c r="O40" s="261"/>
      <c r="P40" s="188"/>
      <c r="Q40" s="176"/>
      <c r="R40" s="176"/>
      <c r="S40" s="176"/>
      <c r="T40" s="176"/>
      <c r="U40" s="164" t="str">
        <f t="shared" si="7"/>
        <v/>
      </c>
      <c r="V40" s="176">
        <v>1</v>
      </c>
      <c r="W40" s="176" t="str">
        <f t="shared" si="8"/>
        <v/>
      </c>
      <c r="X40" s="164">
        <v>1</v>
      </c>
      <c r="Y40" s="176" t="str">
        <f t="shared" si="9"/>
        <v/>
      </c>
      <c r="Z40" s="177" t="str">
        <f t="shared" si="10"/>
        <v/>
      </c>
      <c r="AA40" s="195">
        <f t="shared" si="11"/>
        <v>0</v>
      </c>
      <c r="AB40" s="195" t="str">
        <f t="shared" si="12"/>
        <v/>
      </c>
      <c r="AC40" s="195" t="str">
        <f t="shared" si="12"/>
        <v/>
      </c>
      <c r="AD40" s="195">
        <f t="shared" si="13"/>
        <v>0</v>
      </c>
      <c r="AE40" s="195">
        <f t="shared" si="4"/>
        <v>0</v>
      </c>
    </row>
    <row r="41" spans="2:31" x14ac:dyDescent="0.25">
      <c r="B41" s="9" t="str">
        <f t="shared" si="6"/>
        <v/>
      </c>
      <c r="C41" s="6"/>
      <c r="D41" s="6"/>
      <c r="E41" s="6"/>
      <c r="F41" s="246" t="str">
        <f>IF('תנאי סף'!BE41&lt;&gt;1,"",'תנאי סף'!F41)</f>
        <v/>
      </c>
      <c r="G41" s="186"/>
      <c r="H41" s="186"/>
      <c r="I41" s="8"/>
      <c r="J41" s="7"/>
      <c r="K41" s="8"/>
      <c r="L41" s="7"/>
      <c r="M41" s="8"/>
      <c r="N41" s="8"/>
      <c r="O41" s="163"/>
      <c r="P41" s="186"/>
      <c r="Q41" s="10"/>
      <c r="R41" s="10"/>
      <c r="S41" s="10"/>
      <c r="T41" s="10"/>
      <c r="U41" s="164" t="str">
        <f t="shared" si="7"/>
        <v/>
      </c>
      <c r="V41" s="10">
        <v>1</v>
      </c>
      <c r="W41" s="10" t="str">
        <f t="shared" si="8"/>
        <v/>
      </c>
      <c r="X41" s="164">
        <v>1</v>
      </c>
      <c r="Y41" s="10" t="str">
        <f t="shared" si="9"/>
        <v/>
      </c>
      <c r="Z41" s="123" t="str">
        <f t="shared" si="10"/>
        <v/>
      </c>
      <c r="AA41" s="195">
        <f t="shared" si="11"/>
        <v>0</v>
      </c>
      <c r="AB41" s="195" t="str">
        <f t="shared" si="12"/>
        <v/>
      </c>
      <c r="AC41" s="195" t="str">
        <f t="shared" si="12"/>
        <v/>
      </c>
      <c r="AD41" s="195">
        <f t="shared" si="13"/>
        <v>0</v>
      </c>
      <c r="AE41" s="195">
        <f t="shared" si="4"/>
        <v>0</v>
      </c>
    </row>
    <row r="42" spans="2:31" x14ac:dyDescent="0.25">
      <c r="B42" s="9">
        <f t="shared" si="6"/>
        <v>12</v>
      </c>
      <c r="C42" s="6"/>
      <c r="D42" s="6"/>
      <c r="E42" s="6"/>
      <c r="F42" s="246" t="str">
        <f>IF('תנאי סף'!BE42&lt;&gt;1,"",'תנאי סף'!F42)</f>
        <v>אתו"ס - כיתת אמן ניצוח</v>
      </c>
      <c r="G42" s="186">
        <v>1</v>
      </c>
      <c r="H42" s="186">
        <v>0</v>
      </c>
      <c r="I42" s="8"/>
      <c r="J42" s="7"/>
      <c r="K42" s="8"/>
      <c r="L42" s="7"/>
      <c r="M42" s="8"/>
      <c r="N42" s="8"/>
      <c r="O42" s="163"/>
      <c r="P42" s="186"/>
      <c r="Q42" s="10"/>
      <c r="R42" s="10"/>
      <c r="S42" s="10"/>
      <c r="T42" s="10"/>
      <c r="U42" s="164">
        <f t="shared" si="7"/>
        <v>1</v>
      </c>
      <c r="V42" s="10">
        <v>1</v>
      </c>
      <c r="W42" s="10">
        <f t="shared" si="8"/>
        <v>1</v>
      </c>
      <c r="X42" s="164">
        <v>1</v>
      </c>
      <c r="Y42" s="10">
        <f t="shared" si="9"/>
        <v>1</v>
      </c>
      <c r="Z42" s="123">
        <f t="shared" si="10"/>
        <v>2.2222222222222223E-2</v>
      </c>
      <c r="AA42" s="195">
        <f t="shared" si="11"/>
        <v>1</v>
      </c>
      <c r="AB42" s="195">
        <f t="shared" si="12"/>
        <v>0</v>
      </c>
      <c r="AC42" s="195">
        <f t="shared" si="12"/>
        <v>1</v>
      </c>
      <c r="AD42" s="195">
        <f t="shared" si="13"/>
        <v>1</v>
      </c>
      <c r="AE42" s="195">
        <f t="shared" si="4"/>
        <v>1</v>
      </c>
    </row>
    <row r="43" spans="2:31" x14ac:dyDescent="0.25">
      <c r="B43" s="9" t="str">
        <f t="shared" si="6"/>
        <v/>
      </c>
      <c r="C43" s="6"/>
      <c r="D43" s="6"/>
      <c r="E43" s="6"/>
      <c r="F43" s="246" t="str">
        <f>IF('תנאי סף'!BE43&lt;&gt;1,"",'תנאי סף'!F43)</f>
        <v/>
      </c>
      <c r="G43" s="186"/>
      <c r="H43" s="186"/>
      <c r="I43" s="8"/>
      <c r="J43" s="7"/>
      <c r="K43" s="8"/>
      <c r="L43" s="7"/>
      <c r="M43" s="8"/>
      <c r="N43" s="8"/>
      <c r="O43" s="163"/>
      <c r="P43" s="186"/>
      <c r="Q43" s="10"/>
      <c r="R43" s="10"/>
      <c r="S43" s="10"/>
      <c r="T43" s="10"/>
      <c r="U43" s="164" t="str">
        <f t="shared" si="7"/>
        <v/>
      </c>
      <c r="V43" s="10">
        <v>1</v>
      </c>
      <c r="W43" s="10" t="str">
        <f t="shared" si="8"/>
        <v/>
      </c>
      <c r="X43" s="164">
        <v>1</v>
      </c>
      <c r="Y43" s="10" t="str">
        <f t="shared" si="9"/>
        <v/>
      </c>
      <c r="Z43" s="123" t="str">
        <f t="shared" si="10"/>
        <v/>
      </c>
      <c r="AA43" s="195">
        <f t="shared" si="11"/>
        <v>0</v>
      </c>
      <c r="AB43" s="195" t="str">
        <f t="shared" si="12"/>
        <v/>
      </c>
      <c r="AC43" s="195" t="str">
        <f t="shared" si="12"/>
        <v/>
      </c>
      <c r="AD43" s="195">
        <f t="shared" si="13"/>
        <v>0</v>
      </c>
      <c r="AE43" s="195">
        <f t="shared" si="4"/>
        <v>0</v>
      </c>
    </row>
    <row r="44" spans="2:31" x14ac:dyDescent="0.25">
      <c r="B44" s="9" t="str">
        <f t="shared" si="6"/>
        <v/>
      </c>
      <c r="C44" s="6"/>
      <c r="D44" s="6"/>
      <c r="E44" s="6"/>
      <c r="F44" s="246" t="str">
        <f>IF('תנאי סף'!BE44&lt;&gt;1,"",'תנאי סף'!F44)</f>
        <v/>
      </c>
      <c r="G44" s="186"/>
      <c r="H44" s="186"/>
      <c r="I44" s="8"/>
      <c r="J44" s="7"/>
      <c r="K44" s="8"/>
      <c r="L44" s="7"/>
      <c r="M44" s="8"/>
      <c r="N44" s="8"/>
      <c r="O44" s="163"/>
      <c r="P44" s="186"/>
      <c r="Q44" s="10"/>
      <c r="R44" s="10"/>
      <c r="S44" s="10"/>
      <c r="T44" s="10"/>
      <c r="U44" s="164" t="str">
        <f t="shared" si="7"/>
        <v/>
      </c>
      <c r="V44" s="10">
        <v>1</v>
      </c>
      <c r="W44" s="10" t="str">
        <f t="shared" si="8"/>
        <v/>
      </c>
      <c r="X44" s="164">
        <v>1</v>
      </c>
      <c r="Y44" s="10" t="str">
        <f t="shared" si="9"/>
        <v/>
      </c>
      <c r="Z44" s="123" t="str">
        <f t="shared" si="10"/>
        <v/>
      </c>
      <c r="AA44" s="195">
        <f t="shared" si="11"/>
        <v>0</v>
      </c>
      <c r="AB44" s="195" t="str">
        <f t="shared" si="12"/>
        <v/>
      </c>
      <c r="AC44" s="195" t="str">
        <f t="shared" si="12"/>
        <v/>
      </c>
      <c r="AD44" s="195">
        <f t="shared" si="13"/>
        <v>0</v>
      </c>
      <c r="AE44" s="195">
        <f t="shared" si="4"/>
        <v>0</v>
      </c>
    </row>
    <row r="45" spans="2:31" ht="12.75" customHeight="1" x14ac:dyDescent="0.25">
      <c r="B45" s="9" t="str">
        <f t="shared" si="6"/>
        <v/>
      </c>
      <c r="C45" s="6"/>
      <c r="D45" s="6"/>
      <c r="E45" s="6"/>
      <c r="F45" s="246" t="str">
        <f>IF('תנאי סף'!BE45&lt;&gt;1,"",'תנאי סף'!F45)</f>
        <v/>
      </c>
      <c r="G45" s="186"/>
      <c r="H45" s="186"/>
      <c r="I45" s="8"/>
      <c r="J45" s="7"/>
      <c r="K45" s="8"/>
      <c r="L45" s="7"/>
      <c r="M45" s="8"/>
      <c r="N45" s="8"/>
      <c r="O45" s="163"/>
      <c r="P45" s="186"/>
      <c r="Q45" s="10"/>
      <c r="R45" s="10"/>
      <c r="S45" s="10"/>
      <c r="T45" s="10"/>
      <c r="U45" s="164" t="str">
        <f t="shared" si="7"/>
        <v/>
      </c>
      <c r="V45" s="10">
        <v>1</v>
      </c>
      <c r="W45" s="10" t="str">
        <f t="shared" si="8"/>
        <v/>
      </c>
      <c r="X45" s="164">
        <v>1</v>
      </c>
      <c r="Y45" s="10" t="str">
        <f t="shared" si="9"/>
        <v/>
      </c>
      <c r="Z45" s="123" t="str">
        <f t="shared" si="10"/>
        <v/>
      </c>
      <c r="AA45" s="195">
        <f t="shared" si="11"/>
        <v>0</v>
      </c>
      <c r="AB45" s="195" t="str">
        <f t="shared" si="12"/>
        <v/>
      </c>
      <c r="AC45" s="195" t="str">
        <f t="shared" si="12"/>
        <v/>
      </c>
      <c r="AD45" s="195">
        <f t="shared" si="13"/>
        <v>0</v>
      </c>
      <c r="AE45" s="195">
        <f t="shared" si="4"/>
        <v>0</v>
      </c>
    </row>
    <row r="46" spans="2:31" x14ac:dyDescent="0.25">
      <c r="B46" s="9">
        <f t="shared" si="6"/>
        <v>16</v>
      </c>
      <c r="C46" s="6"/>
      <c r="D46" s="6"/>
      <c r="E46" s="6"/>
      <c r="F46" s="246" t="str">
        <f>IF('תנאי סף'!BE46&lt;&gt;1,"",'תנאי סף'!F46)</f>
        <v>תמוז - 98  - אופרה זעירה</v>
      </c>
      <c r="G46" s="186">
        <v>1</v>
      </c>
      <c r="H46" s="186">
        <v>0</v>
      </c>
      <c r="I46" s="8"/>
      <c r="J46" s="7"/>
      <c r="K46" s="8"/>
      <c r="L46" s="7"/>
      <c r="M46" s="8"/>
      <c r="N46" s="8"/>
      <c r="O46" s="163"/>
      <c r="P46" s="186"/>
      <c r="Q46" s="10"/>
      <c r="R46" s="10"/>
      <c r="S46" s="10"/>
      <c r="T46" s="10"/>
      <c r="U46" s="164">
        <f t="shared" si="7"/>
        <v>1</v>
      </c>
      <c r="V46" s="10">
        <v>1</v>
      </c>
      <c r="W46" s="10">
        <f t="shared" si="8"/>
        <v>1</v>
      </c>
      <c r="X46" s="164">
        <v>1</v>
      </c>
      <c r="Y46" s="10">
        <f t="shared" si="9"/>
        <v>1</v>
      </c>
      <c r="Z46" s="123">
        <f t="shared" si="10"/>
        <v>2.2222222222222223E-2</v>
      </c>
      <c r="AA46" s="195">
        <f t="shared" si="11"/>
        <v>1</v>
      </c>
      <c r="AB46" s="195">
        <f t="shared" si="12"/>
        <v>0</v>
      </c>
      <c r="AC46" s="195">
        <f t="shared" si="12"/>
        <v>1</v>
      </c>
      <c r="AD46" s="195">
        <f t="shared" si="13"/>
        <v>1</v>
      </c>
      <c r="AE46" s="195">
        <f t="shared" si="4"/>
        <v>1</v>
      </c>
    </row>
    <row r="47" spans="2:31" x14ac:dyDescent="0.25">
      <c r="B47" s="9" t="str">
        <f t="shared" si="6"/>
        <v/>
      </c>
      <c r="C47" s="6"/>
      <c r="D47" s="6"/>
      <c r="E47" s="6"/>
      <c r="F47" s="246" t="str">
        <f>IF('תנאי סף'!BE47&lt;&gt;1,"",'תנאי סף'!F47)</f>
        <v/>
      </c>
      <c r="G47" s="186"/>
      <c r="H47" s="186"/>
      <c r="I47" s="8"/>
      <c r="J47" s="7"/>
      <c r="K47" s="8"/>
      <c r="L47" s="7"/>
      <c r="M47" s="8"/>
      <c r="N47" s="8"/>
      <c r="O47" s="163"/>
      <c r="P47" s="186"/>
      <c r="Q47" s="10"/>
      <c r="R47" s="10"/>
      <c r="S47" s="10"/>
      <c r="T47" s="10"/>
      <c r="U47" s="164" t="str">
        <f t="shared" si="7"/>
        <v/>
      </c>
      <c r="V47" s="10">
        <v>1</v>
      </c>
      <c r="W47" s="10" t="str">
        <f t="shared" si="8"/>
        <v/>
      </c>
      <c r="X47" s="164">
        <v>1</v>
      </c>
      <c r="Y47" s="10" t="str">
        <f t="shared" si="9"/>
        <v/>
      </c>
      <c r="Z47" s="123" t="str">
        <f t="shared" si="10"/>
        <v/>
      </c>
      <c r="AA47" s="195">
        <f t="shared" si="11"/>
        <v>0</v>
      </c>
      <c r="AB47" s="195" t="str">
        <f t="shared" si="12"/>
        <v/>
      </c>
      <c r="AC47" s="195" t="str">
        <f t="shared" si="12"/>
        <v/>
      </c>
      <c r="AD47" s="195">
        <f t="shared" si="13"/>
        <v>0</v>
      </c>
      <c r="AE47" s="195">
        <f t="shared" si="4"/>
        <v>0</v>
      </c>
    </row>
    <row r="48" spans="2:31" x14ac:dyDescent="0.25">
      <c r="B48" s="9">
        <f t="shared" si="6"/>
        <v>18</v>
      </c>
      <c r="C48" s="6"/>
      <c r="D48" s="6"/>
      <c r="E48" s="6"/>
      <c r="F48" s="246" t="str">
        <f>IF('תנאי סף'!BE48&lt;&gt;1,"",'תנאי סף'!F48)</f>
        <v>הקם - שיר לשירה</v>
      </c>
      <c r="G48" s="186">
        <v>1</v>
      </c>
      <c r="H48" s="186">
        <v>0</v>
      </c>
      <c r="I48" s="8"/>
      <c r="J48" s="7"/>
      <c r="K48" s="8"/>
      <c r="L48" s="7"/>
      <c r="M48" s="8"/>
      <c r="N48" s="8"/>
      <c r="O48" s="163"/>
      <c r="P48" s="186"/>
      <c r="Q48" s="10"/>
      <c r="R48" s="10"/>
      <c r="S48" s="10"/>
      <c r="T48" s="10"/>
      <c r="U48" s="164">
        <f t="shared" si="7"/>
        <v>1</v>
      </c>
      <c r="V48" s="10">
        <v>1</v>
      </c>
      <c r="W48" s="10">
        <f t="shared" si="8"/>
        <v>1</v>
      </c>
      <c r="X48" s="164">
        <v>1</v>
      </c>
      <c r="Y48" s="10">
        <f t="shared" si="9"/>
        <v>1</v>
      </c>
      <c r="Z48" s="123">
        <f t="shared" si="10"/>
        <v>2.2222222222222223E-2</v>
      </c>
      <c r="AA48" s="195">
        <f t="shared" si="11"/>
        <v>1</v>
      </c>
      <c r="AB48" s="195">
        <f t="shared" si="12"/>
        <v>0</v>
      </c>
      <c r="AC48" s="195">
        <f t="shared" si="12"/>
        <v>1</v>
      </c>
      <c r="AD48" s="195">
        <f t="shared" si="13"/>
        <v>1</v>
      </c>
      <c r="AE48" s="195">
        <f t="shared" si="4"/>
        <v>1</v>
      </c>
    </row>
    <row r="49" spans="2:31" x14ac:dyDescent="0.25">
      <c r="B49" s="9">
        <f t="shared" si="6"/>
        <v>19</v>
      </c>
      <c r="C49" s="6"/>
      <c r="D49" s="6"/>
      <c r="E49" s="6"/>
      <c r="F49" s="246" t="str">
        <f>IF('תנאי סף'!BE49&lt;&gt;1,"",'תנאי סף'!F49)</f>
        <v>המרכז למוסיקה ע"ש פיליציה בלומנטל  - שוברטיאדה</v>
      </c>
      <c r="G49" s="186">
        <v>1</v>
      </c>
      <c r="H49" s="186">
        <v>0</v>
      </c>
      <c r="I49" s="8"/>
      <c r="J49" s="7"/>
      <c r="K49" s="8"/>
      <c r="L49" s="7"/>
      <c r="M49" s="8"/>
      <c r="N49" s="8"/>
      <c r="O49" s="163"/>
      <c r="P49" s="186"/>
      <c r="Q49" s="10"/>
      <c r="R49" s="10"/>
      <c r="S49" s="10"/>
      <c r="T49" s="10"/>
      <c r="U49" s="164">
        <f t="shared" si="7"/>
        <v>1</v>
      </c>
      <c r="V49" s="10">
        <v>1</v>
      </c>
      <c r="W49" s="10">
        <f t="shared" si="8"/>
        <v>1</v>
      </c>
      <c r="X49" s="164">
        <v>1</v>
      </c>
      <c r="Y49" s="10">
        <f t="shared" si="9"/>
        <v>1</v>
      </c>
      <c r="Z49" s="123">
        <f t="shared" si="10"/>
        <v>2.2222222222222223E-2</v>
      </c>
      <c r="AA49" s="195">
        <f t="shared" si="11"/>
        <v>1</v>
      </c>
      <c r="AB49" s="195">
        <f t="shared" si="12"/>
        <v>0</v>
      </c>
      <c r="AC49" s="195">
        <f t="shared" si="12"/>
        <v>1</v>
      </c>
      <c r="AD49" s="195">
        <f t="shared" si="13"/>
        <v>1</v>
      </c>
      <c r="AE49" s="195">
        <f t="shared" si="4"/>
        <v>1</v>
      </c>
    </row>
    <row r="50" spans="2:31" x14ac:dyDescent="0.25">
      <c r="B50" s="9">
        <f t="shared" si="6"/>
        <v>20</v>
      </c>
      <c r="C50" s="6"/>
      <c r="D50" s="6"/>
      <c r="E50" s="6"/>
      <c r="F50" s="246" t="str">
        <f>IF('תנאי סף'!BE50&lt;&gt;1,"",'תנאי סף'!F50)</f>
        <v>המרכז למוסיקה ע"ש פיליציה בלומנטל  - פועם בלב</v>
      </c>
      <c r="G50" s="186">
        <v>1</v>
      </c>
      <c r="H50" s="186">
        <v>0</v>
      </c>
      <c r="I50" s="8"/>
      <c r="J50" s="7"/>
      <c r="K50" s="8"/>
      <c r="L50" s="7"/>
      <c r="M50" s="8"/>
      <c r="N50" s="8"/>
      <c r="O50" s="163"/>
      <c r="P50" s="186"/>
      <c r="Q50" s="10"/>
      <c r="R50" s="10"/>
      <c r="S50" s="10"/>
      <c r="T50" s="10"/>
      <c r="U50" s="164">
        <f t="shared" si="7"/>
        <v>1</v>
      </c>
      <c r="V50" s="10">
        <v>1</v>
      </c>
      <c r="W50" s="10">
        <f t="shared" si="8"/>
        <v>1</v>
      </c>
      <c r="X50" s="164">
        <v>1</v>
      </c>
      <c r="Y50" s="10">
        <f t="shared" si="9"/>
        <v>1</v>
      </c>
      <c r="Z50" s="123">
        <f t="shared" si="10"/>
        <v>2.2222222222222223E-2</v>
      </c>
      <c r="AA50" s="195">
        <f t="shared" si="11"/>
        <v>1</v>
      </c>
      <c r="AB50" s="195">
        <f t="shared" si="12"/>
        <v>0</v>
      </c>
      <c r="AC50" s="195">
        <f t="shared" si="12"/>
        <v>1</v>
      </c>
      <c r="AD50" s="195">
        <f t="shared" si="13"/>
        <v>1</v>
      </c>
      <c r="AE50" s="195">
        <f t="shared" si="4"/>
        <v>1</v>
      </c>
    </row>
    <row r="51" spans="2:31" x14ac:dyDescent="0.25">
      <c r="B51" s="9" t="str">
        <f t="shared" si="6"/>
        <v/>
      </c>
      <c r="C51" s="6"/>
      <c r="D51" s="6"/>
      <c r="E51" s="6"/>
      <c r="F51" s="246" t="str">
        <f>IF('תנאי סף'!BE51&lt;&gt;1,"",'תנאי סף'!F51)</f>
        <v/>
      </c>
      <c r="G51" s="186"/>
      <c r="H51" s="186"/>
      <c r="I51" s="8"/>
      <c r="J51" s="7"/>
      <c r="K51" s="8"/>
      <c r="L51" s="7"/>
      <c r="M51" s="8"/>
      <c r="N51" s="8"/>
      <c r="O51" s="163"/>
      <c r="P51" s="186"/>
      <c r="Q51" s="10"/>
      <c r="R51" s="10"/>
      <c r="S51" s="10"/>
      <c r="T51" s="10"/>
      <c r="U51" s="164" t="str">
        <f t="shared" si="7"/>
        <v/>
      </c>
      <c r="V51" s="10">
        <v>1</v>
      </c>
      <c r="W51" s="10" t="str">
        <f t="shared" si="8"/>
        <v/>
      </c>
      <c r="X51" s="164">
        <v>1</v>
      </c>
      <c r="Y51" s="10" t="str">
        <f t="shared" si="9"/>
        <v/>
      </c>
      <c r="Z51" s="123" t="str">
        <f t="shared" si="10"/>
        <v/>
      </c>
      <c r="AA51" s="195">
        <f t="shared" si="11"/>
        <v>0</v>
      </c>
      <c r="AB51" s="195" t="str">
        <f t="shared" si="12"/>
        <v/>
      </c>
      <c r="AC51" s="195" t="str">
        <f t="shared" si="12"/>
        <v/>
      </c>
      <c r="AD51" s="195">
        <f t="shared" si="13"/>
        <v>0</v>
      </c>
      <c r="AE51" s="195">
        <f t="shared" si="4"/>
        <v>0</v>
      </c>
    </row>
    <row r="52" spans="2:31" x14ac:dyDescent="0.25">
      <c r="B52" s="9">
        <f t="shared" si="6"/>
        <v>22</v>
      </c>
      <c r="C52" s="6"/>
      <c r="D52" s="6"/>
      <c r="E52" s="6"/>
      <c r="F52" s="246" t="str">
        <f>IF('תנאי סף'!BE52&lt;&gt;1,"",'תנאי סף'!F52)</f>
        <v>הזירה הבין-תחומית - פרויקט מוזיקלי</v>
      </c>
      <c r="G52" s="186">
        <v>1</v>
      </c>
      <c r="H52" s="186">
        <v>0</v>
      </c>
      <c r="I52" s="8"/>
      <c r="J52" s="7"/>
      <c r="K52" s="8"/>
      <c r="L52" s="7"/>
      <c r="M52" s="8"/>
      <c r="N52" s="8"/>
      <c r="O52" s="163"/>
      <c r="P52" s="186"/>
      <c r="Q52" s="10"/>
      <c r="R52" s="10"/>
      <c r="S52" s="10"/>
      <c r="T52" s="10"/>
      <c r="U52" s="164">
        <f t="shared" si="7"/>
        <v>1</v>
      </c>
      <c r="V52" s="10">
        <v>1</v>
      </c>
      <c r="W52" s="10">
        <f t="shared" si="8"/>
        <v>1</v>
      </c>
      <c r="X52" s="164">
        <v>1</v>
      </c>
      <c r="Y52" s="10">
        <f t="shared" si="9"/>
        <v>1</v>
      </c>
      <c r="Z52" s="123">
        <f t="shared" si="10"/>
        <v>2.2222222222222223E-2</v>
      </c>
      <c r="AA52" s="195">
        <f t="shared" si="11"/>
        <v>1</v>
      </c>
      <c r="AB52" s="195">
        <f t="shared" si="12"/>
        <v>0</v>
      </c>
      <c r="AC52" s="195">
        <f t="shared" si="12"/>
        <v>1</v>
      </c>
      <c r="AD52" s="195">
        <f t="shared" si="13"/>
        <v>1</v>
      </c>
      <c r="AE52" s="195">
        <f t="shared" si="4"/>
        <v>1</v>
      </c>
    </row>
    <row r="53" spans="2:31" ht="15.75" customHeight="1" x14ac:dyDescent="0.25">
      <c r="B53" s="9">
        <f t="shared" si="6"/>
        <v>23</v>
      </c>
      <c r="C53" s="6"/>
      <c r="D53" s="6"/>
      <c r="E53" s="6"/>
      <c r="F53" s="246" t="str">
        <f>IF('תנאי סף'!BE53&lt;&gt;1,"",'תנאי סף'!F53)</f>
        <v>מוזתיקה - קונצרטים לאוכלוסיות מיוחדות</v>
      </c>
      <c r="G53" s="186">
        <v>1</v>
      </c>
      <c r="H53" s="186">
        <v>1</v>
      </c>
      <c r="I53" s="8"/>
      <c r="J53" s="7"/>
      <c r="K53" s="8"/>
      <c r="L53" s="7"/>
      <c r="M53" s="8"/>
      <c r="N53" s="8"/>
      <c r="O53" s="163"/>
      <c r="P53" s="186"/>
      <c r="Q53" s="10"/>
      <c r="R53" s="10"/>
      <c r="S53" s="10"/>
      <c r="T53" s="10"/>
      <c r="U53" s="164">
        <f t="shared" si="7"/>
        <v>2</v>
      </c>
      <c r="V53" s="10">
        <v>1</v>
      </c>
      <c r="W53" s="10">
        <f t="shared" si="8"/>
        <v>2</v>
      </c>
      <c r="X53" s="164">
        <v>1</v>
      </c>
      <c r="Y53" s="10">
        <f t="shared" si="9"/>
        <v>2</v>
      </c>
      <c r="Z53" s="123">
        <f t="shared" si="10"/>
        <v>4.4444444444444446E-2</v>
      </c>
      <c r="AA53" s="195">
        <f t="shared" si="11"/>
        <v>1</v>
      </c>
      <c r="AB53" s="195">
        <f t="shared" si="12"/>
        <v>0</v>
      </c>
      <c r="AC53" s="195">
        <f t="shared" si="12"/>
        <v>1</v>
      </c>
      <c r="AD53" s="195">
        <f t="shared" si="13"/>
        <v>1</v>
      </c>
      <c r="AE53" s="195">
        <f t="shared" si="4"/>
        <v>1</v>
      </c>
    </row>
    <row r="54" spans="2:31" x14ac:dyDescent="0.25">
      <c r="B54" s="9">
        <f t="shared" si="6"/>
        <v>24</v>
      </c>
      <c r="C54" s="6"/>
      <c r="D54" s="6"/>
      <c r="E54" s="6"/>
      <c r="F54" s="246" t="str">
        <f>IF('תנאי סף'!BE54&lt;&gt;1,"",'תנאי סף'!F54)</f>
        <v>קשת אילון - סמינרים לנגנים ישראליים צעירים</v>
      </c>
      <c r="G54" s="186">
        <v>1</v>
      </c>
      <c r="H54" s="186">
        <v>0</v>
      </c>
      <c r="I54" s="8"/>
      <c r="J54" s="7"/>
      <c r="K54" s="8"/>
      <c r="L54" s="7"/>
      <c r="M54" s="8"/>
      <c r="N54" s="8"/>
      <c r="O54" s="163"/>
      <c r="P54" s="186"/>
      <c r="Q54" s="10"/>
      <c r="R54" s="10"/>
      <c r="S54" s="10"/>
      <c r="T54" s="10"/>
      <c r="U54" s="164">
        <f t="shared" si="7"/>
        <v>1</v>
      </c>
      <c r="V54" s="10">
        <v>1</v>
      </c>
      <c r="W54" s="10">
        <f t="shared" si="8"/>
        <v>1</v>
      </c>
      <c r="X54" s="164">
        <v>1</v>
      </c>
      <c r="Y54" s="10">
        <f t="shared" si="9"/>
        <v>1</v>
      </c>
      <c r="Z54" s="123">
        <f t="shared" si="10"/>
        <v>2.2222222222222223E-2</v>
      </c>
      <c r="AA54" s="195">
        <f t="shared" si="11"/>
        <v>1</v>
      </c>
      <c r="AB54" s="195">
        <f t="shared" si="12"/>
        <v>0</v>
      </c>
      <c r="AC54" s="195">
        <f t="shared" si="12"/>
        <v>1</v>
      </c>
      <c r="AD54" s="195">
        <f t="shared" si="13"/>
        <v>1</v>
      </c>
      <c r="AE54" s="195">
        <f t="shared" si="4"/>
        <v>1</v>
      </c>
    </row>
    <row r="55" spans="2:31" x14ac:dyDescent="0.25">
      <c r="B55" s="9" t="str">
        <f t="shared" si="6"/>
        <v/>
      </c>
      <c r="C55" s="6"/>
      <c r="D55" s="6"/>
      <c r="E55" s="6"/>
      <c r="F55" s="246" t="str">
        <f>IF('תנאי סף'!BE55&lt;&gt;1,"",'תנאי סף'!F55)</f>
        <v/>
      </c>
      <c r="G55" s="186"/>
      <c r="H55" s="186"/>
      <c r="I55" s="8"/>
      <c r="J55" s="7"/>
      <c r="K55" s="8"/>
      <c r="L55" s="7"/>
      <c r="M55" s="8"/>
      <c r="N55" s="8"/>
      <c r="O55" s="163"/>
      <c r="P55" s="186"/>
      <c r="Q55" s="10"/>
      <c r="R55" s="10"/>
      <c r="S55" s="10"/>
      <c r="T55" s="10"/>
      <c r="U55" s="164" t="str">
        <f t="shared" si="7"/>
        <v/>
      </c>
      <c r="V55" s="10">
        <v>1</v>
      </c>
      <c r="W55" s="10" t="str">
        <f t="shared" si="8"/>
        <v/>
      </c>
      <c r="X55" s="164">
        <v>1</v>
      </c>
      <c r="Y55" s="10" t="str">
        <f t="shared" si="9"/>
        <v/>
      </c>
      <c r="Z55" s="123" t="str">
        <f t="shared" si="10"/>
        <v/>
      </c>
      <c r="AA55" s="195">
        <f t="shared" si="11"/>
        <v>0</v>
      </c>
      <c r="AB55" s="195" t="str">
        <f t="shared" si="12"/>
        <v/>
      </c>
      <c r="AC55" s="195" t="str">
        <f t="shared" si="12"/>
        <v/>
      </c>
      <c r="AD55" s="195">
        <f t="shared" si="13"/>
        <v>0</v>
      </c>
      <c r="AE55" s="195">
        <f t="shared" si="4"/>
        <v>0</v>
      </c>
    </row>
    <row r="56" spans="2:31" x14ac:dyDescent="0.25">
      <c r="B56" s="9">
        <f t="shared" si="6"/>
        <v>26</v>
      </c>
      <c r="C56" s="6"/>
      <c r="D56" s="6"/>
      <c r="E56" s="6"/>
      <c r="F56" s="246" t="str">
        <f>IF('תנאי סף'!BE56&lt;&gt;1,"",'תנאי סף'!F56)</f>
        <v>בר-קיימא  - ליריק אופרה - פרויקט אוופראי</v>
      </c>
      <c r="G56" s="186">
        <v>1</v>
      </c>
      <c r="H56" s="186">
        <v>0</v>
      </c>
      <c r="I56" s="8"/>
      <c r="J56" s="7"/>
      <c r="K56" s="8"/>
      <c r="L56" s="7"/>
      <c r="M56" s="8"/>
      <c r="N56" s="8"/>
      <c r="O56" s="163"/>
      <c r="P56" s="186"/>
      <c r="Q56" s="10"/>
      <c r="R56" s="10"/>
      <c r="S56" s="10"/>
      <c r="T56" s="10"/>
      <c r="U56" s="164">
        <f t="shared" si="7"/>
        <v>1</v>
      </c>
      <c r="V56" s="10">
        <v>1</v>
      </c>
      <c r="W56" s="10">
        <f t="shared" si="8"/>
        <v>1</v>
      </c>
      <c r="X56" s="164">
        <v>1</v>
      </c>
      <c r="Y56" s="10">
        <f t="shared" si="9"/>
        <v>1</v>
      </c>
      <c r="Z56" s="123">
        <f t="shared" si="10"/>
        <v>2.2222222222222223E-2</v>
      </c>
      <c r="AA56" s="195">
        <f t="shared" si="11"/>
        <v>1</v>
      </c>
      <c r="AB56" s="195">
        <f t="shared" si="12"/>
        <v>0</v>
      </c>
      <c r="AC56" s="195">
        <f t="shared" si="12"/>
        <v>1</v>
      </c>
      <c r="AD56" s="195">
        <f t="shared" si="13"/>
        <v>1</v>
      </c>
      <c r="AE56" s="195">
        <f t="shared" si="4"/>
        <v>1</v>
      </c>
    </row>
    <row r="57" spans="2:31" x14ac:dyDescent="0.25">
      <c r="B57" s="9" t="str">
        <f t="shared" si="6"/>
        <v/>
      </c>
      <c r="C57" s="6"/>
      <c r="D57" s="6"/>
      <c r="E57" s="6"/>
      <c r="F57" s="246" t="str">
        <f>IF('תנאי סף'!BE57&lt;&gt;1,"",'תנאי סף'!F57)</f>
        <v/>
      </c>
      <c r="G57" s="186"/>
      <c r="H57" s="186"/>
      <c r="I57" s="8"/>
      <c r="J57" s="7"/>
      <c r="K57" s="8"/>
      <c r="L57" s="7"/>
      <c r="M57" s="8"/>
      <c r="N57" s="8"/>
      <c r="O57" s="163"/>
      <c r="P57" s="186"/>
      <c r="Q57" s="10"/>
      <c r="R57" s="10"/>
      <c r="S57" s="10"/>
      <c r="T57" s="10"/>
      <c r="U57" s="164" t="str">
        <f t="shared" si="7"/>
        <v/>
      </c>
      <c r="V57" s="10">
        <v>1</v>
      </c>
      <c r="W57" s="10" t="str">
        <f t="shared" si="8"/>
        <v/>
      </c>
      <c r="X57" s="164">
        <v>1</v>
      </c>
      <c r="Y57" s="10" t="str">
        <f t="shared" si="9"/>
        <v/>
      </c>
      <c r="Z57" s="123" t="str">
        <f t="shared" si="10"/>
        <v/>
      </c>
      <c r="AA57" s="195">
        <f t="shared" si="11"/>
        <v>0</v>
      </c>
      <c r="AB57" s="195" t="str">
        <f t="shared" si="12"/>
        <v/>
      </c>
      <c r="AC57" s="195" t="str">
        <f t="shared" si="12"/>
        <v/>
      </c>
      <c r="AD57" s="195">
        <f t="shared" si="13"/>
        <v>0</v>
      </c>
      <c r="AE57" s="195">
        <f t="shared" si="4"/>
        <v>0</v>
      </c>
    </row>
    <row r="58" spans="2:31" x14ac:dyDescent="0.25">
      <c r="B58" s="9">
        <f t="shared" si="6"/>
        <v>28</v>
      </c>
      <c r="C58" s="6"/>
      <c r="D58" s="6"/>
      <c r="E58" s="6"/>
      <c r="F58" s="246" t="str">
        <f>IF('תנאי סף'!BE58&lt;&gt;1,"",'תנאי סף'!F58)</f>
        <v>ארגון המקהלות בישראל - ברוב קולות</v>
      </c>
      <c r="G58" s="186">
        <v>1</v>
      </c>
      <c r="H58" s="186">
        <v>0</v>
      </c>
      <c r="I58" s="8"/>
      <c r="J58" s="7"/>
      <c r="K58" s="8"/>
      <c r="L58" s="7"/>
      <c r="M58" s="8"/>
      <c r="N58" s="8"/>
      <c r="O58" s="163"/>
      <c r="P58" s="186"/>
      <c r="Q58" s="10"/>
      <c r="R58" s="10"/>
      <c r="S58" s="10"/>
      <c r="T58" s="10"/>
      <c r="U58" s="164">
        <f t="shared" si="7"/>
        <v>1</v>
      </c>
      <c r="V58" s="10">
        <v>1</v>
      </c>
      <c r="W58" s="10">
        <f t="shared" si="8"/>
        <v>1</v>
      </c>
      <c r="X58" s="164">
        <v>1</v>
      </c>
      <c r="Y58" s="10">
        <f t="shared" si="9"/>
        <v>1</v>
      </c>
      <c r="Z58" s="123">
        <f t="shared" si="10"/>
        <v>2.2222222222222223E-2</v>
      </c>
      <c r="AA58" s="195">
        <f t="shared" si="11"/>
        <v>1</v>
      </c>
      <c r="AB58" s="195">
        <f t="shared" si="12"/>
        <v>0</v>
      </c>
      <c r="AC58" s="195">
        <f t="shared" si="12"/>
        <v>1</v>
      </c>
      <c r="AD58" s="195">
        <f t="shared" si="13"/>
        <v>1</v>
      </c>
      <c r="AE58" s="195">
        <f t="shared" si="4"/>
        <v>1</v>
      </c>
    </row>
    <row r="59" spans="2:31" x14ac:dyDescent="0.25">
      <c r="B59" s="9" t="str">
        <f t="shared" si="6"/>
        <v/>
      </c>
      <c r="C59" s="6"/>
      <c r="D59" s="6"/>
      <c r="E59" s="6"/>
      <c r="F59" s="246" t="str">
        <f>IF('תנאי סף'!BE59&lt;&gt;1,"",'תנאי סף'!F59)</f>
        <v/>
      </c>
      <c r="G59" s="186"/>
      <c r="H59" s="186"/>
      <c r="I59" s="8"/>
      <c r="J59" s="7"/>
      <c r="K59" s="8"/>
      <c r="L59" s="7"/>
      <c r="M59" s="8"/>
      <c r="N59" s="8"/>
      <c r="O59" s="163"/>
      <c r="P59" s="186"/>
      <c r="Q59" s="10"/>
      <c r="R59" s="10"/>
      <c r="S59" s="10"/>
      <c r="T59" s="10"/>
      <c r="U59" s="164" t="str">
        <f t="shared" si="7"/>
        <v/>
      </c>
      <c r="V59" s="10">
        <v>1</v>
      </c>
      <c r="W59" s="10" t="str">
        <f t="shared" si="8"/>
        <v/>
      </c>
      <c r="X59" s="164">
        <v>1</v>
      </c>
      <c r="Y59" s="10" t="str">
        <f t="shared" si="9"/>
        <v/>
      </c>
      <c r="Z59" s="123" t="str">
        <f t="shared" si="10"/>
        <v/>
      </c>
      <c r="AA59" s="195">
        <f t="shared" si="11"/>
        <v>0</v>
      </c>
      <c r="AB59" s="195" t="str">
        <f t="shared" si="12"/>
        <v/>
      </c>
      <c r="AC59" s="195" t="str">
        <f t="shared" si="12"/>
        <v/>
      </c>
      <c r="AD59" s="195">
        <f t="shared" si="13"/>
        <v>0</v>
      </c>
      <c r="AE59" s="195">
        <f t="shared" si="4"/>
        <v>0</v>
      </c>
    </row>
    <row r="60" spans="2:31" x14ac:dyDescent="0.25">
      <c r="B60" s="9">
        <f t="shared" si="6"/>
        <v>30</v>
      </c>
      <c r="C60" s="6"/>
      <c r="D60" s="6"/>
      <c r="E60" s="6"/>
      <c r="F60" s="246" t="str">
        <f>IF('תנאי סף'!BE60&lt;&gt;1,"",'תנאי סף'!F60)</f>
        <v xml:space="preserve">האופרה הירושלמית </v>
      </c>
      <c r="G60" s="186">
        <v>1</v>
      </c>
      <c r="H60" s="186">
        <v>0</v>
      </c>
      <c r="I60" s="8"/>
      <c r="J60" s="7"/>
      <c r="K60" s="8"/>
      <c r="L60" s="7"/>
      <c r="M60" s="8"/>
      <c r="N60" s="8"/>
      <c r="O60" s="163"/>
      <c r="P60" s="186"/>
      <c r="Q60" s="10"/>
      <c r="R60" s="10"/>
      <c r="S60" s="10"/>
      <c r="T60" s="10"/>
      <c r="U60" s="164">
        <f t="shared" si="7"/>
        <v>1</v>
      </c>
      <c r="V60" s="10">
        <v>1</v>
      </c>
      <c r="W60" s="10">
        <f t="shared" si="8"/>
        <v>1</v>
      </c>
      <c r="X60" s="164">
        <v>1</v>
      </c>
      <c r="Y60" s="10">
        <f t="shared" si="9"/>
        <v>1</v>
      </c>
      <c r="Z60" s="123">
        <f t="shared" si="10"/>
        <v>2.2222222222222223E-2</v>
      </c>
      <c r="AA60" s="195">
        <f t="shared" si="11"/>
        <v>1</v>
      </c>
      <c r="AB60" s="195">
        <f t="shared" si="12"/>
        <v>0</v>
      </c>
      <c r="AC60" s="195">
        <f t="shared" si="12"/>
        <v>1</v>
      </c>
      <c r="AD60" s="195">
        <f t="shared" si="13"/>
        <v>1</v>
      </c>
      <c r="AE60" s="195">
        <f t="shared" si="4"/>
        <v>1</v>
      </c>
    </row>
    <row r="61" spans="2:31" x14ac:dyDescent="0.25">
      <c r="B61" s="9" t="str">
        <f t="shared" si="6"/>
        <v/>
      </c>
      <c r="C61" s="6"/>
      <c r="D61" s="6"/>
      <c r="E61" s="6"/>
      <c r="F61" s="246" t="str">
        <f>IF('תנאי סף'!BE61&lt;&gt;1,"",'תנאי סף'!F61)</f>
        <v/>
      </c>
      <c r="G61" s="186"/>
      <c r="H61" s="186"/>
      <c r="I61" s="8"/>
      <c r="J61" s="7"/>
      <c r="K61" s="8"/>
      <c r="L61" s="7"/>
      <c r="M61" s="8"/>
      <c r="N61" s="8"/>
      <c r="O61" s="163"/>
      <c r="P61" s="186"/>
      <c r="Q61" s="10"/>
      <c r="R61" s="10"/>
      <c r="S61" s="10"/>
      <c r="T61" s="10"/>
      <c r="U61" s="164" t="str">
        <f t="shared" si="7"/>
        <v/>
      </c>
      <c r="V61" s="10">
        <v>1</v>
      </c>
      <c r="W61" s="10" t="str">
        <f t="shared" si="8"/>
        <v/>
      </c>
      <c r="X61" s="164">
        <v>1</v>
      </c>
      <c r="Y61" s="10" t="str">
        <f t="shared" si="9"/>
        <v/>
      </c>
      <c r="Z61" s="123" t="str">
        <f t="shared" si="10"/>
        <v/>
      </c>
      <c r="AA61" s="195">
        <f t="shared" si="11"/>
        <v>0</v>
      </c>
      <c r="AB61" s="195" t="str">
        <f t="shared" si="12"/>
        <v/>
      </c>
      <c r="AC61" s="195" t="str">
        <f t="shared" si="12"/>
        <v/>
      </c>
      <c r="AD61" s="195">
        <f t="shared" si="13"/>
        <v>0</v>
      </c>
      <c r="AE61" s="195">
        <f t="shared" si="4"/>
        <v>0</v>
      </c>
    </row>
    <row r="62" spans="2:31" x14ac:dyDescent="0.25">
      <c r="B62" s="9" t="str">
        <f t="shared" si="6"/>
        <v/>
      </c>
      <c r="C62" s="6"/>
      <c r="D62" s="6"/>
      <c r="E62" s="6"/>
      <c r="F62" s="246" t="str">
        <f>IF('תנאי סף'!BE62&lt;&gt;1,"",'תנאי סף'!F62)</f>
        <v/>
      </c>
      <c r="G62" s="186"/>
      <c r="H62" s="186"/>
      <c r="I62" s="8"/>
      <c r="J62" s="7"/>
      <c r="K62" s="8"/>
      <c r="L62" s="7"/>
      <c r="M62" s="8"/>
      <c r="N62" s="8"/>
      <c r="O62" s="163"/>
      <c r="P62" s="186"/>
      <c r="Q62" s="10"/>
      <c r="R62" s="10"/>
      <c r="S62" s="10"/>
      <c r="T62" s="10"/>
      <c r="U62" s="164" t="str">
        <f t="shared" si="7"/>
        <v/>
      </c>
      <c r="V62" s="10">
        <v>1</v>
      </c>
      <c r="W62" s="10" t="str">
        <f t="shared" si="8"/>
        <v/>
      </c>
      <c r="X62" s="164">
        <v>1</v>
      </c>
      <c r="Y62" s="10" t="str">
        <f t="shared" si="9"/>
        <v/>
      </c>
      <c r="Z62" s="123" t="str">
        <f t="shared" si="10"/>
        <v/>
      </c>
      <c r="AA62" s="195">
        <f t="shared" si="11"/>
        <v>0</v>
      </c>
      <c r="AB62" s="195" t="str">
        <f t="shared" si="12"/>
        <v/>
      </c>
      <c r="AC62" s="195" t="str">
        <f t="shared" si="12"/>
        <v/>
      </c>
      <c r="AD62" s="195">
        <f t="shared" si="13"/>
        <v>0</v>
      </c>
      <c r="AE62" s="195">
        <f t="shared" si="4"/>
        <v>0</v>
      </c>
    </row>
    <row r="63" spans="2:31" x14ac:dyDescent="0.25">
      <c r="B63" s="9">
        <f t="shared" si="6"/>
        <v>33</v>
      </c>
      <c r="C63" s="6"/>
      <c r="D63" s="6"/>
      <c r="E63" s="6"/>
      <c r="F63" s="246" t="str">
        <f>IF('תנאי סף'!BE63&lt;&gt;1,"",'תנאי סף'!F63)</f>
        <v>אתו"ס - אופרה חיפה</v>
      </c>
      <c r="G63" s="186">
        <v>1</v>
      </c>
      <c r="H63" s="186">
        <v>0</v>
      </c>
      <c r="I63" s="8"/>
      <c r="J63" s="7"/>
      <c r="K63" s="8"/>
      <c r="L63" s="7"/>
      <c r="M63" s="8"/>
      <c r="N63" s="8"/>
      <c r="O63" s="163"/>
      <c r="P63" s="186"/>
      <c r="Q63" s="10"/>
      <c r="R63" s="10"/>
      <c r="S63" s="10"/>
      <c r="T63" s="10"/>
      <c r="U63" s="164">
        <f t="shared" si="7"/>
        <v>1</v>
      </c>
      <c r="V63" s="10">
        <v>1</v>
      </c>
      <c r="W63" s="10">
        <f t="shared" si="8"/>
        <v>1</v>
      </c>
      <c r="X63" s="164">
        <v>1</v>
      </c>
      <c r="Y63" s="10">
        <f t="shared" si="9"/>
        <v>1</v>
      </c>
      <c r="Z63" s="123">
        <f t="shared" si="10"/>
        <v>2.2222222222222223E-2</v>
      </c>
      <c r="AA63" s="195">
        <f t="shared" si="11"/>
        <v>1</v>
      </c>
      <c r="AB63" s="195">
        <f t="shared" si="12"/>
        <v>0</v>
      </c>
      <c r="AC63" s="195">
        <f t="shared" si="12"/>
        <v>1</v>
      </c>
      <c r="AD63" s="195">
        <f t="shared" si="13"/>
        <v>1</v>
      </c>
      <c r="AE63" s="195">
        <f t="shared" si="4"/>
        <v>1</v>
      </c>
    </row>
    <row r="64" spans="2:31" x14ac:dyDescent="0.25">
      <c r="B64" s="9" t="str">
        <f t="shared" si="6"/>
        <v/>
      </c>
      <c r="C64" s="6"/>
      <c r="D64" s="6"/>
      <c r="E64" s="6"/>
      <c r="F64" s="246" t="str">
        <f>IF('תנאי סף'!BE64&lt;&gt;1,"",'תנאי סף'!F64)</f>
        <v/>
      </c>
      <c r="G64" s="186"/>
      <c r="H64" s="186"/>
      <c r="I64" s="8"/>
      <c r="J64" s="7"/>
      <c r="K64" s="8"/>
      <c r="L64" s="7"/>
      <c r="M64" s="8"/>
      <c r="N64" s="8"/>
      <c r="O64" s="163"/>
      <c r="P64" s="186"/>
      <c r="Q64" s="10"/>
      <c r="R64" s="10"/>
      <c r="S64" s="10"/>
      <c r="T64" s="10"/>
      <c r="U64" s="164" t="str">
        <f t="shared" si="7"/>
        <v/>
      </c>
      <c r="V64" s="10">
        <v>1</v>
      </c>
      <c r="W64" s="10" t="str">
        <f t="shared" si="8"/>
        <v/>
      </c>
      <c r="X64" s="164">
        <v>1</v>
      </c>
      <c r="Y64" s="10" t="str">
        <f t="shared" si="9"/>
        <v/>
      </c>
      <c r="Z64" s="123" t="str">
        <f t="shared" si="10"/>
        <v/>
      </c>
      <c r="AA64" s="195">
        <f t="shared" si="11"/>
        <v>0</v>
      </c>
      <c r="AB64" s="195" t="str">
        <f t="shared" ref="AB64:AC91" si="14">IF($F64="","",AB$30)</f>
        <v/>
      </c>
      <c r="AC64" s="195" t="str">
        <f t="shared" si="14"/>
        <v/>
      </c>
      <c r="AD64" s="195">
        <f t="shared" si="13"/>
        <v>0</v>
      </c>
      <c r="AE64" s="195">
        <f t="shared" si="4"/>
        <v>0</v>
      </c>
    </row>
    <row r="65" spans="2:31" x14ac:dyDescent="0.25">
      <c r="B65" s="9">
        <f t="shared" si="6"/>
        <v>35</v>
      </c>
      <c r="C65" s="6"/>
      <c r="D65" s="6"/>
      <c r="E65" s="6"/>
      <c r="F65" s="246" t="str">
        <f>IF('תנאי סף'!BE65&lt;&gt;1,"",'תנאי סף'!F65)</f>
        <v xml:space="preserve">הקשר הווקאלי וינה - תל אביב </v>
      </c>
      <c r="G65" s="186">
        <v>1</v>
      </c>
      <c r="H65" s="186">
        <v>0</v>
      </c>
      <c r="I65" s="8"/>
      <c r="J65" s="7"/>
      <c r="K65" s="8"/>
      <c r="L65" s="7"/>
      <c r="M65" s="8"/>
      <c r="N65" s="8"/>
      <c r="O65" s="163"/>
      <c r="P65" s="186"/>
      <c r="Q65" s="10"/>
      <c r="R65" s="10"/>
      <c r="S65" s="10"/>
      <c r="T65" s="10"/>
      <c r="U65" s="164">
        <f t="shared" si="7"/>
        <v>1</v>
      </c>
      <c r="V65" s="10">
        <v>1</v>
      </c>
      <c r="W65" s="10">
        <f t="shared" si="8"/>
        <v>1</v>
      </c>
      <c r="X65" s="164">
        <v>1</v>
      </c>
      <c r="Y65" s="10">
        <f t="shared" si="9"/>
        <v>1</v>
      </c>
      <c r="Z65" s="123">
        <f t="shared" si="10"/>
        <v>2.2222222222222223E-2</v>
      </c>
      <c r="AA65" s="195">
        <f t="shared" si="11"/>
        <v>1</v>
      </c>
      <c r="AB65" s="195">
        <f t="shared" si="14"/>
        <v>0</v>
      </c>
      <c r="AC65" s="195">
        <f t="shared" si="14"/>
        <v>1</v>
      </c>
      <c r="AD65" s="195">
        <f t="shared" si="13"/>
        <v>1</v>
      </c>
      <c r="AE65" s="195">
        <f t="shared" si="4"/>
        <v>1</v>
      </c>
    </row>
    <row r="66" spans="2:31" x14ac:dyDescent="0.25">
      <c r="B66" s="9">
        <f t="shared" si="6"/>
        <v>36</v>
      </c>
      <c r="C66" s="6"/>
      <c r="D66" s="6"/>
      <c r="E66" s="6"/>
      <c r="F66" s="246" t="str">
        <f>IF('תנאי סף'!BE66&lt;&gt;1,"",'תנאי סף'!F66)</f>
        <v>בר-קיימא  -  iluminations</v>
      </c>
      <c r="G66" s="186">
        <v>1</v>
      </c>
      <c r="H66" s="186">
        <v>0</v>
      </c>
      <c r="I66" s="8"/>
      <c r="J66" s="7"/>
      <c r="K66" s="8"/>
      <c r="L66" s="7"/>
      <c r="M66" s="8"/>
      <c r="N66" s="8"/>
      <c r="O66" s="163"/>
      <c r="P66" s="186"/>
      <c r="Q66" s="10"/>
      <c r="R66" s="10"/>
      <c r="S66" s="10"/>
      <c r="T66" s="10"/>
      <c r="U66" s="164">
        <f t="shared" si="7"/>
        <v>1</v>
      </c>
      <c r="V66" s="10">
        <v>1</v>
      </c>
      <c r="W66" s="10">
        <f t="shared" si="8"/>
        <v>1</v>
      </c>
      <c r="X66" s="164">
        <v>1</v>
      </c>
      <c r="Y66" s="10">
        <f t="shared" si="9"/>
        <v>1</v>
      </c>
      <c r="Z66" s="123">
        <f t="shared" si="10"/>
        <v>2.2222222222222223E-2</v>
      </c>
      <c r="AA66" s="195">
        <f t="shared" si="11"/>
        <v>1</v>
      </c>
      <c r="AB66" s="195">
        <f t="shared" si="14"/>
        <v>0</v>
      </c>
      <c r="AC66" s="195">
        <f t="shared" si="14"/>
        <v>1</v>
      </c>
      <c r="AD66" s="195">
        <f t="shared" si="13"/>
        <v>1</v>
      </c>
      <c r="AE66" s="195">
        <f t="shared" si="4"/>
        <v>1</v>
      </c>
    </row>
    <row r="67" spans="2:31" x14ac:dyDescent="0.25">
      <c r="B67" s="9">
        <f t="shared" si="6"/>
        <v>37</v>
      </c>
      <c r="C67" s="6"/>
      <c r="D67" s="6"/>
      <c r="E67" s="6"/>
      <c r="F67" s="246" t="str">
        <f>IF('תנאי סף'!BE67&lt;&gt;1,"",'תנאי סף'!F67)</f>
        <v>בר-קיימא - קולות חבויים</v>
      </c>
      <c r="G67" s="186">
        <v>1</v>
      </c>
      <c r="H67" s="186">
        <v>0</v>
      </c>
      <c r="I67" s="8"/>
      <c r="J67" s="7"/>
      <c r="K67" s="8"/>
      <c r="L67" s="7"/>
      <c r="M67" s="8"/>
      <c r="N67" s="8"/>
      <c r="O67" s="163"/>
      <c r="P67" s="186"/>
      <c r="Q67" s="10"/>
      <c r="R67" s="10"/>
      <c r="S67" s="10"/>
      <c r="T67" s="10"/>
      <c r="U67" s="164">
        <f t="shared" si="7"/>
        <v>1</v>
      </c>
      <c r="V67" s="10">
        <v>1</v>
      </c>
      <c r="W67" s="10">
        <f t="shared" si="8"/>
        <v>1</v>
      </c>
      <c r="X67" s="164">
        <v>1</v>
      </c>
      <c r="Y67" s="10">
        <f t="shared" si="9"/>
        <v>1</v>
      </c>
      <c r="Z67" s="123">
        <f t="shared" si="10"/>
        <v>2.2222222222222223E-2</v>
      </c>
      <c r="AA67" s="195">
        <f t="shared" si="11"/>
        <v>1</v>
      </c>
      <c r="AB67" s="195">
        <f t="shared" si="14"/>
        <v>0</v>
      </c>
      <c r="AC67" s="195">
        <f t="shared" si="14"/>
        <v>1</v>
      </c>
      <c r="AD67" s="195">
        <f t="shared" si="13"/>
        <v>1</v>
      </c>
      <c r="AE67" s="195">
        <f t="shared" si="4"/>
        <v>1</v>
      </c>
    </row>
    <row r="68" spans="2:31" x14ac:dyDescent="0.25">
      <c r="B68" s="9" t="str">
        <f t="shared" si="6"/>
        <v/>
      </c>
      <c r="C68" s="6"/>
      <c r="D68" s="6"/>
      <c r="E68" s="6"/>
      <c r="F68" s="246" t="str">
        <f>IF('תנאי סף'!BE68&lt;&gt;1,"",'תנאי סף'!F68)</f>
        <v/>
      </c>
      <c r="G68" s="186"/>
      <c r="H68" s="186"/>
      <c r="I68" s="8"/>
      <c r="J68" s="7"/>
      <c r="K68" s="8"/>
      <c r="L68" s="7"/>
      <c r="M68" s="8"/>
      <c r="N68" s="8"/>
      <c r="O68" s="163"/>
      <c r="P68" s="186"/>
      <c r="Q68" s="10"/>
      <c r="R68" s="10"/>
      <c r="S68" s="10"/>
      <c r="T68" s="10"/>
      <c r="U68" s="164" t="str">
        <f t="shared" si="7"/>
        <v/>
      </c>
      <c r="V68" s="10">
        <v>1</v>
      </c>
      <c r="W68" s="10" t="str">
        <f t="shared" si="8"/>
        <v/>
      </c>
      <c r="X68" s="164">
        <v>1</v>
      </c>
      <c r="Y68" s="10" t="str">
        <f t="shared" si="9"/>
        <v/>
      </c>
      <c r="Z68" s="123" t="str">
        <f t="shared" si="10"/>
        <v/>
      </c>
      <c r="AA68" s="195">
        <f t="shared" si="11"/>
        <v>0</v>
      </c>
      <c r="AB68" s="195" t="str">
        <f t="shared" si="14"/>
        <v/>
      </c>
      <c r="AC68" s="195" t="str">
        <f t="shared" si="14"/>
        <v/>
      </c>
      <c r="AD68" s="195">
        <f t="shared" si="13"/>
        <v>0</v>
      </c>
      <c r="AE68" s="195">
        <f t="shared" si="4"/>
        <v>0</v>
      </c>
    </row>
    <row r="69" spans="2:31" x14ac:dyDescent="0.25">
      <c r="B69" s="9" t="str">
        <f t="shared" si="6"/>
        <v/>
      </c>
      <c r="C69" s="6"/>
      <c r="D69" s="6"/>
      <c r="E69" s="6"/>
      <c r="F69" s="246" t="str">
        <f>IF('תנאי סף'!BE69&lt;&gt;1,"",'תנאי סף'!F69)</f>
        <v/>
      </c>
      <c r="G69" s="186"/>
      <c r="H69" s="186"/>
      <c r="I69" s="8"/>
      <c r="J69" s="7"/>
      <c r="K69" s="8"/>
      <c r="L69" s="7"/>
      <c r="M69" s="8"/>
      <c r="N69" s="8"/>
      <c r="O69" s="163"/>
      <c r="P69" s="186"/>
      <c r="Q69" s="10"/>
      <c r="R69" s="10"/>
      <c r="S69" s="10"/>
      <c r="T69" s="10"/>
      <c r="U69" s="164" t="str">
        <f t="shared" si="7"/>
        <v/>
      </c>
      <c r="V69" s="10">
        <v>1</v>
      </c>
      <c r="W69" s="10" t="str">
        <f t="shared" si="8"/>
        <v/>
      </c>
      <c r="X69" s="164">
        <v>1</v>
      </c>
      <c r="Y69" s="10" t="str">
        <f t="shared" si="9"/>
        <v/>
      </c>
      <c r="Z69" s="123" t="str">
        <f t="shared" si="10"/>
        <v/>
      </c>
      <c r="AA69" s="195">
        <f t="shared" si="11"/>
        <v>0</v>
      </c>
      <c r="AB69" s="195" t="str">
        <f t="shared" si="14"/>
        <v/>
      </c>
      <c r="AC69" s="195" t="str">
        <f t="shared" si="14"/>
        <v/>
      </c>
      <c r="AD69" s="195">
        <f t="shared" si="13"/>
        <v>0</v>
      </c>
      <c r="AE69" s="195">
        <f t="shared" si="4"/>
        <v>0</v>
      </c>
    </row>
    <row r="70" spans="2:31" x14ac:dyDescent="0.25">
      <c r="B70" s="9">
        <f t="shared" si="6"/>
        <v>40</v>
      </c>
      <c r="C70" s="6"/>
      <c r="D70" s="6"/>
      <c r="E70" s="6"/>
      <c r="F70" s="246" t="str">
        <f>IF('תנאי סף'!BE70&lt;&gt;1,"",'תנאי סף'!F70)</f>
        <v>צוותא  - צלילי קסם</v>
      </c>
      <c r="G70" s="186">
        <v>1</v>
      </c>
      <c r="H70" s="186">
        <v>1</v>
      </c>
      <c r="I70" s="8"/>
      <c r="J70" s="7"/>
      <c r="K70" s="8"/>
      <c r="L70" s="7"/>
      <c r="M70" s="8"/>
      <c r="N70" s="8"/>
      <c r="O70" s="163"/>
      <c r="P70" s="186"/>
      <c r="Q70" s="10"/>
      <c r="R70" s="10"/>
      <c r="S70" s="10"/>
      <c r="T70" s="10"/>
      <c r="U70" s="164">
        <f t="shared" si="7"/>
        <v>2</v>
      </c>
      <c r="V70" s="10">
        <v>1</v>
      </c>
      <c r="W70" s="10">
        <f t="shared" si="8"/>
        <v>2</v>
      </c>
      <c r="X70" s="164">
        <v>1</v>
      </c>
      <c r="Y70" s="10">
        <f t="shared" si="9"/>
        <v>2</v>
      </c>
      <c r="Z70" s="123">
        <f t="shared" si="10"/>
        <v>4.4444444444444446E-2</v>
      </c>
      <c r="AA70" s="195">
        <f t="shared" si="11"/>
        <v>1</v>
      </c>
      <c r="AB70" s="195">
        <f t="shared" si="14"/>
        <v>0</v>
      </c>
      <c r="AC70" s="195">
        <f t="shared" si="14"/>
        <v>1</v>
      </c>
      <c r="AD70" s="195">
        <f t="shared" si="13"/>
        <v>1</v>
      </c>
      <c r="AE70" s="195">
        <f t="shared" si="4"/>
        <v>1</v>
      </c>
    </row>
    <row r="71" spans="2:31" x14ac:dyDescent="0.25">
      <c r="B71" s="9" t="str">
        <f t="shared" si="6"/>
        <v/>
      </c>
      <c r="C71" s="6"/>
      <c r="D71" s="6"/>
      <c r="E71" s="6"/>
      <c r="F71" s="246" t="str">
        <f>IF('תנאי סף'!BE71&lt;&gt;1,"",'תנאי סף'!F71)</f>
        <v/>
      </c>
      <c r="G71" s="186" t="s">
        <v>143</v>
      </c>
      <c r="H71" s="186" t="s">
        <v>143</v>
      </c>
      <c r="I71" s="8"/>
      <c r="J71" s="7"/>
      <c r="K71" s="8"/>
      <c r="L71" s="7"/>
      <c r="M71" s="8"/>
      <c r="N71" s="8"/>
      <c r="O71" s="163"/>
      <c r="P71" s="186"/>
      <c r="Q71" s="10"/>
      <c r="R71" s="10"/>
      <c r="S71" s="10"/>
      <c r="T71" s="10"/>
      <c r="U71" s="164" t="str">
        <f t="shared" si="7"/>
        <v/>
      </c>
      <c r="V71" s="10">
        <v>1</v>
      </c>
      <c r="W71" s="10" t="str">
        <f t="shared" si="8"/>
        <v/>
      </c>
      <c r="X71" s="164">
        <v>1</v>
      </c>
      <c r="Y71" s="10" t="str">
        <f t="shared" si="9"/>
        <v/>
      </c>
      <c r="Z71" s="123" t="str">
        <f t="shared" si="10"/>
        <v/>
      </c>
      <c r="AA71" s="195">
        <f t="shared" si="11"/>
        <v>0</v>
      </c>
      <c r="AB71" s="195" t="str">
        <f t="shared" si="14"/>
        <v/>
      </c>
      <c r="AC71" s="195" t="str">
        <f t="shared" si="14"/>
        <v/>
      </c>
      <c r="AD71" s="195">
        <f t="shared" si="13"/>
        <v>0</v>
      </c>
      <c r="AE71" s="195">
        <f t="shared" si="4"/>
        <v>0</v>
      </c>
    </row>
    <row r="72" spans="2:31" x14ac:dyDescent="0.25">
      <c r="B72" s="9">
        <f t="shared" si="6"/>
        <v>42</v>
      </c>
      <c r="C72" s="6"/>
      <c r="D72" s="6"/>
      <c r="E72" s="6"/>
      <c r="F72" s="246" t="str">
        <f>IF('תנאי סף'!BE72&lt;&gt;1,"",'תנאי סף'!F72)</f>
        <v>אוצר המוסיקה היהודית - סדרת קונצרטים לעוגב</v>
      </c>
      <c r="G72" s="186">
        <v>1</v>
      </c>
      <c r="H72" s="186">
        <v>0</v>
      </c>
      <c r="I72" s="8"/>
      <c r="J72" s="7"/>
      <c r="K72" s="8"/>
      <c r="L72" s="7"/>
      <c r="M72" s="8"/>
      <c r="N72" s="8"/>
      <c r="O72" s="163"/>
      <c r="P72" s="186"/>
      <c r="Q72" s="10"/>
      <c r="R72" s="10"/>
      <c r="S72" s="10"/>
      <c r="T72" s="10"/>
      <c r="U72" s="164">
        <f t="shared" si="7"/>
        <v>1</v>
      </c>
      <c r="V72" s="10">
        <v>1</v>
      </c>
      <c r="W72" s="10">
        <f t="shared" si="8"/>
        <v>1</v>
      </c>
      <c r="X72" s="164">
        <v>1</v>
      </c>
      <c r="Y72" s="10">
        <f t="shared" si="9"/>
        <v>1</v>
      </c>
      <c r="Z72" s="123">
        <f t="shared" si="10"/>
        <v>2.2222222222222223E-2</v>
      </c>
      <c r="AA72" s="195">
        <f t="shared" si="11"/>
        <v>1</v>
      </c>
      <c r="AB72" s="195">
        <f t="shared" si="14"/>
        <v>0</v>
      </c>
      <c r="AC72" s="195">
        <f t="shared" si="14"/>
        <v>1</v>
      </c>
      <c r="AD72" s="195">
        <f t="shared" si="13"/>
        <v>1</v>
      </c>
      <c r="AE72" s="195">
        <f t="shared" si="4"/>
        <v>1</v>
      </c>
    </row>
    <row r="73" spans="2:31" x14ac:dyDescent="0.25">
      <c r="B73" s="9" t="str">
        <f t="shared" si="6"/>
        <v/>
      </c>
      <c r="C73" s="6"/>
      <c r="D73" s="6"/>
      <c r="E73" s="6"/>
      <c r="F73" s="246" t="str">
        <f>IF('תנאי סף'!BE73&lt;&gt;1,"",'תנאי סף'!F73)</f>
        <v/>
      </c>
      <c r="G73" s="186"/>
      <c r="H73" s="186"/>
      <c r="I73" s="8"/>
      <c r="J73" s="7"/>
      <c r="K73" s="8"/>
      <c r="L73" s="7"/>
      <c r="M73" s="8"/>
      <c r="N73" s="8"/>
      <c r="O73" s="163"/>
      <c r="P73" s="186"/>
      <c r="Q73" s="10"/>
      <c r="R73" s="10"/>
      <c r="S73" s="10"/>
      <c r="T73" s="10"/>
      <c r="U73" s="164" t="str">
        <f t="shared" si="7"/>
        <v/>
      </c>
      <c r="V73" s="10">
        <v>1</v>
      </c>
      <c r="W73" s="10" t="str">
        <f t="shared" si="8"/>
        <v/>
      </c>
      <c r="X73" s="164">
        <v>1</v>
      </c>
      <c r="Y73" s="10" t="str">
        <f t="shared" si="9"/>
        <v/>
      </c>
      <c r="Z73" s="123" t="str">
        <f t="shared" si="10"/>
        <v/>
      </c>
      <c r="AA73" s="195">
        <f t="shared" si="11"/>
        <v>0</v>
      </c>
      <c r="AB73" s="195" t="str">
        <f t="shared" si="14"/>
        <v/>
      </c>
      <c r="AC73" s="195" t="str">
        <f t="shared" si="14"/>
        <v/>
      </c>
      <c r="AD73" s="195">
        <f t="shared" si="13"/>
        <v>0</v>
      </c>
      <c r="AE73" s="195">
        <f t="shared" si="4"/>
        <v>0</v>
      </c>
    </row>
    <row r="74" spans="2:31" x14ac:dyDescent="0.25">
      <c r="B74" s="9" t="str">
        <f t="shared" si="6"/>
        <v/>
      </c>
      <c r="C74" s="6"/>
      <c r="D74" s="6"/>
      <c r="E74" s="6"/>
      <c r="F74" s="246" t="str">
        <f>IF('תנאי סף'!BE74&lt;&gt;1,"",'תנאי סף'!F74)</f>
        <v/>
      </c>
      <c r="G74" s="186" t="s">
        <v>143</v>
      </c>
      <c r="H74" s="186" t="s">
        <v>143</v>
      </c>
      <c r="I74" s="8"/>
      <c r="J74" s="7"/>
      <c r="K74" s="8"/>
      <c r="L74" s="7"/>
      <c r="M74" s="8"/>
      <c r="N74" s="8"/>
      <c r="O74" s="163"/>
      <c r="P74" s="186"/>
      <c r="Q74" s="10"/>
      <c r="R74" s="10"/>
      <c r="S74" s="10"/>
      <c r="T74" s="10"/>
      <c r="U74" s="164" t="str">
        <f t="shared" si="7"/>
        <v/>
      </c>
      <c r="V74" s="10">
        <v>1</v>
      </c>
      <c r="W74" s="10" t="str">
        <f t="shared" si="8"/>
        <v/>
      </c>
      <c r="X74" s="164">
        <v>1</v>
      </c>
      <c r="Y74" s="10" t="str">
        <f t="shared" si="9"/>
        <v/>
      </c>
      <c r="Z74" s="123" t="str">
        <f t="shared" si="10"/>
        <v/>
      </c>
      <c r="AA74" s="195">
        <f t="shared" si="11"/>
        <v>0</v>
      </c>
      <c r="AB74" s="195" t="str">
        <f t="shared" si="14"/>
        <v/>
      </c>
      <c r="AC74" s="195" t="str">
        <f t="shared" si="14"/>
        <v/>
      </c>
      <c r="AD74" s="195">
        <f t="shared" si="13"/>
        <v>0</v>
      </c>
      <c r="AE74" s="195">
        <f t="shared" si="4"/>
        <v>0</v>
      </c>
    </row>
    <row r="75" spans="2:31" x14ac:dyDescent="0.25">
      <c r="B75" s="9" t="str">
        <f t="shared" si="6"/>
        <v/>
      </c>
      <c r="C75" s="6"/>
      <c r="D75" s="6"/>
      <c r="E75" s="6"/>
      <c r="F75" s="246" t="str">
        <f>IF('תנאי סף'!BE75&lt;&gt;1,"",'תנאי סף'!F75)</f>
        <v/>
      </c>
      <c r="G75" s="186"/>
      <c r="H75" s="186"/>
      <c r="I75" s="8"/>
      <c r="J75" s="7"/>
      <c r="K75" s="8"/>
      <c r="L75" s="7"/>
      <c r="M75" s="8"/>
      <c r="N75" s="8"/>
      <c r="O75" s="163"/>
      <c r="P75" s="186"/>
      <c r="Q75" s="10"/>
      <c r="R75" s="10"/>
      <c r="S75" s="10"/>
      <c r="T75" s="10"/>
      <c r="U75" s="164" t="str">
        <f t="shared" si="7"/>
        <v/>
      </c>
      <c r="V75" s="10">
        <v>1</v>
      </c>
      <c r="W75" s="10" t="str">
        <f t="shared" si="8"/>
        <v/>
      </c>
      <c r="X75" s="164">
        <v>1</v>
      </c>
      <c r="Y75" s="10" t="str">
        <f t="shared" si="9"/>
        <v/>
      </c>
      <c r="Z75" s="123" t="str">
        <f t="shared" si="10"/>
        <v/>
      </c>
      <c r="AA75" s="195">
        <f t="shared" si="11"/>
        <v>0</v>
      </c>
      <c r="AB75" s="195" t="str">
        <f t="shared" si="14"/>
        <v/>
      </c>
      <c r="AC75" s="195" t="str">
        <f t="shared" si="14"/>
        <v/>
      </c>
      <c r="AD75" s="195">
        <f t="shared" si="13"/>
        <v>0</v>
      </c>
      <c r="AE75" s="195">
        <f t="shared" si="4"/>
        <v>0</v>
      </c>
    </row>
    <row r="76" spans="2:31" x14ac:dyDescent="0.25">
      <c r="B76" s="9">
        <f t="shared" si="6"/>
        <v>46</v>
      </c>
      <c r="C76" s="6"/>
      <c r="D76" s="6"/>
      <c r="E76" s="6"/>
      <c r="F76" s="246" t="str">
        <f>IF('תנאי סף'!BE76&lt;&gt;1,"",'תנאי סף'!F76)</f>
        <v>תו המשווה - מוסיקה בונת שיוויון</v>
      </c>
      <c r="G76" s="186">
        <v>1</v>
      </c>
      <c r="H76" s="186">
        <v>1</v>
      </c>
      <c r="I76" s="8"/>
      <c r="J76" s="7"/>
      <c r="K76" s="8"/>
      <c r="L76" s="7"/>
      <c r="M76" s="8"/>
      <c r="N76" s="8"/>
      <c r="O76" s="163"/>
      <c r="P76" s="186"/>
      <c r="Q76" s="10"/>
      <c r="R76" s="10"/>
      <c r="S76" s="10"/>
      <c r="T76" s="10"/>
      <c r="U76" s="164">
        <f t="shared" si="7"/>
        <v>2</v>
      </c>
      <c r="V76" s="10">
        <v>1</v>
      </c>
      <c r="W76" s="10">
        <f t="shared" si="8"/>
        <v>2</v>
      </c>
      <c r="X76" s="164">
        <v>1</v>
      </c>
      <c r="Y76" s="10">
        <f t="shared" si="9"/>
        <v>2</v>
      </c>
      <c r="Z76" s="123">
        <f t="shared" si="10"/>
        <v>4.4444444444444446E-2</v>
      </c>
      <c r="AA76" s="195">
        <f t="shared" si="11"/>
        <v>1</v>
      </c>
      <c r="AB76" s="195">
        <f t="shared" si="14"/>
        <v>0</v>
      </c>
      <c r="AC76" s="195">
        <f t="shared" si="14"/>
        <v>1</v>
      </c>
      <c r="AD76" s="195">
        <f t="shared" si="13"/>
        <v>1</v>
      </c>
      <c r="AE76" s="195">
        <f t="shared" si="4"/>
        <v>1</v>
      </c>
    </row>
    <row r="77" spans="2:31" x14ac:dyDescent="0.25">
      <c r="B77" s="9" t="str">
        <f t="shared" si="6"/>
        <v/>
      </c>
      <c r="C77" s="6"/>
      <c r="D77" s="6"/>
      <c r="E77" s="6"/>
      <c r="F77" s="246" t="str">
        <f>IF('תנאי סף'!BE77&lt;&gt;1,"",'תנאי סף'!F77)</f>
        <v/>
      </c>
      <c r="G77" s="186"/>
      <c r="H77" s="186"/>
      <c r="I77" s="8"/>
      <c r="J77" s="7"/>
      <c r="K77" s="8"/>
      <c r="L77" s="7"/>
      <c r="M77" s="8"/>
      <c r="N77" s="8"/>
      <c r="O77" s="163"/>
      <c r="P77" s="186"/>
      <c r="Q77" s="10"/>
      <c r="R77" s="10"/>
      <c r="S77" s="10"/>
      <c r="T77" s="10"/>
      <c r="U77" s="164" t="str">
        <f t="shared" si="7"/>
        <v/>
      </c>
      <c r="V77" s="10">
        <v>1</v>
      </c>
      <c r="W77" s="10" t="str">
        <f t="shared" si="8"/>
        <v/>
      </c>
      <c r="X77" s="164">
        <v>1</v>
      </c>
      <c r="Y77" s="10" t="str">
        <f t="shared" si="9"/>
        <v/>
      </c>
      <c r="Z77" s="123" t="str">
        <f t="shared" si="10"/>
        <v/>
      </c>
      <c r="AA77" s="195">
        <f t="shared" si="11"/>
        <v>0</v>
      </c>
      <c r="AB77" s="195" t="str">
        <f t="shared" si="14"/>
        <v/>
      </c>
      <c r="AC77" s="195" t="str">
        <f t="shared" si="14"/>
        <v/>
      </c>
      <c r="AD77" s="195">
        <f t="shared" si="13"/>
        <v>0</v>
      </c>
      <c r="AE77" s="195">
        <f t="shared" si="4"/>
        <v>0</v>
      </c>
    </row>
    <row r="78" spans="2:31" x14ac:dyDescent="0.25">
      <c r="B78" s="9" t="str">
        <f t="shared" si="6"/>
        <v/>
      </c>
      <c r="C78" s="6"/>
      <c r="D78" s="6"/>
      <c r="E78" s="6"/>
      <c r="F78" s="246" t="str">
        <f>IF('תנאי סף'!BE78&lt;&gt;1,"",'תנאי סף'!F78)</f>
        <v/>
      </c>
      <c r="G78" s="186"/>
      <c r="H78" s="186"/>
      <c r="I78" s="8"/>
      <c r="J78" s="7"/>
      <c r="K78" s="8"/>
      <c r="L78" s="7"/>
      <c r="M78" s="8"/>
      <c r="N78" s="8"/>
      <c r="O78" s="163"/>
      <c r="P78" s="186"/>
      <c r="Q78" s="10"/>
      <c r="R78" s="10"/>
      <c r="S78" s="10"/>
      <c r="T78" s="10"/>
      <c r="U78" s="164" t="str">
        <f t="shared" si="7"/>
        <v/>
      </c>
      <c r="V78" s="10">
        <v>1</v>
      </c>
      <c r="W78" s="10" t="str">
        <f t="shared" si="8"/>
        <v/>
      </c>
      <c r="X78" s="164">
        <v>1</v>
      </c>
      <c r="Y78" s="10" t="str">
        <f t="shared" si="9"/>
        <v/>
      </c>
      <c r="Z78" s="123" t="str">
        <f t="shared" si="10"/>
        <v/>
      </c>
      <c r="AA78" s="195">
        <f t="shared" si="11"/>
        <v>0</v>
      </c>
      <c r="AB78" s="195" t="str">
        <f t="shared" si="14"/>
        <v/>
      </c>
      <c r="AC78" s="195" t="str">
        <f t="shared" si="14"/>
        <v/>
      </c>
      <c r="AD78" s="195">
        <f t="shared" si="13"/>
        <v>0</v>
      </c>
      <c r="AE78" s="195">
        <f t="shared" si="4"/>
        <v>0</v>
      </c>
    </row>
    <row r="79" spans="2:31" x14ac:dyDescent="0.25">
      <c r="B79" s="9" t="str">
        <f t="shared" si="6"/>
        <v/>
      </c>
      <c r="C79" s="6"/>
      <c r="D79" s="6"/>
      <c r="E79" s="6"/>
      <c r="F79" s="246" t="str">
        <f>IF('תנאי סף'!BE79&lt;&gt;1,"",'תנאי סף'!F79)</f>
        <v/>
      </c>
      <c r="G79" s="186"/>
      <c r="H79" s="186"/>
      <c r="I79" s="8"/>
      <c r="J79" s="7"/>
      <c r="K79" s="8"/>
      <c r="L79" s="7"/>
      <c r="M79" s="8"/>
      <c r="N79" s="8"/>
      <c r="O79" s="163"/>
      <c r="P79" s="186"/>
      <c r="Q79" s="10"/>
      <c r="R79" s="10"/>
      <c r="S79" s="10"/>
      <c r="T79" s="10"/>
      <c r="U79" s="164" t="str">
        <f t="shared" si="7"/>
        <v/>
      </c>
      <c r="V79" s="10">
        <v>1</v>
      </c>
      <c r="W79" s="10" t="str">
        <f t="shared" si="8"/>
        <v/>
      </c>
      <c r="X79" s="164">
        <v>1</v>
      </c>
      <c r="Y79" s="10" t="str">
        <f t="shared" si="9"/>
        <v/>
      </c>
      <c r="Z79" s="123" t="str">
        <f t="shared" si="10"/>
        <v/>
      </c>
      <c r="AA79" s="195">
        <f t="shared" si="11"/>
        <v>0</v>
      </c>
      <c r="AB79" s="195" t="str">
        <f t="shared" si="14"/>
        <v/>
      </c>
      <c r="AC79" s="195" t="str">
        <f t="shared" si="14"/>
        <v/>
      </c>
      <c r="AD79" s="195">
        <f t="shared" si="13"/>
        <v>0</v>
      </c>
      <c r="AE79" s="195">
        <f t="shared" si="4"/>
        <v>0</v>
      </c>
    </row>
    <row r="80" spans="2:31" x14ac:dyDescent="0.25">
      <c r="B80" s="9">
        <f t="shared" si="6"/>
        <v>50</v>
      </c>
      <c r="C80" s="6"/>
      <c r="D80" s="6"/>
      <c r="E80" s="6"/>
      <c r="F80" s="246" t="str">
        <f>IF('תנאי סף'!BE80&lt;&gt;1,"",'תנאי סף'!F80)</f>
        <v>מיוזיק פורט - קידום אמנים ברשת</v>
      </c>
      <c r="G80" s="186">
        <v>1</v>
      </c>
      <c r="H80" s="186">
        <v>0</v>
      </c>
      <c r="I80" s="8"/>
      <c r="J80" s="7"/>
      <c r="K80" s="8"/>
      <c r="L80" s="7"/>
      <c r="M80" s="8"/>
      <c r="N80" s="8"/>
      <c r="O80" s="163"/>
      <c r="P80" s="186"/>
      <c r="Q80" s="10"/>
      <c r="R80" s="10"/>
      <c r="S80" s="10"/>
      <c r="T80" s="10"/>
      <c r="U80" s="164">
        <f t="shared" si="7"/>
        <v>1</v>
      </c>
      <c r="V80" s="10">
        <v>1</v>
      </c>
      <c r="W80" s="10">
        <f t="shared" si="8"/>
        <v>1</v>
      </c>
      <c r="X80" s="164">
        <v>1</v>
      </c>
      <c r="Y80" s="10">
        <f t="shared" si="9"/>
        <v>1</v>
      </c>
      <c r="Z80" s="123">
        <f t="shared" si="10"/>
        <v>2.2222222222222223E-2</v>
      </c>
      <c r="AA80" s="195">
        <f t="shared" si="11"/>
        <v>1</v>
      </c>
      <c r="AB80" s="195">
        <f t="shared" si="14"/>
        <v>0</v>
      </c>
      <c r="AC80" s="195">
        <f t="shared" si="14"/>
        <v>1</v>
      </c>
      <c r="AD80" s="195">
        <f t="shared" si="13"/>
        <v>1</v>
      </c>
      <c r="AE80" s="195">
        <f t="shared" si="4"/>
        <v>1</v>
      </c>
    </row>
    <row r="81" spans="2:31" x14ac:dyDescent="0.25">
      <c r="B81" s="9">
        <f t="shared" si="6"/>
        <v>51</v>
      </c>
      <c r="C81" s="6"/>
      <c r="D81" s="6"/>
      <c r="E81" s="6"/>
      <c r="F81" s="246" t="str">
        <f>IF('תנאי סף'!BE81&lt;&gt;1,"",'תנאי סף'!F81)</f>
        <v>כביש אחד  - פרויקט מוזיקלי</v>
      </c>
      <c r="G81" s="186">
        <v>1</v>
      </c>
      <c r="H81" s="186">
        <v>0</v>
      </c>
      <c r="I81" s="8"/>
      <c r="J81" s="7"/>
      <c r="K81" s="8"/>
      <c r="L81" s="7"/>
      <c r="M81" s="8"/>
      <c r="N81" s="8"/>
      <c r="O81" s="163"/>
      <c r="P81" s="186"/>
      <c r="Q81" s="10"/>
      <c r="R81" s="10"/>
      <c r="S81" s="10"/>
      <c r="T81" s="10"/>
      <c r="U81" s="164">
        <f t="shared" si="7"/>
        <v>1</v>
      </c>
      <c r="V81" s="10">
        <v>1</v>
      </c>
      <c r="W81" s="10">
        <f t="shared" si="8"/>
        <v>1</v>
      </c>
      <c r="X81" s="164">
        <v>1</v>
      </c>
      <c r="Y81" s="10">
        <f t="shared" si="9"/>
        <v>1</v>
      </c>
      <c r="Z81" s="123">
        <f t="shared" si="10"/>
        <v>2.2222222222222223E-2</v>
      </c>
      <c r="AA81" s="195">
        <f t="shared" si="11"/>
        <v>1</v>
      </c>
      <c r="AB81" s="195">
        <f t="shared" si="14"/>
        <v>0</v>
      </c>
      <c r="AC81" s="195">
        <f t="shared" si="14"/>
        <v>1</v>
      </c>
      <c r="AD81" s="195">
        <f t="shared" si="13"/>
        <v>1</v>
      </c>
      <c r="AE81" s="195">
        <f t="shared" si="4"/>
        <v>1</v>
      </c>
    </row>
    <row r="82" spans="2:31" x14ac:dyDescent="0.25">
      <c r="B82" s="9" t="str">
        <f t="shared" si="6"/>
        <v/>
      </c>
      <c r="C82" s="6"/>
      <c r="D82" s="6"/>
      <c r="E82" s="6"/>
      <c r="F82" s="246" t="str">
        <f>IF('תנאי סף'!BE82&lt;&gt;1,"",'תנאי סף'!F82)</f>
        <v/>
      </c>
      <c r="G82" s="186"/>
      <c r="H82" s="186"/>
      <c r="I82" s="8"/>
      <c r="J82" s="7"/>
      <c r="K82" s="8"/>
      <c r="L82" s="7"/>
      <c r="M82" s="8"/>
      <c r="N82" s="8"/>
      <c r="O82" s="163"/>
      <c r="P82" s="186"/>
      <c r="Q82" s="10"/>
      <c r="R82" s="10"/>
      <c r="S82" s="10"/>
      <c r="T82" s="10"/>
      <c r="U82" s="164" t="str">
        <f t="shared" si="7"/>
        <v/>
      </c>
      <c r="V82" s="10">
        <v>1</v>
      </c>
      <c r="W82" s="10" t="str">
        <f t="shared" si="8"/>
        <v/>
      </c>
      <c r="X82" s="164">
        <v>1</v>
      </c>
      <c r="Y82" s="10" t="str">
        <f t="shared" si="9"/>
        <v/>
      </c>
      <c r="Z82" s="123" t="str">
        <f t="shared" si="10"/>
        <v/>
      </c>
      <c r="AA82" s="195">
        <f t="shared" si="11"/>
        <v>0</v>
      </c>
      <c r="AB82" s="195" t="str">
        <f t="shared" si="14"/>
        <v/>
      </c>
      <c r="AC82" s="195" t="str">
        <f t="shared" si="14"/>
        <v/>
      </c>
      <c r="AD82" s="195">
        <f t="shared" si="13"/>
        <v>0</v>
      </c>
      <c r="AE82" s="195">
        <f t="shared" si="4"/>
        <v>0</v>
      </c>
    </row>
    <row r="83" spans="2:31" x14ac:dyDescent="0.25">
      <c r="B83" s="9">
        <f t="shared" si="6"/>
        <v>53</v>
      </c>
      <c r="C83" s="6"/>
      <c r="D83" s="6"/>
      <c r="E83" s="6"/>
      <c r="F83" s="246" t="str">
        <f>IF('תנאי סף'!BE83&lt;&gt;1,"",'תנאי סף'!F83)</f>
        <v>עירית תל-אביב-יפו- תאטרון הסמטה ג'אז 2025</v>
      </c>
      <c r="G83" s="186">
        <v>1</v>
      </c>
      <c r="H83" s="186">
        <v>0</v>
      </c>
      <c r="I83" s="8"/>
      <c r="J83" s="7"/>
      <c r="K83" s="8"/>
      <c r="L83" s="7"/>
      <c r="M83" s="8"/>
      <c r="N83" s="8"/>
      <c r="O83" s="163"/>
      <c r="P83" s="186"/>
      <c r="Q83" s="10"/>
      <c r="R83" s="10"/>
      <c r="S83" s="10"/>
      <c r="T83" s="10"/>
      <c r="U83" s="164">
        <f t="shared" si="7"/>
        <v>1</v>
      </c>
      <c r="V83" s="10">
        <v>1</v>
      </c>
      <c r="W83" s="10">
        <f t="shared" si="8"/>
        <v>1</v>
      </c>
      <c r="X83" s="164">
        <v>1</v>
      </c>
      <c r="Y83" s="10">
        <f t="shared" si="9"/>
        <v>1</v>
      </c>
      <c r="Z83" s="123">
        <f t="shared" si="10"/>
        <v>2.2222222222222223E-2</v>
      </c>
      <c r="AA83" s="195">
        <f t="shared" si="11"/>
        <v>1</v>
      </c>
      <c r="AB83" s="195">
        <f t="shared" si="14"/>
        <v>0</v>
      </c>
      <c r="AC83" s="195">
        <f t="shared" si="14"/>
        <v>1</v>
      </c>
      <c r="AD83" s="195">
        <f t="shared" si="13"/>
        <v>1</v>
      </c>
      <c r="AE83" s="195">
        <f t="shared" si="4"/>
        <v>1</v>
      </c>
    </row>
    <row r="84" spans="2:31" x14ac:dyDescent="0.25">
      <c r="B84" s="9" t="str">
        <f t="shared" si="6"/>
        <v/>
      </c>
      <c r="C84" s="6"/>
      <c r="D84" s="6"/>
      <c r="E84" s="6"/>
      <c r="F84" s="246" t="str">
        <f>IF('תנאי סף'!BE84&lt;&gt;1,"",'תנאי סף'!F84)</f>
        <v/>
      </c>
      <c r="G84" s="186"/>
      <c r="H84" s="186"/>
      <c r="I84" s="8"/>
      <c r="J84" s="7"/>
      <c r="K84" s="8"/>
      <c r="L84" s="7"/>
      <c r="M84" s="8"/>
      <c r="N84" s="8"/>
      <c r="O84" s="163"/>
      <c r="P84" s="186"/>
      <c r="Q84" s="10"/>
      <c r="R84" s="10"/>
      <c r="S84" s="10"/>
      <c r="T84" s="10"/>
      <c r="U84" s="164" t="str">
        <f t="shared" si="7"/>
        <v/>
      </c>
      <c r="V84" s="10">
        <v>1</v>
      </c>
      <c r="W84" s="10" t="str">
        <f t="shared" si="8"/>
        <v/>
      </c>
      <c r="X84" s="164">
        <v>1</v>
      </c>
      <c r="Y84" s="10" t="str">
        <f t="shared" si="9"/>
        <v/>
      </c>
      <c r="Z84" s="123" t="str">
        <f t="shared" si="10"/>
        <v/>
      </c>
      <c r="AA84" s="195">
        <f t="shared" si="11"/>
        <v>0</v>
      </c>
      <c r="AB84" s="195" t="str">
        <f t="shared" si="14"/>
        <v/>
      </c>
      <c r="AC84" s="195" t="str">
        <f t="shared" si="14"/>
        <v/>
      </c>
      <c r="AD84" s="195">
        <f t="shared" si="13"/>
        <v>0</v>
      </c>
      <c r="AE84" s="195">
        <f t="shared" si="4"/>
        <v>0</v>
      </c>
    </row>
    <row r="85" spans="2:31" x14ac:dyDescent="0.25">
      <c r="B85" s="9" t="str">
        <f t="shared" si="6"/>
        <v/>
      </c>
      <c r="C85" s="6"/>
      <c r="D85" s="6"/>
      <c r="E85" s="6"/>
      <c r="F85" s="246" t="str">
        <f>IF('תנאי סף'!BE85&lt;&gt;1,"",'תנאי סף'!F85)</f>
        <v/>
      </c>
      <c r="G85" s="186"/>
      <c r="H85" s="186"/>
      <c r="I85" s="8"/>
      <c r="J85" s="7"/>
      <c r="K85" s="8"/>
      <c r="L85" s="7"/>
      <c r="M85" s="8"/>
      <c r="N85" s="8"/>
      <c r="O85" s="163"/>
      <c r="P85" s="186"/>
      <c r="Q85" s="10"/>
      <c r="R85" s="10"/>
      <c r="S85" s="10"/>
      <c r="T85" s="10"/>
      <c r="U85" s="164" t="str">
        <f t="shared" si="7"/>
        <v/>
      </c>
      <c r="V85" s="10">
        <v>1</v>
      </c>
      <c r="W85" s="10" t="str">
        <f t="shared" si="8"/>
        <v/>
      </c>
      <c r="X85" s="164">
        <v>1</v>
      </c>
      <c r="Y85" s="10" t="str">
        <f t="shared" si="9"/>
        <v/>
      </c>
      <c r="Z85" s="123" t="str">
        <f t="shared" si="10"/>
        <v/>
      </c>
      <c r="AA85" s="195">
        <f t="shared" si="11"/>
        <v>0</v>
      </c>
      <c r="AB85" s="195" t="str">
        <f t="shared" si="14"/>
        <v/>
      </c>
      <c r="AC85" s="195" t="str">
        <f t="shared" si="14"/>
        <v/>
      </c>
      <c r="AD85" s="195">
        <f t="shared" si="13"/>
        <v>0</v>
      </c>
      <c r="AE85" s="195">
        <f t="shared" si="4"/>
        <v>0</v>
      </c>
    </row>
    <row r="86" spans="2:31" x14ac:dyDescent="0.25">
      <c r="B86" s="9" t="str">
        <f t="shared" si="6"/>
        <v/>
      </c>
      <c r="C86" s="6"/>
      <c r="D86" s="6"/>
      <c r="E86" s="6"/>
      <c r="F86" s="246" t="str">
        <f>IF('תנאי סף'!BE86&lt;&gt;1,"",'תנאי סף'!F86)</f>
        <v/>
      </c>
      <c r="G86" s="186"/>
      <c r="H86" s="186"/>
      <c r="I86" s="8"/>
      <c r="J86" s="7"/>
      <c r="K86" s="8"/>
      <c r="L86" s="7"/>
      <c r="M86" s="8"/>
      <c r="N86" s="8"/>
      <c r="O86" s="163"/>
      <c r="P86" s="186"/>
      <c r="Q86" s="10"/>
      <c r="R86" s="10"/>
      <c r="S86" s="10"/>
      <c r="T86" s="10"/>
      <c r="U86" s="164" t="str">
        <f t="shared" si="7"/>
        <v/>
      </c>
      <c r="V86" s="10">
        <v>1</v>
      </c>
      <c r="W86" s="10" t="str">
        <f t="shared" si="8"/>
        <v/>
      </c>
      <c r="X86" s="164">
        <v>1</v>
      </c>
      <c r="Y86" s="10" t="str">
        <f t="shared" si="9"/>
        <v/>
      </c>
      <c r="Z86" s="123" t="str">
        <f t="shared" si="10"/>
        <v/>
      </c>
      <c r="AA86" s="195">
        <f t="shared" si="11"/>
        <v>0</v>
      </c>
      <c r="AB86" s="195" t="str">
        <f t="shared" si="14"/>
        <v/>
      </c>
      <c r="AC86" s="195" t="str">
        <f t="shared" si="14"/>
        <v/>
      </c>
      <c r="AD86" s="195">
        <f t="shared" si="13"/>
        <v>0</v>
      </c>
      <c r="AE86" s="195">
        <f t="shared" si="4"/>
        <v>0</v>
      </c>
    </row>
    <row r="87" spans="2:31" x14ac:dyDescent="0.25">
      <c r="B87" s="9" t="str">
        <f t="shared" si="6"/>
        <v/>
      </c>
      <c r="C87" s="6"/>
      <c r="D87" s="6"/>
      <c r="E87" s="6"/>
      <c r="F87" s="246" t="str">
        <f>IF('תנאי סף'!BE87&lt;&gt;1,"",'תנאי סף'!F87)</f>
        <v/>
      </c>
      <c r="G87" s="186"/>
      <c r="H87" s="186"/>
      <c r="I87" s="8"/>
      <c r="J87" s="7"/>
      <c r="K87" s="8"/>
      <c r="L87" s="7"/>
      <c r="M87" s="8"/>
      <c r="N87" s="8"/>
      <c r="O87" s="163"/>
      <c r="P87" s="186"/>
      <c r="Q87" s="10"/>
      <c r="R87" s="10"/>
      <c r="S87" s="10"/>
      <c r="T87" s="10"/>
      <c r="U87" s="164" t="str">
        <f t="shared" si="7"/>
        <v/>
      </c>
      <c r="V87" s="10">
        <v>1</v>
      </c>
      <c r="W87" s="10" t="str">
        <f t="shared" si="8"/>
        <v/>
      </c>
      <c r="X87" s="164">
        <v>1</v>
      </c>
      <c r="Y87" s="10" t="str">
        <f t="shared" si="9"/>
        <v/>
      </c>
      <c r="Z87" s="123" t="str">
        <f t="shared" si="10"/>
        <v/>
      </c>
      <c r="AA87" s="195">
        <f t="shared" si="11"/>
        <v>0</v>
      </c>
      <c r="AB87" s="195" t="str">
        <f t="shared" si="14"/>
        <v/>
      </c>
      <c r="AC87" s="195" t="str">
        <f t="shared" si="14"/>
        <v/>
      </c>
      <c r="AD87" s="195">
        <f t="shared" si="13"/>
        <v>0</v>
      </c>
      <c r="AE87" s="195">
        <f t="shared" si="4"/>
        <v>0</v>
      </c>
    </row>
    <row r="88" spans="2:31" x14ac:dyDescent="0.25">
      <c r="B88" s="9" t="str">
        <f t="shared" si="6"/>
        <v/>
      </c>
      <c r="C88" s="6"/>
      <c r="D88" s="6"/>
      <c r="E88" s="6"/>
      <c r="F88" s="246" t="str">
        <f>IF('תנאי סף'!BE88&lt;&gt;1,"",'תנאי סף'!F88)</f>
        <v/>
      </c>
      <c r="G88" s="186"/>
      <c r="H88" s="186"/>
      <c r="I88" s="8"/>
      <c r="J88" s="7"/>
      <c r="K88" s="8"/>
      <c r="L88" s="7"/>
      <c r="M88" s="8"/>
      <c r="N88" s="8"/>
      <c r="O88" s="163"/>
      <c r="P88" s="186"/>
      <c r="Q88" s="10"/>
      <c r="R88" s="10"/>
      <c r="S88" s="10"/>
      <c r="T88" s="10"/>
      <c r="U88" s="164" t="str">
        <f t="shared" si="7"/>
        <v/>
      </c>
      <c r="V88" s="10">
        <v>1</v>
      </c>
      <c r="W88" s="10" t="str">
        <f t="shared" si="8"/>
        <v/>
      </c>
      <c r="X88" s="164">
        <v>1</v>
      </c>
      <c r="Y88" s="10" t="str">
        <f t="shared" si="9"/>
        <v/>
      </c>
      <c r="Z88" s="123" t="str">
        <f t="shared" si="10"/>
        <v/>
      </c>
      <c r="AA88" s="195">
        <f t="shared" si="11"/>
        <v>0</v>
      </c>
      <c r="AB88" s="195" t="str">
        <f t="shared" si="14"/>
        <v/>
      </c>
      <c r="AC88" s="195" t="str">
        <f t="shared" si="14"/>
        <v/>
      </c>
      <c r="AD88" s="195">
        <f t="shared" si="13"/>
        <v>0</v>
      </c>
      <c r="AE88" s="195">
        <f t="shared" si="4"/>
        <v>0</v>
      </c>
    </row>
    <row r="89" spans="2:31" x14ac:dyDescent="0.25">
      <c r="B89" s="9" t="str">
        <f t="shared" si="6"/>
        <v/>
      </c>
      <c r="C89" s="6"/>
      <c r="D89" s="6"/>
      <c r="E89" s="6"/>
      <c r="F89" s="246" t="str">
        <f>IF('תנאי סף'!BE89&lt;&gt;1,"",'תנאי סף'!F89)</f>
        <v/>
      </c>
      <c r="G89" s="186"/>
      <c r="H89" s="186"/>
      <c r="I89" s="8"/>
      <c r="J89" s="7"/>
      <c r="K89" s="8"/>
      <c r="L89" s="7"/>
      <c r="M89" s="8"/>
      <c r="N89" s="8"/>
      <c r="O89" s="163"/>
      <c r="P89" s="186"/>
      <c r="Q89" s="10"/>
      <c r="R89" s="10"/>
      <c r="S89" s="10"/>
      <c r="T89" s="10"/>
      <c r="U89" s="164" t="str">
        <f t="shared" si="7"/>
        <v/>
      </c>
      <c r="V89" s="10">
        <v>1</v>
      </c>
      <c r="W89" s="10" t="str">
        <f t="shared" si="8"/>
        <v/>
      </c>
      <c r="X89" s="164">
        <v>1</v>
      </c>
      <c r="Y89" s="10" t="str">
        <f t="shared" si="9"/>
        <v/>
      </c>
      <c r="Z89" s="123" t="str">
        <f t="shared" si="10"/>
        <v/>
      </c>
      <c r="AA89" s="195">
        <f t="shared" si="11"/>
        <v>0</v>
      </c>
      <c r="AB89" s="195" t="str">
        <f t="shared" si="14"/>
        <v/>
      </c>
      <c r="AC89" s="195" t="str">
        <f t="shared" si="14"/>
        <v/>
      </c>
      <c r="AD89" s="195">
        <f t="shared" si="13"/>
        <v>0</v>
      </c>
      <c r="AE89" s="195">
        <f t="shared" si="4"/>
        <v>0</v>
      </c>
    </row>
    <row r="90" spans="2:31" x14ac:dyDescent="0.25">
      <c r="B90" s="9" t="str">
        <f t="shared" si="6"/>
        <v/>
      </c>
      <c r="C90" s="6"/>
      <c r="D90" s="6"/>
      <c r="E90" s="6"/>
      <c r="F90" s="246" t="str">
        <f>IF('תנאי סף'!BE90&lt;&gt;1,"",'תנאי סף'!F90)</f>
        <v/>
      </c>
      <c r="G90" s="186"/>
      <c r="H90" s="186"/>
      <c r="I90" s="8"/>
      <c r="J90" s="7"/>
      <c r="K90" s="8"/>
      <c r="L90" s="7"/>
      <c r="M90" s="8"/>
      <c r="N90" s="8"/>
      <c r="O90" s="163"/>
      <c r="P90" s="186"/>
      <c r="Q90" s="10"/>
      <c r="R90" s="10"/>
      <c r="S90" s="10"/>
      <c r="T90" s="10"/>
      <c r="U90" s="164" t="str">
        <f t="shared" si="7"/>
        <v/>
      </c>
      <c r="V90" s="10">
        <v>1</v>
      </c>
      <c r="W90" s="10" t="str">
        <f t="shared" si="8"/>
        <v/>
      </c>
      <c r="X90" s="164">
        <v>1</v>
      </c>
      <c r="Y90" s="10" t="str">
        <f t="shared" si="9"/>
        <v/>
      </c>
      <c r="Z90" s="123" t="str">
        <f t="shared" si="10"/>
        <v/>
      </c>
      <c r="AA90" s="195">
        <f t="shared" si="11"/>
        <v>0</v>
      </c>
      <c r="AB90" s="195" t="str">
        <f t="shared" si="14"/>
        <v/>
      </c>
      <c r="AC90" s="195" t="str">
        <f t="shared" si="14"/>
        <v/>
      </c>
      <c r="AD90" s="195">
        <f t="shared" si="13"/>
        <v>0</v>
      </c>
      <c r="AE90" s="195">
        <f t="shared" si="4"/>
        <v>0</v>
      </c>
    </row>
    <row r="91" spans="2:31" x14ac:dyDescent="0.25">
      <c r="B91" s="9" t="str">
        <f t="shared" si="6"/>
        <v/>
      </c>
      <c r="C91" s="6"/>
      <c r="D91" s="6"/>
      <c r="E91" s="6"/>
      <c r="F91" s="246" t="str">
        <f>IF('תנאי סף'!BE91&lt;&gt;1,"",'תנאי סף'!F91)</f>
        <v/>
      </c>
      <c r="G91" s="186"/>
      <c r="H91" s="186"/>
      <c r="I91" s="8"/>
      <c r="J91" s="7"/>
      <c r="K91" s="8"/>
      <c r="L91" s="7"/>
      <c r="M91" s="8"/>
      <c r="N91" s="8"/>
      <c r="O91" s="163"/>
      <c r="P91" s="186"/>
      <c r="Q91" s="10"/>
      <c r="R91" s="10"/>
      <c r="S91" s="10"/>
      <c r="T91" s="10"/>
      <c r="U91" s="164" t="str">
        <f t="shared" si="7"/>
        <v/>
      </c>
      <c r="V91" s="10">
        <v>1</v>
      </c>
      <c r="W91" s="10" t="str">
        <f t="shared" si="8"/>
        <v/>
      </c>
      <c r="X91" s="164">
        <v>1</v>
      </c>
      <c r="Y91" s="10" t="str">
        <f t="shared" si="9"/>
        <v/>
      </c>
      <c r="Z91" s="123" t="str">
        <f t="shared" si="10"/>
        <v/>
      </c>
      <c r="AA91" s="195">
        <f t="shared" si="11"/>
        <v>0</v>
      </c>
      <c r="AB91" s="195" t="str">
        <f t="shared" si="14"/>
        <v/>
      </c>
      <c r="AC91" s="195" t="str">
        <f t="shared" si="14"/>
        <v/>
      </c>
      <c r="AD91" s="195">
        <f t="shared" si="13"/>
        <v>0</v>
      </c>
      <c r="AE91" s="195">
        <f t="shared" si="4"/>
        <v>0</v>
      </c>
    </row>
    <row r="92" spans="2:31" x14ac:dyDescent="0.25">
      <c r="B92" s="9" t="str">
        <f t="shared" si="6"/>
        <v/>
      </c>
      <c r="C92" s="6"/>
      <c r="D92" s="6"/>
      <c r="E92" s="6"/>
      <c r="F92" s="246" t="str">
        <f>IF('תנאי סף'!BE92&lt;&gt;1,"",'תנאי סף'!F92)</f>
        <v/>
      </c>
      <c r="G92" s="186"/>
      <c r="H92" s="186"/>
      <c r="I92" s="8"/>
      <c r="J92" s="7"/>
      <c r="K92" s="8"/>
      <c r="L92" s="7"/>
      <c r="M92" s="8"/>
      <c r="N92" s="8"/>
      <c r="O92" s="163"/>
      <c r="P92" s="186"/>
      <c r="Q92" s="10"/>
      <c r="R92" s="10"/>
      <c r="S92" s="10"/>
      <c r="T92" s="10"/>
      <c r="U92" s="164" t="str">
        <f t="shared" si="7"/>
        <v/>
      </c>
      <c r="V92" s="10">
        <v>1</v>
      </c>
      <c r="W92" s="10" t="str">
        <f t="shared" si="8"/>
        <v/>
      </c>
      <c r="X92" s="164">
        <v>1</v>
      </c>
      <c r="Y92" s="10" t="str">
        <f t="shared" si="9"/>
        <v/>
      </c>
      <c r="Z92" s="123" t="str">
        <f t="shared" si="10"/>
        <v/>
      </c>
      <c r="AA92" s="195">
        <f t="shared" si="11"/>
        <v>0</v>
      </c>
      <c r="AB92" s="195" t="str">
        <f t="shared" ref="AB92:AC130" si="15">IF($F92="","",AB$30)</f>
        <v/>
      </c>
      <c r="AC92" s="195" t="str">
        <f t="shared" si="15"/>
        <v/>
      </c>
      <c r="AD92" s="195">
        <f t="shared" si="13"/>
        <v>0</v>
      </c>
      <c r="AE92" s="195">
        <f t="shared" si="4"/>
        <v>0</v>
      </c>
    </row>
    <row r="93" spans="2:31" x14ac:dyDescent="0.25">
      <c r="B93" s="9" t="str">
        <f t="shared" si="6"/>
        <v/>
      </c>
      <c r="C93" s="6"/>
      <c r="D93" s="6"/>
      <c r="E93" s="6"/>
      <c r="F93" s="246" t="str">
        <f>IF('תנאי סף'!BE93&lt;&gt;1,"",'תנאי סף'!F93)</f>
        <v/>
      </c>
      <c r="G93" s="186"/>
      <c r="H93" s="186"/>
      <c r="I93" s="8"/>
      <c r="J93" s="7"/>
      <c r="K93" s="8"/>
      <c r="L93" s="7"/>
      <c r="M93" s="8"/>
      <c r="N93" s="8"/>
      <c r="O93" s="163"/>
      <c r="P93" s="186"/>
      <c r="Q93" s="10"/>
      <c r="R93" s="10"/>
      <c r="S93" s="10"/>
      <c r="T93" s="10"/>
      <c r="U93" s="164" t="str">
        <f t="shared" si="7"/>
        <v/>
      </c>
      <c r="V93" s="10">
        <v>1</v>
      </c>
      <c r="W93" s="10" t="str">
        <f t="shared" si="8"/>
        <v/>
      </c>
      <c r="X93" s="164">
        <v>1</v>
      </c>
      <c r="Y93" s="10" t="str">
        <f t="shared" si="9"/>
        <v/>
      </c>
      <c r="Z93" s="123" t="str">
        <f t="shared" si="10"/>
        <v/>
      </c>
      <c r="AA93" s="195">
        <f t="shared" si="11"/>
        <v>0</v>
      </c>
      <c r="AB93" s="195" t="str">
        <f t="shared" si="15"/>
        <v/>
      </c>
      <c r="AC93" s="195" t="str">
        <f t="shared" si="15"/>
        <v/>
      </c>
      <c r="AD93" s="195">
        <f t="shared" si="13"/>
        <v>0</v>
      </c>
      <c r="AE93" s="195">
        <f t="shared" si="4"/>
        <v>0</v>
      </c>
    </row>
    <row r="94" spans="2:31" x14ac:dyDescent="0.25">
      <c r="B94" s="9">
        <f t="shared" si="6"/>
        <v>64</v>
      </c>
      <c r="C94" s="6"/>
      <c r="D94" s="6"/>
      <c r="E94" s="6"/>
      <c r="F94" s="246" t="str">
        <f>IF('תנאי סף'!BE94&lt;&gt;1,"",'תנאי סף'!F94)</f>
        <v>פליציה בלומנטל - סמה צעירה</v>
      </c>
      <c r="G94" s="186">
        <v>1</v>
      </c>
      <c r="H94" s="186">
        <v>1</v>
      </c>
      <c r="I94" s="8"/>
      <c r="J94" s="7"/>
      <c r="K94" s="8"/>
      <c r="L94" s="7"/>
      <c r="M94" s="8"/>
      <c r="N94" s="8"/>
      <c r="O94" s="163"/>
      <c r="P94" s="186"/>
      <c r="Q94" s="10"/>
      <c r="R94" s="10"/>
      <c r="S94" s="10"/>
      <c r="T94" s="10"/>
      <c r="U94" s="164">
        <f t="shared" si="7"/>
        <v>2</v>
      </c>
      <c r="V94" s="10">
        <v>1</v>
      </c>
      <c r="W94" s="10">
        <f t="shared" si="8"/>
        <v>2</v>
      </c>
      <c r="X94" s="164">
        <v>1</v>
      </c>
      <c r="Y94" s="10">
        <f t="shared" si="9"/>
        <v>2</v>
      </c>
      <c r="Z94" s="123">
        <f t="shared" si="10"/>
        <v>4.4444444444444446E-2</v>
      </c>
      <c r="AA94" s="195">
        <f t="shared" si="11"/>
        <v>1</v>
      </c>
      <c r="AB94" s="195">
        <f t="shared" si="15"/>
        <v>0</v>
      </c>
      <c r="AC94" s="195">
        <f t="shared" si="15"/>
        <v>1</v>
      </c>
      <c r="AD94" s="195">
        <f t="shared" si="13"/>
        <v>1</v>
      </c>
      <c r="AE94" s="195">
        <f t="shared" si="4"/>
        <v>1</v>
      </c>
    </row>
    <row r="95" spans="2:31" x14ac:dyDescent="0.25">
      <c r="B95" s="9">
        <f t="shared" si="6"/>
        <v>65</v>
      </c>
      <c r="C95" s="6"/>
      <c r="D95" s="6"/>
      <c r="E95" s="6"/>
      <c r="F95" s="246" t="str">
        <f>IF('תנאי סף'!BE95&lt;&gt;1,"",'תנאי סף'!F95)</f>
        <v>אל תוך האור: מוסיקה אבודה מהתקופה הנאצית</v>
      </c>
      <c r="G95" s="186">
        <v>1</v>
      </c>
      <c r="H95" s="186">
        <v>1</v>
      </c>
      <c r="I95" s="8"/>
      <c r="J95" s="7"/>
      <c r="K95" s="8"/>
      <c r="L95" s="7"/>
      <c r="M95" s="8"/>
      <c r="N95" s="8"/>
      <c r="O95" s="163"/>
      <c r="P95" s="186"/>
      <c r="Q95" s="10"/>
      <c r="R95" s="10"/>
      <c r="S95" s="10"/>
      <c r="T95" s="10"/>
      <c r="U95" s="164">
        <f t="shared" si="7"/>
        <v>2</v>
      </c>
      <c r="V95" s="10">
        <v>1</v>
      </c>
      <c r="W95" s="10">
        <f t="shared" si="8"/>
        <v>2</v>
      </c>
      <c r="X95" s="164">
        <v>1</v>
      </c>
      <c r="Y95" s="10">
        <f t="shared" si="9"/>
        <v>2</v>
      </c>
      <c r="Z95" s="123">
        <f t="shared" si="10"/>
        <v>4.4444444444444446E-2</v>
      </c>
      <c r="AA95" s="195">
        <f t="shared" si="11"/>
        <v>1</v>
      </c>
      <c r="AB95" s="195">
        <f t="shared" si="15"/>
        <v>0</v>
      </c>
      <c r="AC95" s="195">
        <f t="shared" si="15"/>
        <v>1</v>
      </c>
      <c r="AD95" s="195">
        <f t="shared" si="13"/>
        <v>1</v>
      </c>
      <c r="AE95" s="195">
        <f t="shared" si="13"/>
        <v>1</v>
      </c>
    </row>
    <row r="96" spans="2:31" x14ac:dyDescent="0.25">
      <c r="B96" s="9" t="str">
        <f t="shared" ref="B96:B130" si="16">IF(F96="","",ROW()-30)</f>
        <v/>
      </c>
      <c r="C96" s="6"/>
      <c r="D96" s="6"/>
      <c r="E96" s="6"/>
      <c r="F96" s="246" t="str">
        <f>IF('תנאי סף'!BE96&lt;&gt;1,"",'תנאי סף'!F96)</f>
        <v/>
      </c>
      <c r="G96" s="186"/>
      <c r="H96" s="186"/>
      <c r="I96" s="8"/>
      <c r="J96" s="7"/>
      <c r="K96" s="8"/>
      <c r="L96" s="7"/>
      <c r="M96" s="8"/>
      <c r="N96" s="8"/>
      <c r="O96" s="163"/>
      <c r="P96" s="186"/>
      <c r="Q96" s="10"/>
      <c r="R96" s="10"/>
      <c r="S96" s="10"/>
      <c r="T96" s="10"/>
      <c r="U96" s="164" t="str">
        <f t="shared" ref="U96:U130" si="17">IF($F96="","",IF(OR(H96&gt;G96,$AA96&lt;&gt;1),$AB$1,MAX(G96*$G$5,H96*$G$6)))</f>
        <v/>
      </c>
      <c r="V96" s="10">
        <v>1</v>
      </c>
      <c r="W96" s="10" t="str">
        <f t="shared" ref="W96:W130" si="18">IF($F96="","",IF($AA96&lt;&gt;1,$AB$1,IFERROR(U96*V96,$AB$1)))</f>
        <v/>
      </c>
      <c r="X96" s="164">
        <v>1</v>
      </c>
      <c r="Y96" s="10" t="str">
        <f t="shared" ref="Y96:Y130" si="19">IF($F96="","",IF($AA96&lt;&gt;1,$AB$1,IFERROR(W96*X96,$AB$1)))</f>
        <v/>
      </c>
      <c r="Z96" s="123" t="str">
        <f t="shared" ref="Z96:Z130" si="20">IF($F96="","",IF(OR($AA96&lt;&gt;1,Y96=$AB$1),$AB$1,IFERROR(Y96/SUM($Y$31:$Y$130),0)))</f>
        <v/>
      </c>
      <c r="AA96" s="195">
        <f t="shared" ref="AA96:AA130" si="21">IF(SUM(AD96:AV96)=COUNT(AD96:AV96),1,0)</f>
        <v>0</v>
      </c>
      <c r="AB96" s="195" t="str">
        <f t="shared" si="15"/>
        <v/>
      </c>
      <c r="AC96" s="195" t="str">
        <f t="shared" si="15"/>
        <v/>
      </c>
      <c r="AD96" s="195">
        <f t="shared" ref="AD96:AE130" si="22">IF(G$30="",1,IF(G96="",0,IFERROR(CHOOSE(AD$28,IF(ISNA(MATCH(G96,$AB$30:$AC$30,0)),0,1),IF(ISNUMBER(G96),1,0),IF(G96=TRUNC(G96),1,0),IF(AND(G96*1=G96,G96&gt;=0),1,0),IF(AND(G96=TRUNC(G96),G96&gt;=0),1,0),IF(AND(G96*1=G96,G96&gt;0),1,0),IF(AND(G96=TRUNC(G96),G96&gt;0),1,0),1,IF(ISNA(HLOOKUP(G96,$AE$4:$AN$4,1,0)),0,1)),0)))</f>
        <v>0</v>
      </c>
      <c r="AE96" s="195">
        <f t="shared" si="22"/>
        <v>0</v>
      </c>
    </row>
    <row r="97" spans="2:31" x14ac:dyDescent="0.25">
      <c r="B97" s="9">
        <f t="shared" si="16"/>
        <v>67</v>
      </c>
      <c r="C97" s="6"/>
      <c r="D97" s="6"/>
      <c r="E97" s="6"/>
      <c r="F97" s="246" t="str">
        <f>IF('תנאי סף'!BE97&lt;&gt;1,"",'תנאי סף'!F97)</f>
        <v>אתוס - כיתות אמן אינסטרומנטלי</v>
      </c>
      <c r="G97" s="186">
        <v>1</v>
      </c>
      <c r="H97" s="186">
        <v>0</v>
      </c>
      <c r="I97" s="8"/>
      <c r="J97" s="7"/>
      <c r="K97" s="8"/>
      <c r="L97" s="7"/>
      <c r="M97" s="8"/>
      <c r="N97" s="8"/>
      <c r="O97" s="163"/>
      <c r="P97" s="186"/>
      <c r="Q97" s="10"/>
      <c r="R97" s="10"/>
      <c r="S97" s="10"/>
      <c r="T97" s="10"/>
      <c r="U97" s="164">
        <f t="shared" si="17"/>
        <v>1</v>
      </c>
      <c r="V97" s="10">
        <v>1</v>
      </c>
      <c r="W97" s="10">
        <f t="shared" si="18"/>
        <v>1</v>
      </c>
      <c r="X97" s="164">
        <v>1</v>
      </c>
      <c r="Y97" s="10">
        <f t="shared" si="19"/>
        <v>1</v>
      </c>
      <c r="Z97" s="123">
        <f t="shared" si="20"/>
        <v>2.2222222222222223E-2</v>
      </c>
      <c r="AA97" s="195">
        <f t="shared" si="21"/>
        <v>1</v>
      </c>
      <c r="AB97" s="195">
        <f t="shared" si="15"/>
        <v>0</v>
      </c>
      <c r="AC97" s="195">
        <f t="shared" si="15"/>
        <v>1</v>
      </c>
      <c r="AD97" s="195">
        <f t="shared" si="22"/>
        <v>1</v>
      </c>
      <c r="AE97" s="195">
        <f t="shared" si="22"/>
        <v>1</v>
      </c>
    </row>
    <row r="98" spans="2:31" x14ac:dyDescent="0.25">
      <c r="B98" s="9" t="str">
        <f t="shared" si="16"/>
        <v/>
      </c>
      <c r="C98" s="6"/>
      <c r="D98" s="6"/>
      <c r="E98" s="6"/>
      <c r="F98" s="246" t="str">
        <f>IF('תנאי סף'!BE98&lt;&gt;1,"",'תנאי סף'!F98)</f>
        <v/>
      </c>
      <c r="G98" s="186"/>
      <c r="H98" s="186"/>
      <c r="I98" s="8"/>
      <c r="J98" s="7"/>
      <c r="K98" s="8"/>
      <c r="L98" s="7"/>
      <c r="M98" s="8"/>
      <c r="N98" s="8"/>
      <c r="O98" s="163"/>
      <c r="P98" s="186"/>
      <c r="Q98" s="10"/>
      <c r="R98" s="10"/>
      <c r="S98" s="10"/>
      <c r="T98" s="10"/>
      <c r="U98" s="164" t="str">
        <f t="shared" si="17"/>
        <v/>
      </c>
      <c r="V98" s="10">
        <v>1</v>
      </c>
      <c r="W98" s="10" t="str">
        <f t="shared" si="18"/>
        <v/>
      </c>
      <c r="X98" s="164">
        <v>1</v>
      </c>
      <c r="Y98" s="10" t="str">
        <f t="shared" si="19"/>
        <v/>
      </c>
      <c r="Z98" s="123" t="str">
        <f t="shared" si="20"/>
        <v/>
      </c>
      <c r="AA98" s="195">
        <f t="shared" si="21"/>
        <v>0</v>
      </c>
      <c r="AB98" s="195" t="str">
        <f t="shared" si="15"/>
        <v/>
      </c>
      <c r="AC98" s="195" t="str">
        <f t="shared" si="15"/>
        <v/>
      </c>
      <c r="AD98" s="195">
        <f t="shared" si="22"/>
        <v>0</v>
      </c>
      <c r="AE98" s="195">
        <f t="shared" si="22"/>
        <v>0</v>
      </c>
    </row>
    <row r="99" spans="2:31" x14ac:dyDescent="0.25">
      <c r="B99" s="9" t="str">
        <f t="shared" si="16"/>
        <v/>
      </c>
      <c r="C99" s="6"/>
      <c r="D99" s="6"/>
      <c r="E99" s="6"/>
      <c r="F99" s="246" t="str">
        <f>IF('תנאי סף'!BE99&lt;&gt;1,"",'תנאי סף'!F99)</f>
        <v/>
      </c>
      <c r="G99" s="186"/>
      <c r="H99" s="186"/>
      <c r="I99" s="8"/>
      <c r="J99" s="7"/>
      <c r="K99" s="8"/>
      <c r="L99" s="7"/>
      <c r="M99" s="8"/>
      <c r="N99" s="8"/>
      <c r="O99" s="163"/>
      <c r="P99" s="186"/>
      <c r="Q99" s="10"/>
      <c r="R99" s="10"/>
      <c r="S99" s="10"/>
      <c r="T99" s="10"/>
      <c r="U99" s="164" t="str">
        <f t="shared" si="17"/>
        <v/>
      </c>
      <c r="V99" s="10">
        <v>1</v>
      </c>
      <c r="W99" s="10" t="str">
        <f t="shared" si="18"/>
        <v/>
      </c>
      <c r="X99" s="164">
        <v>1</v>
      </c>
      <c r="Y99" s="10" t="str">
        <f t="shared" si="19"/>
        <v/>
      </c>
      <c r="Z99" s="123" t="str">
        <f t="shared" si="20"/>
        <v/>
      </c>
      <c r="AA99" s="195">
        <f t="shared" si="21"/>
        <v>0</v>
      </c>
      <c r="AB99" s="195" t="str">
        <f t="shared" si="15"/>
        <v/>
      </c>
      <c r="AC99" s="195" t="str">
        <f t="shared" si="15"/>
        <v/>
      </c>
      <c r="AD99" s="195">
        <f t="shared" si="22"/>
        <v>0</v>
      </c>
      <c r="AE99" s="195">
        <f t="shared" si="22"/>
        <v>0</v>
      </c>
    </row>
    <row r="100" spans="2:31" x14ac:dyDescent="0.25">
      <c r="B100" s="9" t="str">
        <f t="shared" si="16"/>
        <v/>
      </c>
      <c r="C100" s="6"/>
      <c r="D100" s="6"/>
      <c r="E100" s="6"/>
      <c r="F100" s="246" t="str">
        <f>IF('תנאי סף'!BE100&lt;&gt;1,"",'תנאי סף'!F100)</f>
        <v/>
      </c>
      <c r="G100" s="186"/>
      <c r="H100" s="186"/>
      <c r="I100" s="8"/>
      <c r="J100" s="7"/>
      <c r="K100" s="8"/>
      <c r="L100" s="7"/>
      <c r="M100" s="8"/>
      <c r="N100" s="8"/>
      <c r="O100" s="163"/>
      <c r="P100" s="186"/>
      <c r="Q100" s="10"/>
      <c r="R100" s="10"/>
      <c r="S100" s="10"/>
      <c r="T100" s="10"/>
      <c r="U100" s="164" t="str">
        <f t="shared" si="17"/>
        <v/>
      </c>
      <c r="V100" s="10">
        <v>1</v>
      </c>
      <c r="W100" s="10" t="str">
        <f t="shared" si="18"/>
        <v/>
      </c>
      <c r="X100" s="164">
        <v>1</v>
      </c>
      <c r="Y100" s="10" t="str">
        <f t="shared" si="19"/>
        <v/>
      </c>
      <c r="Z100" s="123" t="str">
        <f t="shared" si="20"/>
        <v/>
      </c>
      <c r="AA100" s="195">
        <f t="shared" si="21"/>
        <v>0</v>
      </c>
      <c r="AB100" s="195" t="str">
        <f t="shared" si="15"/>
        <v/>
      </c>
      <c r="AC100" s="195" t="str">
        <f t="shared" si="15"/>
        <v/>
      </c>
      <c r="AD100" s="195">
        <f t="shared" si="22"/>
        <v>0</v>
      </c>
      <c r="AE100" s="195">
        <f t="shared" si="22"/>
        <v>0</v>
      </c>
    </row>
    <row r="101" spans="2:31" x14ac:dyDescent="0.25">
      <c r="B101" s="9" t="str">
        <f t="shared" si="16"/>
        <v/>
      </c>
      <c r="C101" s="6"/>
      <c r="D101" s="6"/>
      <c r="E101" s="6"/>
      <c r="F101" s="246" t="str">
        <f>IF('תנאי סף'!BE101&lt;&gt;1,"",'תנאי סף'!F101)</f>
        <v/>
      </c>
      <c r="G101" s="186"/>
      <c r="H101" s="186"/>
      <c r="I101" s="8"/>
      <c r="J101" s="7"/>
      <c r="K101" s="8"/>
      <c r="L101" s="7"/>
      <c r="M101" s="8"/>
      <c r="N101" s="8"/>
      <c r="O101" s="163"/>
      <c r="P101" s="186"/>
      <c r="Q101" s="10"/>
      <c r="R101" s="10"/>
      <c r="S101" s="10"/>
      <c r="T101" s="10"/>
      <c r="U101" s="164" t="str">
        <f t="shared" si="17"/>
        <v/>
      </c>
      <c r="V101" s="10">
        <v>1</v>
      </c>
      <c r="W101" s="10" t="str">
        <f t="shared" si="18"/>
        <v/>
      </c>
      <c r="X101" s="164">
        <v>1</v>
      </c>
      <c r="Y101" s="10" t="str">
        <f t="shared" si="19"/>
        <v/>
      </c>
      <c r="Z101" s="123" t="str">
        <f t="shared" si="20"/>
        <v/>
      </c>
      <c r="AA101" s="195">
        <f t="shared" si="21"/>
        <v>0</v>
      </c>
      <c r="AB101" s="195" t="str">
        <f t="shared" si="15"/>
        <v/>
      </c>
      <c r="AC101" s="195" t="str">
        <f t="shared" si="15"/>
        <v/>
      </c>
      <c r="AD101" s="195">
        <f t="shared" si="22"/>
        <v>0</v>
      </c>
      <c r="AE101" s="195">
        <f t="shared" si="22"/>
        <v>0</v>
      </c>
    </row>
    <row r="102" spans="2:31" x14ac:dyDescent="0.25">
      <c r="B102" s="9">
        <f t="shared" si="16"/>
        <v>72</v>
      </c>
      <c r="C102" s="6"/>
      <c r="D102" s="6"/>
      <c r="E102" s="6"/>
      <c r="F102" s="246" t="str">
        <f>IF('תנאי סף'!BE102&lt;&gt;1,"",'תנאי סף'!F102)</f>
        <v>בר-קיימא - כנס תזמורות רחוב - הפיראטיות הפיראטיות</v>
      </c>
      <c r="G102" s="186">
        <v>1</v>
      </c>
      <c r="H102" s="186">
        <v>0</v>
      </c>
      <c r="I102" s="8"/>
      <c r="J102" s="7"/>
      <c r="K102" s="8"/>
      <c r="L102" s="7"/>
      <c r="M102" s="8"/>
      <c r="N102" s="8"/>
      <c r="O102" s="163"/>
      <c r="P102" s="186"/>
      <c r="Q102" s="10"/>
      <c r="R102" s="10"/>
      <c r="S102" s="10"/>
      <c r="T102" s="10"/>
      <c r="U102" s="164">
        <f t="shared" si="17"/>
        <v>1</v>
      </c>
      <c r="V102" s="10">
        <v>1</v>
      </c>
      <c r="W102" s="10">
        <f t="shared" si="18"/>
        <v>1</v>
      </c>
      <c r="X102" s="164">
        <v>1</v>
      </c>
      <c r="Y102" s="10">
        <f t="shared" si="19"/>
        <v>1</v>
      </c>
      <c r="Z102" s="123">
        <f t="shared" si="20"/>
        <v>2.2222222222222223E-2</v>
      </c>
      <c r="AA102" s="195">
        <f t="shared" si="21"/>
        <v>1</v>
      </c>
      <c r="AB102" s="195">
        <f t="shared" si="15"/>
        <v>0</v>
      </c>
      <c r="AC102" s="195">
        <f t="shared" si="15"/>
        <v>1</v>
      </c>
      <c r="AD102" s="195">
        <f t="shared" si="22"/>
        <v>1</v>
      </c>
      <c r="AE102" s="195">
        <f t="shared" si="22"/>
        <v>1</v>
      </c>
    </row>
    <row r="103" spans="2:31" x14ac:dyDescent="0.25">
      <c r="B103" s="9" t="str">
        <f t="shared" si="16"/>
        <v/>
      </c>
      <c r="C103" s="6"/>
      <c r="D103" s="6"/>
      <c r="E103" s="6"/>
      <c r="F103" s="246" t="str">
        <f>IF('תנאי סף'!BE103&lt;&gt;1,"",'תנאי סף'!F103)</f>
        <v/>
      </c>
      <c r="G103" s="186"/>
      <c r="H103" s="186"/>
      <c r="I103" s="8"/>
      <c r="J103" s="7"/>
      <c r="K103" s="8"/>
      <c r="L103" s="7"/>
      <c r="M103" s="8"/>
      <c r="N103" s="8"/>
      <c r="O103" s="163"/>
      <c r="P103" s="186"/>
      <c r="Q103" s="10"/>
      <c r="R103" s="10"/>
      <c r="S103" s="10"/>
      <c r="T103" s="10"/>
      <c r="U103" s="164" t="str">
        <f t="shared" si="17"/>
        <v/>
      </c>
      <c r="V103" s="10">
        <v>1</v>
      </c>
      <c r="W103" s="10" t="str">
        <f t="shared" si="18"/>
        <v/>
      </c>
      <c r="X103" s="164">
        <v>1</v>
      </c>
      <c r="Y103" s="10" t="str">
        <f t="shared" si="19"/>
        <v/>
      </c>
      <c r="Z103" s="123" t="str">
        <f t="shared" si="20"/>
        <v/>
      </c>
      <c r="AA103" s="195">
        <f t="shared" si="21"/>
        <v>0</v>
      </c>
      <c r="AB103" s="195" t="str">
        <f t="shared" si="15"/>
        <v/>
      </c>
      <c r="AC103" s="195" t="str">
        <f t="shared" si="15"/>
        <v/>
      </c>
      <c r="AD103" s="195">
        <f t="shared" si="22"/>
        <v>0</v>
      </c>
      <c r="AE103" s="195">
        <f t="shared" si="22"/>
        <v>0</v>
      </c>
    </row>
    <row r="104" spans="2:31" x14ac:dyDescent="0.25">
      <c r="B104" s="9">
        <f t="shared" si="16"/>
        <v>74</v>
      </c>
      <c r="C104" s="6"/>
      <c r="D104" s="6"/>
      <c r="E104" s="6"/>
      <c r="F104" s="246" t="str">
        <f>IF('תנאי סף'!BE104&lt;&gt;1,"",'תנאי סף'!F104)</f>
        <v xml:space="preserve"> פיליציה בלומנטל -  אופרה קאמרה</v>
      </c>
      <c r="G104" s="186">
        <v>1</v>
      </c>
      <c r="H104" s="186">
        <v>0</v>
      </c>
      <c r="I104" s="8"/>
      <c r="J104" s="7"/>
      <c r="K104" s="8"/>
      <c r="L104" s="7"/>
      <c r="M104" s="8"/>
      <c r="N104" s="8"/>
      <c r="O104" s="163"/>
      <c r="P104" s="186"/>
      <c r="Q104" s="10"/>
      <c r="R104" s="10"/>
      <c r="S104" s="10"/>
      <c r="T104" s="10"/>
      <c r="U104" s="164">
        <f t="shared" si="17"/>
        <v>1</v>
      </c>
      <c r="V104" s="10">
        <v>1</v>
      </c>
      <c r="W104" s="10">
        <f t="shared" si="18"/>
        <v>1</v>
      </c>
      <c r="X104" s="164">
        <v>1</v>
      </c>
      <c r="Y104" s="10">
        <f t="shared" si="19"/>
        <v>1</v>
      </c>
      <c r="Z104" s="123">
        <f t="shared" si="20"/>
        <v>2.2222222222222223E-2</v>
      </c>
      <c r="AA104" s="195">
        <f t="shared" si="21"/>
        <v>1</v>
      </c>
      <c r="AB104" s="195">
        <f t="shared" si="15"/>
        <v>0</v>
      </c>
      <c r="AC104" s="195">
        <f t="shared" si="15"/>
        <v>1</v>
      </c>
      <c r="AD104" s="195">
        <f t="shared" si="22"/>
        <v>1</v>
      </c>
      <c r="AE104" s="195">
        <f t="shared" si="22"/>
        <v>1</v>
      </c>
    </row>
    <row r="105" spans="2:31" x14ac:dyDescent="0.25">
      <c r="B105" s="9">
        <f t="shared" si="16"/>
        <v>75</v>
      </c>
      <c r="C105" s="6"/>
      <c r="D105" s="6"/>
      <c r="E105" s="6"/>
      <c r="F105" s="246" t="str">
        <f>IF('תנאי סף'!BE105&lt;&gt;1,"",'תנאי סף'!F105)</f>
        <v xml:space="preserve">מקור-  פרויקט ילדי המוסיקה </v>
      </c>
      <c r="G105" s="186">
        <v>1</v>
      </c>
      <c r="H105" s="186">
        <v>1</v>
      </c>
      <c r="I105" s="8"/>
      <c r="J105" s="7"/>
      <c r="K105" s="8"/>
      <c r="L105" s="7"/>
      <c r="M105" s="8"/>
      <c r="N105" s="8"/>
      <c r="O105" s="163"/>
      <c r="P105" s="186"/>
      <c r="Q105" s="10"/>
      <c r="R105" s="10"/>
      <c r="S105" s="10"/>
      <c r="T105" s="10"/>
      <c r="U105" s="164">
        <f t="shared" si="17"/>
        <v>2</v>
      </c>
      <c r="V105" s="10">
        <v>1</v>
      </c>
      <c r="W105" s="10">
        <f t="shared" si="18"/>
        <v>2</v>
      </c>
      <c r="X105" s="164">
        <v>1</v>
      </c>
      <c r="Y105" s="10">
        <f t="shared" si="19"/>
        <v>2</v>
      </c>
      <c r="Z105" s="123">
        <f t="shared" si="20"/>
        <v>4.4444444444444446E-2</v>
      </c>
      <c r="AA105" s="195">
        <f t="shared" si="21"/>
        <v>1</v>
      </c>
      <c r="AB105" s="195">
        <f t="shared" si="15"/>
        <v>0</v>
      </c>
      <c r="AC105" s="195">
        <f t="shared" si="15"/>
        <v>1</v>
      </c>
      <c r="AD105" s="195">
        <f t="shared" si="22"/>
        <v>1</v>
      </c>
      <c r="AE105" s="195">
        <f t="shared" si="22"/>
        <v>1</v>
      </c>
    </row>
    <row r="106" spans="2:31" x14ac:dyDescent="0.25">
      <c r="B106" s="9">
        <f t="shared" si="16"/>
        <v>76</v>
      </c>
      <c r="C106" s="6"/>
      <c r="D106" s="6"/>
      <c r="E106" s="6"/>
      <c r="F106" s="246" t="str">
        <f>IF('תנאי סף'!BE106&lt;&gt;1,"",'תנאי סף'!F106)</f>
        <v xml:space="preserve"> פיליציה בלומנטל -  Soundpainting</v>
      </c>
      <c r="G106" s="186">
        <v>1</v>
      </c>
      <c r="H106" s="186">
        <v>0</v>
      </c>
      <c r="I106" s="8"/>
      <c r="J106" s="7"/>
      <c r="K106" s="8"/>
      <c r="L106" s="7"/>
      <c r="M106" s="8"/>
      <c r="N106" s="8"/>
      <c r="O106" s="163"/>
      <c r="P106" s="186"/>
      <c r="Q106" s="10"/>
      <c r="R106" s="10"/>
      <c r="S106" s="10"/>
      <c r="T106" s="10"/>
      <c r="U106" s="164">
        <f t="shared" si="17"/>
        <v>1</v>
      </c>
      <c r="V106" s="10">
        <v>1</v>
      </c>
      <c r="W106" s="10">
        <f t="shared" si="18"/>
        <v>1</v>
      </c>
      <c r="X106" s="164">
        <v>1</v>
      </c>
      <c r="Y106" s="10">
        <f t="shared" si="19"/>
        <v>1</v>
      </c>
      <c r="Z106" s="123">
        <f t="shared" si="20"/>
        <v>2.2222222222222223E-2</v>
      </c>
      <c r="AA106" s="195">
        <f t="shared" si="21"/>
        <v>1</v>
      </c>
      <c r="AB106" s="195">
        <f t="shared" si="15"/>
        <v>0</v>
      </c>
      <c r="AC106" s="195">
        <f t="shared" si="15"/>
        <v>1</v>
      </c>
      <c r="AD106" s="195">
        <f t="shared" si="22"/>
        <v>1</v>
      </c>
      <c r="AE106" s="195">
        <f t="shared" si="22"/>
        <v>1</v>
      </c>
    </row>
    <row r="107" spans="2:31" x14ac:dyDescent="0.25">
      <c r="B107" s="9" t="str">
        <f t="shared" si="16"/>
        <v/>
      </c>
      <c r="C107" s="6"/>
      <c r="D107" s="6"/>
      <c r="E107" s="6"/>
      <c r="F107" s="246" t="str">
        <f>IF('תנאי סף'!BE107&lt;&gt;1,"",'תנאי סף'!F107)</f>
        <v/>
      </c>
      <c r="G107" s="186"/>
      <c r="H107" s="186"/>
      <c r="I107" s="8"/>
      <c r="J107" s="7"/>
      <c r="K107" s="8"/>
      <c r="L107" s="7"/>
      <c r="M107" s="8"/>
      <c r="N107" s="8"/>
      <c r="O107" s="163"/>
      <c r="P107" s="186"/>
      <c r="Q107" s="10"/>
      <c r="R107" s="10"/>
      <c r="S107" s="10"/>
      <c r="T107" s="10"/>
      <c r="U107" s="164" t="str">
        <f t="shared" si="17"/>
        <v/>
      </c>
      <c r="V107" s="10">
        <v>1</v>
      </c>
      <c r="W107" s="10" t="str">
        <f t="shared" si="18"/>
        <v/>
      </c>
      <c r="X107" s="164">
        <v>1</v>
      </c>
      <c r="Y107" s="10" t="str">
        <f t="shared" si="19"/>
        <v/>
      </c>
      <c r="Z107" s="123" t="str">
        <f t="shared" si="20"/>
        <v/>
      </c>
      <c r="AA107" s="195">
        <f t="shared" si="21"/>
        <v>0</v>
      </c>
      <c r="AB107" s="195" t="str">
        <f t="shared" si="15"/>
        <v/>
      </c>
      <c r="AC107" s="195" t="str">
        <f t="shared" si="15"/>
        <v/>
      </c>
      <c r="AD107" s="195">
        <f t="shared" si="22"/>
        <v>0</v>
      </c>
      <c r="AE107" s="195">
        <f t="shared" si="22"/>
        <v>0</v>
      </c>
    </row>
    <row r="108" spans="2:31" x14ac:dyDescent="0.25">
      <c r="B108" s="9" t="str">
        <f t="shared" si="16"/>
        <v/>
      </c>
      <c r="C108" s="6"/>
      <c r="D108" s="6"/>
      <c r="E108" s="6"/>
      <c r="F108" s="246" t="str">
        <f>IF('תנאי סף'!BE108&lt;&gt;1,"",'תנאי סף'!F108)</f>
        <v/>
      </c>
      <c r="G108" s="186"/>
      <c r="H108" s="186"/>
      <c r="I108" s="8"/>
      <c r="J108" s="7"/>
      <c r="K108" s="8"/>
      <c r="L108" s="7"/>
      <c r="M108" s="8"/>
      <c r="N108" s="8"/>
      <c r="O108" s="163"/>
      <c r="P108" s="186"/>
      <c r="Q108" s="10"/>
      <c r="R108" s="10"/>
      <c r="S108" s="10"/>
      <c r="T108" s="10"/>
      <c r="U108" s="164" t="str">
        <f t="shared" si="17"/>
        <v/>
      </c>
      <c r="V108" s="10">
        <v>1</v>
      </c>
      <c r="W108" s="10" t="str">
        <f t="shared" si="18"/>
        <v/>
      </c>
      <c r="X108" s="164">
        <v>1</v>
      </c>
      <c r="Y108" s="10" t="str">
        <f t="shared" si="19"/>
        <v/>
      </c>
      <c r="Z108" s="123" t="str">
        <f t="shared" si="20"/>
        <v/>
      </c>
      <c r="AA108" s="195">
        <f t="shared" si="21"/>
        <v>0</v>
      </c>
      <c r="AB108" s="195" t="str">
        <f t="shared" si="15"/>
        <v/>
      </c>
      <c r="AC108" s="195" t="str">
        <f t="shared" si="15"/>
        <v/>
      </c>
      <c r="AD108" s="195">
        <f t="shared" si="22"/>
        <v>0</v>
      </c>
      <c r="AE108" s="195">
        <f t="shared" si="22"/>
        <v>0</v>
      </c>
    </row>
    <row r="109" spans="2:31" x14ac:dyDescent="0.25">
      <c r="B109" s="9" t="str">
        <f t="shared" si="16"/>
        <v/>
      </c>
      <c r="C109" s="6"/>
      <c r="D109" s="6"/>
      <c r="E109" s="6"/>
      <c r="F109" s="246" t="str">
        <f>IF('תנאי סף'!BE109&lt;&gt;1,"",'תנאי סף'!F109)</f>
        <v/>
      </c>
      <c r="G109" s="186"/>
      <c r="H109" s="186"/>
      <c r="I109" s="8"/>
      <c r="J109" s="7"/>
      <c r="K109" s="8"/>
      <c r="L109" s="7"/>
      <c r="M109" s="8"/>
      <c r="N109" s="8"/>
      <c r="O109" s="163"/>
      <c r="P109" s="186"/>
      <c r="Q109" s="10"/>
      <c r="R109" s="10"/>
      <c r="S109" s="10"/>
      <c r="T109" s="10"/>
      <c r="U109" s="164" t="str">
        <f t="shared" si="17"/>
        <v/>
      </c>
      <c r="V109" s="10">
        <v>1</v>
      </c>
      <c r="W109" s="10" t="str">
        <f t="shared" si="18"/>
        <v/>
      </c>
      <c r="X109" s="164">
        <v>1</v>
      </c>
      <c r="Y109" s="10" t="str">
        <f t="shared" si="19"/>
        <v/>
      </c>
      <c r="Z109" s="123" t="str">
        <f t="shared" si="20"/>
        <v/>
      </c>
      <c r="AA109" s="195">
        <f t="shared" si="21"/>
        <v>0</v>
      </c>
      <c r="AB109" s="195" t="str">
        <f t="shared" si="15"/>
        <v/>
      </c>
      <c r="AC109" s="195" t="str">
        <f t="shared" si="15"/>
        <v/>
      </c>
      <c r="AD109" s="195">
        <f t="shared" si="22"/>
        <v>0</v>
      </c>
      <c r="AE109" s="195">
        <f t="shared" si="22"/>
        <v>0</v>
      </c>
    </row>
    <row r="110" spans="2:31" x14ac:dyDescent="0.25">
      <c r="B110" s="9" t="str">
        <f t="shared" si="16"/>
        <v/>
      </c>
      <c r="C110" s="6"/>
      <c r="D110" s="6"/>
      <c r="E110" s="6"/>
      <c r="F110" s="246" t="str">
        <f>IF('תנאי סף'!BE110&lt;&gt;1,"",'תנאי סף'!F110)</f>
        <v/>
      </c>
      <c r="G110" s="186"/>
      <c r="H110" s="186"/>
      <c r="I110" s="8"/>
      <c r="J110" s="7"/>
      <c r="K110" s="8"/>
      <c r="L110" s="7"/>
      <c r="M110" s="8"/>
      <c r="N110" s="8"/>
      <c r="O110" s="163"/>
      <c r="P110" s="186"/>
      <c r="Q110" s="10"/>
      <c r="R110" s="10"/>
      <c r="S110" s="10"/>
      <c r="T110" s="10"/>
      <c r="U110" s="164" t="str">
        <f t="shared" si="17"/>
        <v/>
      </c>
      <c r="V110" s="10">
        <v>1</v>
      </c>
      <c r="W110" s="10" t="str">
        <f t="shared" si="18"/>
        <v/>
      </c>
      <c r="X110" s="164">
        <v>1</v>
      </c>
      <c r="Y110" s="10" t="str">
        <f t="shared" si="19"/>
        <v/>
      </c>
      <c r="Z110" s="123" t="str">
        <f t="shared" si="20"/>
        <v/>
      </c>
      <c r="AA110" s="195">
        <f t="shared" si="21"/>
        <v>0</v>
      </c>
      <c r="AB110" s="195" t="str">
        <f t="shared" si="15"/>
        <v/>
      </c>
      <c r="AC110" s="195" t="str">
        <f t="shared" si="15"/>
        <v/>
      </c>
      <c r="AD110" s="195">
        <f t="shared" si="22"/>
        <v>0</v>
      </c>
      <c r="AE110" s="195">
        <f t="shared" si="22"/>
        <v>0</v>
      </c>
    </row>
    <row r="111" spans="2:31" x14ac:dyDescent="0.25">
      <c r="B111" s="9" t="str">
        <f t="shared" si="16"/>
        <v/>
      </c>
      <c r="C111" s="6"/>
      <c r="D111" s="6"/>
      <c r="E111" s="6"/>
      <c r="F111" s="246" t="str">
        <f>IF('תנאי סף'!BE111&lt;&gt;1,"",'תנאי סף'!F111)</f>
        <v/>
      </c>
      <c r="G111" s="186"/>
      <c r="H111" s="186"/>
      <c r="I111" s="8"/>
      <c r="J111" s="7"/>
      <c r="K111" s="8"/>
      <c r="L111" s="7"/>
      <c r="M111" s="8"/>
      <c r="N111" s="8"/>
      <c r="O111" s="163"/>
      <c r="P111" s="186"/>
      <c r="Q111" s="10"/>
      <c r="R111" s="10"/>
      <c r="S111" s="10"/>
      <c r="T111" s="10"/>
      <c r="U111" s="164" t="str">
        <f t="shared" si="17"/>
        <v/>
      </c>
      <c r="V111" s="10">
        <v>1</v>
      </c>
      <c r="W111" s="10" t="str">
        <f t="shared" si="18"/>
        <v/>
      </c>
      <c r="X111" s="164">
        <v>1</v>
      </c>
      <c r="Y111" s="10" t="str">
        <f t="shared" si="19"/>
        <v/>
      </c>
      <c r="Z111" s="123" t="str">
        <f t="shared" si="20"/>
        <v/>
      </c>
      <c r="AA111" s="195">
        <f t="shared" si="21"/>
        <v>0</v>
      </c>
      <c r="AB111" s="195" t="str">
        <f t="shared" si="15"/>
        <v/>
      </c>
      <c r="AC111" s="195" t="str">
        <f t="shared" si="15"/>
        <v/>
      </c>
      <c r="AD111" s="195">
        <f t="shared" si="22"/>
        <v>0</v>
      </c>
      <c r="AE111" s="195">
        <f t="shared" si="22"/>
        <v>0</v>
      </c>
    </row>
    <row r="112" spans="2:31" x14ac:dyDescent="0.25">
      <c r="B112" s="9" t="str">
        <f t="shared" si="16"/>
        <v/>
      </c>
      <c r="C112" s="6"/>
      <c r="D112" s="6"/>
      <c r="E112" s="6"/>
      <c r="F112" s="246" t="str">
        <f>IF('תנאי סף'!BE112&lt;&gt;1,"",'תנאי סף'!F112)</f>
        <v/>
      </c>
      <c r="G112" s="186"/>
      <c r="H112" s="186"/>
      <c r="I112" s="8"/>
      <c r="J112" s="7"/>
      <c r="K112" s="8"/>
      <c r="L112" s="7"/>
      <c r="M112" s="8"/>
      <c r="N112" s="8"/>
      <c r="O112" s="163"/>
      <c r="P112" s="186"/>
      <c r="Q112" s="10"/>
      <c r="R112" s="10"/>
      <c r="S112" s="10"/>
      <c r="T112" s="10"/>
      <c r="U112" s="164" t="str">
        <f t="shared" si="17"/>
        <v/>
      </c>
      <c r="V112" s="10">
        <v>1</v>
      </c>
      <c r="W112" s="10" t="str">
        <f t="shared" si="18"/>
        <v/>
      </c>
      <c r="X112" s="164">
        <v>1</v>
      </c>
      <c r="Y112" s="10" t="str">
        <f t="shared" si="19"/>
        <v/>
      </c>
      <c r="Z112" s="123" t="str">
        <f t="shared" si="20"/>
        <v/>
      </c>
      <c r="AA112" s="195">
        <f t="shared" si="21"/>
        <v>0</v>
      </c>
      <c r="AB112" s="195" t="str">
        <f t="shared" si="15"/>
        <v/>
      </c>
      <c r="AC112" s="195" t="str">
        <f t="shared" si="15"/>
        <v/>
      </c>
      <c r="AD112" s="195">
        <f t="shared" si="22"/>
        <v>0</v>
      </c>
      <c r="AE112" s="195">
        <f t="shared" si="22"/>
        <v>0</v>
      </c>
    </row>
    <row r="113" spans="2:31" x14ac:dyDescent="0.25">
      <c r="B113" s="9" t="str">
        <f t="shared" si="16"/>
        <v/>
      </c>
      <c r="C113" s="6"/>
      <c r="D113" s="6"/>
      <c r="E113" s="6"/>
      <c r="F113" s="246" t="str">
        <f>IF('תנאי סף'!BE113&lt;&gt;1,"",'תנאי סף'!F113)</f>
        <v/>
      </c>
      <c r="G113" s="186"/>
      <c r="H113" s="186"/>
      <c r="I113" s="8"/>
      <c r="J113" s="7"/>
      <c r="K113" s="8"/>
      <c r="L113" s="7"/>
      <c r="M113" s="8"/>
      <c r="N113" s="8"/>
      <c r="O113" s="163"/>
      <c r="P113" s="186"/>
      <c r="Q113" s="10"/>
      <c r="R113" s="10"/>
      <c r="S113" s="10"/>
      <c r="T113" s="10"/>
      <c r="U113" s="164" t="str">
        <f t="shared" si="17"/>
        <v/>
      </c>
      <c r="V113" s="10">
        <v>1</v>
      </c>
      <c r="W113" s="10" t="str">
        <f t="shared" si="18"/>
        <v/>
      </c>
      <c r="X113" s="164">
        <v>1</v>
      </c>
      <c r="Y113" s="10" t="str">
        <f t="shared" si="19"/>
        <v/>
      </c>
      <c r="Z113" s="123" t="str">
        <f t="shared" si="20"/>
        <v/>
      </c>
      <c r="AA113" s="195">
        <f t="shared" si="21"/>
        <v>0</v>
      </c>
      <c r="AB113" s="195" t="str">
        <f t="shared" si="15"/>
        <v/>
      </c>
      <c r="AC113" s="195" t="str">
        <f t="shared" si="15"/>
        <v/>
      </c>
      <c r="AD113" s="195">
        <f t="shared" si="22"/>
        <v>0</v>
      </c>
      <c r="AE113" s="195">
        <f t="shared" si="22"/>
        <v>0</v>
      </c>
    </row>
    <row r="114" spans="2:31" x14ac:dyDescent="0.25">
      <c r="B114" s="9" t="str">
        <f t="shared" si="16"/>
        <v/>
      </c>
      <c r="C114" s="6"/>
      <c r="D114" s="6"/>
      <c r="E114" s="6"/>
      <c r="F114" s="246" t="str">
        <f>IF('תנאי סף'!BE114&lt;&gt;1,"",'תנאי סף'!F114)</f>
        <v/>
      </c>
      <c r="G114" s="186"/>
      <c r="H114" s="186"/>
      <c r="I114" s="8"/>
      <c r="J114" s="7"/>
      <c r="K114" s="8"/>
      <c r="L114" s="7"/>
      <c r="M114" s="8"/>
      <c r="N114" s="8"/>
      <c r="O114" s="163"/>
      <c r="P114" s="186"/>
      <c r="Q114" s="10"/>
      <c r="R114" s="10"/>
      <c r="S114" s="10"/>
      <c r="T114" s="10"/>
      <c r="U114" s="164" t="str">
        <f t="shared" si="17"/>
        <v/>
      </c>
      <c r="V114" s="10">
        <v>1</v>
      </c>
      <c r="W114" s="10" t="str">
        <f t="shared" si="18"/>
        <v/>
      </c>
      <c r="X114" s="164">
        <v>1</v>
      </c>
      <c r="Y114" s="10" t="str">
        <f t="shared" si="19"/>
        <v/>
      </c>
      <c r="Z114" s="123" t="str">
        <f t="shared" si="20"/>
        <v/>
      </c>
      <c r="AA114" s="195">
        <f t="shared" si="21"/>
        <v>0</v>
      </c>
      <c r="AB114" s="195" t="str">
        <f t="shared" si="15"/>
        <v/>
      </c>
      <c r="AC114" s="195" t="str">
        <f t="shared" si="15"/>
        <v/>
      </c>
      <c r="AD114" s="195">
        <f t="shared" si="22"/>
        <v>0</v>
      </c>
      <c r="AE114" s="195">
        <f t="shared" si="22"/>
        <v>0</v>
      </c>
    </row>
    <row r="115" spans="2:31" x14ac:dyDescent="0.25">
      <c r="B115" s="9" t="str">
        <f t="shared" si="16"/>
        <v/>
      </c>
      <c r="C115" s="6"/>
      <c r="D115" s="6"/>
      <c r="E115" s="6"/>
      <c r="F115" s="246" t="str">
        <f>IF('תנאי סף'!BE115&lt;&gt;1,"",'תנאי סף'!F115)</f>
        <v/>
      </c>
      <c r="G115" s="186"/>
      <c r="H115" s="186"/>
      <c r="I115" s="8"/>
      <c r="J115" s="7"/>
      <c r="K115" s="8"/>
      <c r="L115" s="7"/>
      <c r="M115" s="8"/>
      <c r="N115" s="8"/>
      <c r="O115" s="163"/>
      <c r="P115" s="186"/>
      <c r="Q115" s="10"/>
      <c r="R115" s="10"/>
      <c r="S115" s="10"/>
      <c r="T115" s="10"/>
      <c r="U115" s="164" t="str">
        <f t="shared" si="17"/>
        <v/>
      </c>
      <c r="V115" s="10">
        <v>1</v>
      </c>
      <c r="W115" s="10" t="str">
        <f t="shared" si="18"/>
        <v/>
      </c>
      <c r="X115" s="164">
        <v>1</v>
      </c>
      <c r="Y115" s="10" t="str">
        <f t="shared" si="19"/>
        <v/>
      </c>
      <c r="Z115" s="123" t="str">
        <f t="shared" si="20"/>
        <v/>
      </c>
      <c r="AA115" s="195">
        <f t="shared" si="21"/>
        <v>0</v>
      </c>
      <c r="AB115" s="195" t="str">
        <f t="shared" si="15"/>
        <v/>
      </c>
      <c r="AC115" s="195" t="str">
        <f t="shared" si="15"/>
        <v/>
      </c>
      <c r="AD115" s="195">
        <f t="shared" si="22"/>
        <v>0</v>
      </c>
      <c r="AE115" s="195">
        <f t="shared" si="22"/>
        <v>0</v>
      </c>
    </row>
    <row r="116" spans="2:31" x14ac:dyDescent="0.25">
      <c r="B116" s="9" t="str">
        <f t="shared" si="16"/>
        <v/>
      </c>
      <c r="C116" s="6"/>
      <c r="D116" s="6"/>
      <c r="E116" s="6"/>
      <c r="F116" s="246" t="str">
        <f>IF('תנאי סף'!BE116&lt;&gt;1,"",'תנאי סף'!F116)</f>
        <v/>
      </c>
      <c r="G116" s="186"/>
      <c r="H116" s="186"/>
      <c r="I116" s="8"/>
      <c r="J116" s="7"/>
      <c r="K116" s="8"/>
      <c r="L116" s="7"/>
      <c r="M116" s="8"/>
      <c r="N116" s="8"/>
      <c r="O116" s="163"/>
      <c r="P116" s="186"/>
      <c r="Q116" s="10"/>
      <c r="R116" s="10"/>
      <c r="S116" s="10"/>
      <c r="T116" s="10"/>
      <c r="U116" s="164" t="str">
        <f t="shared" si="17"/>
        <v/>
      </c>
      <c r="V116" s="10">
        <v>1</v>
      </c>
      <c r="W116" s="10" t="str">
        <f t="shared" si="18"/>
        <v/>
      </c>
      <c r="X116" s="164">
        <v>1</v>
      </c>
      <c r="Y116" s="10" t="str">
        <f t="shared" si="19"/>
        <v/>
      </c>
      <c r="Z116" s="123" t="str">
        <f t="shared" si="20"/>
        <v/>
      </c>
      <c r="AA116" s="195">
        <f t="shared" si="21"/>
        <v>0</v>
      </c>
      <c r="AB116" s="195" t="str">
        <f t="shared" si="15"/>
        <v/>
      </c>
      <c r="AC116" s="195" t="str">
        <f t="shared" si="15"/>
        <v/>
      </c>
      <c r="AD116" s="195">
        <f t="shared" si="22"/>
        <v>0</v>
      </c>
      <c r="AE116" s="195">
        <f t="shared" si="22"/>
        <v>0</v>
      </c>
    </row>
    <row r="117" spans="2:31" x14ac:dyDescent="0.25">
      <c r="B117" s="9" t="str">
        <f t="shared" si="16"/>
        <v/>
      </c>
      <c r="C117" s="6"/>
      <c r="D117" s="6"/>
      <c r="E117" s="6"/>
      <c r="F117" s="246" t="str">
        <f>IF('תנאי סף'!BE117&lt;&gt;1,"",'תנאי סף'!F117)</f>
        <v/>
      </c>
      <c r="G117" s="186"/>
      <c r="H117" s="186"/>
      <c r="I117" s="8"/>
      <c r="J117" s="7"/>
      <c r="K117" s="8"/>
      <c r="L117" s="7"/>
      <c r="M117" s="8"/>
      <c r="N117" s="8"/>
      <c r="O117" s="163"/>
      <c r="P117" s="186"/>
      <c r="Q117" s="10"/>
      <c r="R117" s="10"/>
      <c r="S117" s="10"/>
      <c r="T117" s="10"/>
      <c r="U117" s="164" t="str">
        <f t="shared" si="17"/>
        <v/>
      </c>
      <c r="V117" s="10">
        <v>1</v>
      </c>
      <c r="W117" s="10" t="str">
        <f t="shared" si="18"/>
        <v/>
      </c>
      <c r="X117" s="164">
        <v>1</v>
      </c>
      <c r="Y117" s="10" t="str">
        <f t="shared" si="19"/>
        <v/>
      </c>
      <c r="Z117" s="123" t="str">
        <f t="shared" si="20"/>
        <v/>
      </c>
      <c r="AA117" s="195">
        <f t="shared" si="21"/>
        <v>0</v>
      </c>
      <c r="AB117" s="195" t="str">
        <f t="shared" si="15"/>
        <v/>
      </c>
      <c r="AC117" s="195" t="str">
        <f t="shared" si="15"/>
        <v/>
      </c>
      <c r="AD117" s="195">
        <f t="shared" si="22"/>
        <v>0</v>
      </c>
      <c r="AE117" s="195">
        <f t="shared" si="22"/>
        <v>0</v>
      </c>
    </row>
    <row r="118" spans="2:31" x14ac:dyDescent="0.25">
      <c r="B118" s="9" t="str">
        <f t="shared" si="16"/>
        <v/>
      </c>
      <c r="C118" s="6"/>
      <c r="D118" s="6"/>
      <c r="E118" s="6"/>
      <c r="F118" s="246" t="str">
        <f>IF('תנאי סף'!BE118&lt;&gt;1,"",'תנאי סף'!F118)</f>
        <v/>
      </c>
      <c r="G118" s="186"/>
      <c r="H118" s="186"/>
      <c r="I118" s="8"/>
      <c r="J118" s="7"/>
      <c r="K118" s="8"/>
      <c r="L118" s="7"/>
      <c r="M118" s="8"/>
      <c r="N118" s="8"/>
      <c r="O118" s="163"/>
      <c r="P118" s="186"/>
      <c r="Q118" s="10"/>
      <c r="R118" s="10"/>
      <c r="S118" s="10"/>
      <c r="T118" s="10"/>
      <c r="U118" s="164" t="str">
        <f t="shared" si="17"/>
        <v/>
      </c>
      <c r="V118" s="10">
        <v>1</v>
      </c>
      <c r="W118" s="10" t="str">
        <f t="shared" si="18"/>
        <v/>
      </c>
      <c r="X118" s="164">
        <v>1</v>
      </c>
      <c r="Y118" s="10" t="str">
        <f t="shared" si="19"/>
        <v/>
      </c>
      <c r="Z118" s="123" t="str">
        <f t="shared" si="20"/>
        <v/>
      </c>
      <c r="AA118" s="195">
        <f t="shared" si="21"/>
        <v>0</v>
      </c>
      <c r="AB118" s="195" t="str">
        <f t="shared" si="15"/>
        <v/>
      </c>
      <c r="AC118" s="195" t="str">
        <f t="shared" si="15"/>
        <v/>
      </c>
      <c r="AD118" s="195">
        <f t="shared" si="22"/>
        <v>0</v>
      </c>
      <c r="AE118" s="195">
        <f t="shared" si="22"/>
        <v>0</v>
      </c>
    </row>
    <row r="119" spans="2:31" x14ac:dyDescent="0.25">
      <c r="B119" s="9" t="str">
        <f t="shared" si="16"/>
        <v/>
      </c>
      <c r="C119" s="6"/>
      <c r="D119" s="6"/>
      <c r="E119" s="6"/>
      <c r="F119" s="246" t="str">
        <f>IF('תנאי סף'!BE119&lt;&gt;1,"",'תנאי סף'!F119)</f>
        <v/>
      </c>
      <c r="G119" s="186"/>
      <c r="H119" s="186"/>
      <c r="I119" s="8"/>
      <c r="J119" s="7"/>
      <c r="K119" s="8"/>
      <c r="L119" s="7"/>
      <c r="M119" s="8"/>
      <c r="N119" s="8"/>
      <c r="O119" s="163"/>
      <c r="P119" s="186"/>
      <c r="Q119" s="10"/>
      <c r="R119" s="10"/>
      <c r="S119" s="10"/>
      <c r="T119" s="10"/>
      <c r="U119" s="164" t="str">
        <f t="shared" si="17"/>
        <v/>
      </c>
      <c r="V119" s="10">
        <v>1</v>
      </c>
      <c r="W119" s="10" t="str">
        <f t="shared" si="18"/>
        <v/>
      </c>
      <c r="X119" s="164">
        <v>1</v>
      </c>
      <c r="Y119" s="10" t="str">
        <f t="shared" si="19"/>
        <v/>
      </c>
      <c r="Z119" s="123" t="str">
        <f t="shared" si="20"/>
        <v/>
      </c>
      <c r="AA119" s="195">
        <f t="shared" si="21"/>
        <v>0</v>
      </c>
      <c r="AB119" s="195" t="str">
        <f t="shared" si="15"/>
        <v/>
      </c>
      <c r="AC119" s="195" t="str">
        <f t="shared" si="15"/>
        <v/>
      </c>
      <c r="AD119" s="195">
        <f t="shared" si="22"/>
        <v>0</v>
      </c>
      <c r="AE119" s="195">
        <f t="shared" si="22"/>
        <v>0</v>
      </c>
    </row>
    <row r="120" spans="2:31" x14ac:dyDescent="0.25">
      <c r="B120" s="9" t="str">
        <f t="shared" si="16"/>
        <v/>
      </c>
      <c r="C120" s="6"/>
      <c r="D120" s="6"/>
      <c r="E120" s="6"/>
      <c r="F120" s="246" t="str">
        <f>IF('תנאי סף'!BE120&lt;&gt;1,"",'תנאי סף'!F120)</f>
        <v/>
      </c>
      <c r="G120" s="186"/>
      <c r="H120" s="186"/>
      <c r="I120" s="8"/>
      <c r="J120" s="7"/>
      <c r="K120" s="8"/>
      <c r="L120" s="7"/>
      <c r="M120" s="8"/>
      <c r="N120" s="8"/>
      <c r="O120" s="163"/>
      <c r="P120" s="186"/>
      <c r="Q120" s="10"/>
      <c r="R120" s="10"/>
      <c r="S120" s="10"/>
      <c r="T120" s="10"/>
      <c r="U120" s="164" t="str">
        <f t="shared" si="17"/>
        <v/>
      </c>
      <c r="V120" s="10">
        <v>1</v>
      </c>
      <c r="W120" s="10" t="str">
        <f t="shared" si="18"/>
        <v/>
      </c>
      <c r="X120" s="164">
        <v>1</v>
      </c>
      <c r="Y120" s="10" t="str">
        <f t="shared" si="19"/>
        <v/>
      </c>
      <c r="Z120" s="123" t="str">
        <f t="shared" si="20"/>
        <v/>
      </c>
      <c r="AA120" s="195">
        <f t="shared" si="21"/>
        <v>0</v>
      </c>
      <c r="AB120" s="195" t="str">
        <f t="shared" si="15"/>
        <v/>
      </c>
      <c r="AC120" s="195" t="str">
        <f t="shared" si="15"/>
        <v/>
      </c>
      <c r="AD120" s="195">
        <f t="shared" si="22"/>
        <v>0</v>
      </c>
      <c r="AE120" s="195">
        <f t="shared" si="22"/>
        <v>0</v>
      </c>
    </row>
    <row r="121" spans="2:31" x14ac:dyDescent="0.25">
      <c r="B121" s="9" t="str">
        <f t="shared" si="16"/>
        <v/>
      </c>
      <c r="C121" s="6"/>
      <c r="D121" s="6"/>
      <c r="E121" s="6"/>
      <c r="F121" s="246" t="str">
        <f>IF('תנאי סף'!BE121&lt;&gt;1,"",'תנאי סף'!F121)</f>
        <v/>
      </c>
      <c r="G121" s="186"/>
      <c r="H121" s="186"/>
      <c r="I121" s="8"/>
      <c r="J121" s="7"/>
      <c r="K121" s="8"/>
      <c r="L121" s="7"/>
      <c r="M121" s="8"/>
      <c r="N121" s="8"/>
      <c r="O121" s="163"/>
      <c r="P121" s="186"/>
      <c r="Q121" s="10"/>
      <c r="R121" s="10"/>
      <c r="S121" s="10"/>
      <c r="T121" s="10"/>
      <c r="U121" s="164" t="str">
        <f t="shared" si="17"/>
        <v/>
      </c>
      <c r="V121" s="10">
        <v>1</v>
      </c>
      <c r="W121" s="10" t="str">
        <f t="shared" si="18"/>
        <v/>
      </c>
      <c r="X121" s="164">
        <v>1</v>
      </c>
      <c r="Y121" s="10" t="str">
        <f t="shared" si="19"/>
        <v/>
      </c>
      <c r="Z121" s="123" t="str">
        <f t="shared" si="20"/>
        <v/>
      </c>
      <c r="AA121" s="195">
        <f t="shared" si="21"/>
        <v>0</v>
      </c>
      <c r="AB121" s="195" t="str">
        <f t="shared" si="15"/>
        <v/>
      </c>
      <c r="AC121" s="195" t="str">
        <f t="shared" si="15"/>
        <v/>
      </c>
      <c r="AD121" s="195">
        <f t="shared" si="22"/>
        <v>0</v>
      </c>
      <c r="AE121" s="195">
        <f t="shared" si="22"/>
        <v>0</v>
      </c>
    </row>
    <row r="122" spans="2:31" x14ac:dyDescent="0.25">
      <c r="B122" s="9" t="str">
        <f t="shared" si="16"/>
        <v/>
      </c>
      <c r="C122" s="6"/>
      <c r="D122" s="6"/>
      <c r="E122" s="6"/>
      <c r="F122" s="246" t="str">
        <f>IF('תנאי סף'!BE122&lt;&gt;1,"",'תנאי סף'!F122)</f>
        <v/>
      </c>
      <c r="G122" s="186"/>
      <c r="H122" s="186"/>
      <c r="I122" s="8"/>
      <c r="J122" s="7"/>
      <c r="K122" s="8"/>
      <c r="L122" s="7"/>
      <c r="M122" s="8"/>
      <c r="N122" s="8"/>
      <c r="O122" s="163"/>
      <c r="P122" s="186"/>
      <c r="Q122" s="10"/>
      <c r="R122" s="10"/>
      <c r="S122" s="10"/>
      <c r="T122" s="10"/>
      <c r="U122" s="164" t="str">
        <f t="shared" si="17"/>
        <v/>
      </c>
      <c r="V122" s="10">
        <v>1</v>
      </c>
      <c r="W122" s="10" t="str">
        <f t="shared" si="18"/>
        <v/>
      </c>
      <c r="X122" s="164">
        <v>1</v>
      </c>
      <c r="Y122" s="10" t="str">
        <f t="shared" si="19"/>
        <v/>
      </c>
      <c r="Z122" s="123" t="str">
        <f t="shared" si="20"/>
        <v/>
      </c>
      <c r="AA122" s="195">
        <f t="shared" si="21"/>
        <v>0</v>
      </c>
      <c r="AB122" s="195" t="str">
        <f t="shared" si="15"/>
        <v/>
      </c>
      <c r="AC122" s="195" t="str">
        <f t="shared" si="15"/>
        <v/>
      </c>
      <c r="AD122" s="195">
        <f t="shared" si="22"/>
        <v>0</v>
      </c>
      <c r="AE122" s="195">
        <f t="shared" si="22"/>
        <v>0</v>
      </c>
    </row>
    <row r="123" spans="2:31" x14ac:dyDescent="0.25">
      <c r="B123" s="9" t="str">
        <f t="shared" si="16"/>
        <v/>
      </c>
      <c r="C123" s="6"/>
      <c r="D123" s="6"/>
      <c r="E123" s="6"/>
      <c r="F123" s="246" t="str">
        <f>IF('תנאי סף'!BE123&lt;&gt;1,"",'תנאי סף'!F123)</f>
        <v/>
      </c>
      <c r="G123" s="186"/>
      <c r="H123" s="186"/>
      <c r="I123" s="8"/>
      <c r="J123" s="7"/>
      <c r="K123" s="8"/>
      <c r="L123" s="7"/>
      <c r="M123" s="8"/>
      <c r="N123" s="8"/>
      <c r="O123" s="163"/>
      <c r="P123" s="186"/>
      <c r="Q123" s="10"/>
      <c r="R123" s="10"/>
      <c r="S123" s="10"/>
      <c r="T123" s="10"/>
      <c r="U123" s="164" t="str">
        <f t="shared" si="17"/>
        <v/>
      </c>
      <c r="V123" s="10">
        <v>1</v>
      </c>
      <c r="W123" s="10" t="str">
        <f t="shared" si="18"/>
        <v/>
      </c>
      <c r="X123" s="164">
        <v>1</v>
      </c>
      <c r="Y123" s="10" t="str">
        <f t="shared" si="19"/>
        <v/>
      </c>
      <c r="Z123" s="123" t="str">
        <f t="shared" si="20"/>
        <v/>
      </c>
      <c r="AA123" s="195">
        <f t="shared" si="21"/>
        <v>0</v>
      </c>
      <c r="AB123" s="195" t="str">
        <f t="shared" si="15"/>
        <v/>
      </c>
      <c r="AC123" s="195" t="str">
        <f t="shared" si="15"/>
        <v/>
      </c>
      <c r="AD123" s="195">
        <f t="shared" si="22"/>
        <v>0</v>
      </c>
      <c r="AE123" s="195">
        <f t="shared" si="22"/>
        <v>0</v>
      </c>
    </row>
    <row r="124" spans="2:31" x14ac:dyDescent="0.25">
      <c r="B124" s="9" t="str">
        <f t="shared" si="16"/>
        <v/>
      </c>
      <c r="C124" s="6"/>
      <c r="D124" s="6"/>
      <c r="E124" s="6"/>
      <c r="F124" s="246" t="str">
        <f>IF('תנאי סף'!BE124&lt;&gt;1,"",'תנאי סף'!F124)</f>
        <v/>
      </c>
      <c r="G124" s="186"/>
      <c r="H124" s="186"/>
      <c r="I124" s="8"/>
      <c r="J124" s="7"/>
      <c r="K124" s="8"/>
      <c r="L124" s="7"/>
      <c r="M124" s="8"/>
      <c r="N124" s="8"/>
      <c r="O124" s="163"/>
      <c r="P124" s="186"/>
      <c r="Q124" s="10"/>
      <c r="R124" s="10"/>
      <c r="S124" s="10"/>
      <c r="T124" s="10"/>
      <c r="U124" s="164" t="str">
        <f t="shared" si="17"/>
        <v/>
      </c>
      <c r="V124" s="10">
        <v>1</v>
      </c>
      <c r="W124" s="10" t="str">
        <f t="shared" si="18"/>
        <v/>
      </c>
      <c r="X124" s="164">
        <v>1</v>
      </c>
      <c r="Y124" s="10" t="str">
        <f t="shared" si="19"/>
        <v/>
      </c>
      <c r="Z124" s="123" t="str">
        <f t="shared" si="20"/>
        <v/>
      </c>
      <c r="AA124" s="195">
        <f t="shared" si="21"/>
        <v>0</v>
      </c>
      <c r="AB124" s="195" t="str">
        <f t="shared" si="15"/>
        <v/>
      </c>
      <c r="AC124" s="195" t="str">
        <f t="shared" si="15"/>
        <v/>
      </c>
      <c r="AD124" s="195">
        <f t="shared" si="22"/>
        <v>0</v>
      </c>
      <c r="AE124" s="195">
        <f t="shared" si="22"/>
        <v>0</v>
      </c>
    </row>
    <row r="125" spans="2:31" x14ac:dyDescent="0.25">
      <c r="B125" s="9" t="str">
        <f t="shared" si="16"/>
        <v/>
      </c>
      <c r="C125" s="6"/>
      <c r="D125" s="6"/>
      <c r="E125" s="6"/>
      <c r="F125" s="246" t="str">
        <f>IF('תנאי סף'!BE125&lt;&gt;1,"",'תנאי סף'!F125)</f>
        <v/>
      </c>
      <c r="G125" s="186"/>
      <c r="H125" s="186"/>
      <c r="I125" s="8"/>
      <c r="J125" s="7"/>
      <c r="K125" s="8"/>
      <c r="L125" s="7"/>
      <c r="M125" s="8"/>
      <c r="N125" s="8"/>
      <c r="O125" s="163"/>
      <c r="P125" s="186"/>
      <c r="Q125" s="10"/>
      <c r="R125" s="10"/>
      <c r="S125" s="10"/>
      <c r="T125" s="10"/>
      <c r="U125" s="164" t="str">
        <f t="shared" si="17"/>
        <v/>
      </c>
      <c r="V125" s="10">
        <v>1</v>
      </c>
      <c r="W125" s="10" t="str">
        <f t="shared" si="18"/>
        <v/>
      </c>
      <c r="X125" s="164">
        <v>1</v>
      </c>
      <c r="Y125" s="10" t="str">
        <f t="shared" si="19"/>
        <v/>
      </c>
      <c r="Z125" s="123" t="str">
        <f t="shared" si="20"/>
        <v/>
      </c>
      <c r="AA125" s="195">
        <f t="shared" si="21"/>
        <v>0</v>
      </c>
      <c r="AB125" s="195" t="str">
        <f t="shared" si="15"/>
        <v/>
      </c>
      <c r="AC125" s="195" t="str">
        <f t="shared" si="15"/>
        <v/>
      </c>
      <c r="AD125" s="195">
        <f t="shared" si="22"/>
        <v>0</v>
      </c>
      <c r="AE125" s="195">
        <f t="shared" si="22"/>
        <v>0</v>
      </c>
    </row>
    <row r="126" spans="2:31" x14ac:dyDescent="0.25">
      <c r="B126" s="9" t="str">
        <f t="shared" si="16"/>
        <v/>
      </c>
      <c r="C126" s="6"/>
      <c r="D126" s="6"/>
      <c r="E126" s="6"/>
      <c r="F126" s="246" t="str">
        <f>IF('תנאי סף'!BE126&lt;&gt;1,"",'תנאי סף'!F126)</f>
        <v/>
      </c>
      <c r="G126" s="186"/>
      <c r="H126" s="186"/>
      <c r="I126" s="8"/>
      <c r="J126" s="7"/>
      <c r="K126" s="8"/>
      <c r="L126" s="7"/>
      <c r="M126" s="8"/>
      <c r="N126" s="8"/>
      <c r="O126" s="163"/>
      <c r="P126" s="186"/>
      <c r="Q126" s="10"/>
      <c r="R126" s="10"/>
      <c r="S126" s="10"/>
      <c r="T126" s="10"/>
      <c r="U126" s="164" t="str">
        <f t="shared" si="17"/>
        <v/>
      </c>
      <c r="V126" s="10">
        <v>1</v>
      </c>
      <c r="W126" s="10" t="str">
        <f t="shared" si="18"/>
        <v/>
      </c>
      <c r="X126" s="164">
        <v>1</v>
      </c>
      <c r="Y126" s="10" t="str">
        <f t="shared" si="19"/>
        <v/>
      </c>
      <c r="Z126" s="123" t="str">
        <f t="shared" si="20"/>
        <v/>
      </c>
      <c r="AA126" s="195">
        <f t="shared" si="21"/>
        <v>0</v>
      </c>
      <c r="AB126" s="195" t="str">
        <f t="shared" si="15"/>
        <v/>
      </c>
      <c r="AC126" s="195" t="str">
        <f t="shared" si="15"/>
        <v/>
      </c>
      <c r="AD126" s="195">
        <f t="shared" si="22"/>
        <v>0</v>
      </c>
      <c r="AE126" s="195">
        <f t="shared" si="22"/>
        <v>0</v>
      </c>
    </row>
    <row r="127" spans="2:31" x14ac:dyDescent="0.25">
      <c r="B127" s="9" t="str">
        <f t="shared" si="16"/>
        <v/>
      </c>
      <c r="C127" s="6"/>
      <c r="D127" s="6"/>
      <c r="E127" s="6"/>
      <c r="F127" s="246" t="str">
        <f>IF('תנאי סף'!BE127&lt;&gt;1,"",'תנאי סף'!F127)</f>
        <v/>
      </c>
      <c r="G127" s="186"/>
      <c r="H127" s="186"/>
      <c r="I127" s="8"/>
      <c r="J127" s="7"/>
      <c r="K127" s="8"/>
      <c r="L127" s="7"/>
      <c r="M127" s="8"/>
      <c r="N127" s="8"/>
      <c r="O127" s="163"/>
      <c r="P127" s="186"/>
      <c r="Q127" s="10"/>
      <c r="R127" s="10"/>
      <c r="S127" s="10"/>
      <c r="T127" s="10"/>
      <c r="U127" s="164" t="str">
        <f t="shared" si="17"/>
        <v/>
      </c>
      <c r="V127" s="10">
        <v>1</v>
      </c>
      <c r="W127" s="10" t="str">
        <f t="shared" si="18"/>
        <v/>
      </c>
      <c r="X127" s="164">
        <v>1</v>
      </c>
      <c r="Y127" s="10" t="str">
        <f t="shared" si="19"/>
        <v/>
      </c>
      <c r="Z127" s="123" t="str">
        <f t="shared" si="20"/>
        <v/>
      </c>
      <c r="AA127" s="195">
        <f t="shared" si="21"/>
        <v>0</v>
      </c>
      <c r="AB127" s="195" t="str">
        <f t="shared" si="15"/>
        <v/>
      </c>
      <c r="AC127" s="195" t="str">
        <f t="shared" si="15"/>
        <v/>
      </c>
      <c r="AD127" s="195">
        <f t="shared" si="22"/>
        <v>0</v>
      </c>
      <c r="AE127" s="195">
        <f t="shared" si="22"/>
        <v>0</v>
      </c>
    </row>
    <row r="128" spans="2:31" x14ac:dyDescent="0.25">
      <c r="B128" s="9" t="str">
        <f t="shared" si="16"/>
        <v/>
      </c>
      <c r="C128" s="6"/>
      <c r="D128" s="6"/>
      <c r="E128" s="6"/>
      <c r="F128" s="246" t="str">
        <f>IF('תנאי סף'!BE128&lt;&gt;1,"",'תנאי סף'!F128)</f>
        <v/>
      </c>
      <c r="G128" s="186"/>
      <c r="H128" s="186"/>
      <c r="I128" s="8"/>
      <c r="J128" s="7"/>
      <c r="K128" s="8"/>
      <c r="L128" s="7"/>
      <c r="M128" s="8"/>
      <c r="N128" s="8"/>
      <c r="O128" s="163"/>
      <c r="P128" s="186"/>
      <c r="Q128" s="10"/>
      <c r="R128" s="10"/>
      <c r="S128" s="10"/>
      <c r="T128" s="10"/>
      <c r="U128" s="164" t="str">
        <f t="shared" si="17"/>
        <v/>
      </c>
      <c r="V128" s="10">
        <v>1</v>
      </c>
      <c r="W128" s="10" t="str">
        <f t="shared" si="18"/>
        <v/>
      </c>
      <c r="X128" s="164">
        <v>1</v>
      </c>
      <c r="Y128" s="10" t="str">
        <f t="shared" si="19"/>
        <v/>
      </c>
      <c r="Z128" s="123" t="str">
        <f t="shared" si="20"/>
        <v/>
      </c>
      <c r="AA128" s="195">
        <f t="shared" si="21"/>
        <v>0</v>
      </c>
      <c r="AB128" s="195" t="str">
        <f t="shared" si="15"/>
        <v/>
      </c>
      <c r="AC128" s="195" t="str">
        <f t="shared" si="15"/>
        <v/>
      </c>
      <c r="AD128" s="195">
        <f t="shared" si="22"/>
        <v>0</v>
      </c>
      <c r="AE128" s="195">
        <f t="shared" si="22"/>
        <v>0</v>
      </c>
    </row>
    <row r="129" spans="2:31" x14ac:dyDescent="0.25">
      <c r="B129" s="9" t="str">
        <f t="shared" si="16"/>
        <v/>
      </c>
      <c r="C129" s="6"/>
      <c r="D129" s="6"/>
      <c r="E129" s="6"/>
      <c r="F129" s="246" t="str">
        <f>IF('תנאי סף'!BE129&lt;&gt;1,"",'תנאי סף'!F129)</f>
        <v/>
      </c>
      <c r="G129" s="186"/>
      <c r="H129" s="186"/>
      <c r="I129" s="8"/>
      <c r="J129" s="7"/>
      <c r="K129" s="8"/>
      <c r="L129" s="7"/>
      <c r="M129" s="8"/>
      <c r="N129" s="8"/>
      <c r="O129" s="163"/>
      <c r="P129" s="186"/>
      <c r="Q129" s="10"/>
      <c r="R129" s="10"/>
      <c r="S129" s="10"/>
      <c r="T129" s="10"/>
      <c r="U129" s="164" t="str">
        <f t="shared" si="17"/>
        <v/>
      </c>
      <c r="V129" s="10">
        <v>1</v>
      </c>
      <c r="W129" s="10" t="str">
        <f t="shared" si="18"/>
        <v/>
      </c>
      <c r="X129" s="164">
        <v>1</v>
      </c>
      <c r="Y129" s="10" t="str">
        <f t="shared" si="19"/>
        <v/>
      </c>
      <c r="Z129" s="123" t="str">
        <f t="shared" si="20"/>
        <v/>
      </c>
      <c r="AA129" s="195">
        <f t="shared" si="21"/>
        <v>0</v>
      </c>
      <c r="AB129" s="195" t="str">
        <f t="shared" si="15"/>
        <v/>
      </c>
      <c r="AC129" s="195" t="str">
        <f t="shared" si="15"/>
        <v/>
      </c>
      <c r="AD129" s="195">
        <f t="shared" si="22"/>
        <v>0</v>
      </c>
      <c r="AE129" s="195">
        <f t="shared" si="22"/>
        <v>0</v>
      </c>
    </row>
    <row r="130" spans="2:31" ht="16.5" thickBot="1" x14ac:dyDescent="0.3">
      <c r="B130" s="9" t="str">
        <f t="shared" si="16"/>
        <v/>
      </c>
      <c r="C130" s="6"/>
      <c r="D130" s="6"/>
      <c r="E130" s="6"/>
      <c r="F130" s="246" t="str">
        <f>IF('תנאי סף'!BE130&lt;&gt;1,"",'תנאי סף'!F130)</f>
        <v/>
      </c>
      <c r="G130" s="186"/>
      <c r="H130" s="186"/>
      <c r="I130" s="8"/>
      <c r="J130" s="7"/>
      <c r="K130" s="8"/>
      <c r="L130" s="7"/>
      <c r="M130" s="8"/>
      <c r="N130" s="8"/>
      <c r="O130" s="163"/>
      <c r="P130" s="186"/>
      <c r="Q130" s="10"/>
      <c r="R130" s="10"/>
      <c r="S130" s="10"/>
      <c r="T130" s="10"/>
      <c r="U130" s="164" t="str">
        <f t="shared" si="17"/>
        <v/>
      </c>
      <c r="V130" s="10">
        <v>1</v>
      </c>
      <c r="W130" s="10" t="str">
        <f t="shared" si="18"/>
        <v/>
      </c>
      <c r="X130" s="164">
        <v>1</v>
      </c>
      <c r="Y130" s="10" t="str">
        <f t="shared" si="19"/>
        <v/>
      </c>
      <c r="Z130" s="123" t="str">
        <f t="shared" si="20"/>
        <v/>
      </c>
      <c r="AA130" s="195">
        <f t="shared" si="21"/>
        <v>0</v>
      </c>
      <c r="AB130" s="195" t="str">
        <f t="shared" si="15"/>
        <v/>
      </c>
      <c r="AC130" s="195" t="str">
        <f t="shared" si="15"/>
        <v/>
      </c>
      <c r="AD130" s="195">
        <f t="shared" si="22"/>
        <v>0</v>
      </c>
      <c r="AE130" s="195">
        <f t="shared" si="22"/>
        <v>0</v>
      </c>
    </row>
    <row r="131" spans="2:31" ht="19.5" thickBot="1" x14ac:dyDescent="0.35">
      <c r="B131" s="502" t="s">
        <v>8</v>
      </c>
      <c r="C131" s="503"/>
      <c r="D131" s="503"/>
      <c r="E131" s="503"/>
      <c r="F131" s="504"/>
      <c r="G131" s="11">
        <f>SUM(G31:G130)</f>
        <v>36</v>
      </c>
      <c r="H131" s="11">
        <f>SUM(H31:H130)</f>
        <v>9</v>
      </c>
      <c r="I131" s="11">
        <f t="shared" ref="I131:Y131" si="23">SUM(I31:I130)</f>
        <v>0</v>
      </c>
      <c r="J131" s="11">
        <f t="shared" si="23"/>
        <v>0</v>
      </c>
      <c r="K131" s="11">
        <f t="shared" si="23"/>
        <v>0</v>
      </c>
      <c r="L131" s="11">
        <f t="shared" si="23"/>
        <v>0</v>
      </c>
      <c r="M131" s="11">
        <f t="shared" si="23"/>
        <v>0</v>
      </c>
      <c r="N131" s="11">
        <f t="shared" si="23"/>
        <v>0</v>
      </c>
      <c r="O131" s="11">
        <f t="shared" si="23"/>
        <v>0</v>
      </c>
      <c r="P131" s="11">
        <f t="shared" si="23"/>
        <v>0</v>
      </c>
      <c r="Q131" s="11">
        <f t="shared" si="23"/>
        <v>0</v>
      </c>
      <c r="R131" s="11">
        <f t="shared" si="23"/>
        <v>0</v>
      </c>
      <c r="S131" s="11">
        <f t="shared" si="23"/>
        <v>0</v>
      </c>
      <c r="T131" s="11">
        <f t="shared" si="23"/>
        <v>0</v>
      </c>
      <c r="U131" s="11">
        <f t="shared" si="23"/>
        <v>45</v>
      </c>
      <c r="V131" s="11">
        <f t="shared" si="23"/>
        <v>100</v>
      </c>
      <c r="W131" s="11">
        <f t="shared" si="23"/>
        <v>45</v>
      </c>
      <c r="X131" s="11">
        <f t="shared" si="23"/>
        <v>100</v>
      </c>
      <c r="Y131" s="11">
        <f t="shared" si="23"/>
        <v>45</v>
      </c>
      <c r="Z131" s="124">
        <f>SUM(Z31:Z130)</f>
        <v>1</v>
      </c>
      <c r="AD131" s="196"/>
      <c r="AE131" s="196"/>
    </row>
    <row r="132" spans="2:31" x14ac:dyDescent="0.25">
      <c r="AD132" s="196"/>
      <c r="AE132" s="196"/>
    </row>
    <row r="133" spans="2:31" x14ac:dyDescent="0.25">
      <c r="AD133" s="196"/>
      <c r="AE133" s="196"/>
    </row>
    <row r="134" spans="2:31" x14ac:dyDescent="0.25">
      <c r="AD134" s="196"/>
      <c r="AE134" s="196"/>
    </row>
    <row r="135" spans="2:31" x14ac:dyDescent="0.25">
      <c r="AD135" s="196"/>
      <c r="AE135" s="196"/>
    </row>
    <row r="136" spans="2:31" x14ac:dyDescent="0.25">
      <c r="AD136" s="196"/>
      <c r="AE136" s="196"/>
    </row>
    <row r="137" spans="2:31" x14ac:dyDescent="0.25">
      <c r="AD137" s="196"/>
      <c r="AE137" s="196"/>
    </row>
    <row r="138" spans="2:31" x14ac:dyDescent="0.25">
      <c r="AD138" s="196"/>
      <c r="AE138" s="196"/>
    </row>
    <row r="139" spans="2:31" x14ac:dyDescent="0.25">
      <c r="AD139" s="196"/>
      <c r="AE139" s="196"/>
    </row>
    <row r="140" spans="2:31" x14ac:dyDescent="0.25">
      <c r="AD140" s="196"/>
      <c r="AE140" s="196"/>
    </row>
    <row r="141" spans="2:31" x14ac:dyDescent="0.25">
      <c r="AD141" s="196"/>
      <c r="AE141" s="196"/>
    </row>
    <row r="142" spans="2:31" x14ac:dyDescent="0.25">
      <c r="AD142" s="196"/>
      <c r="AE142" s="196"/>
    </row>
    <row r="143" spans="2:31" x14ac:dyDescent="0.25">
      <c r="AD143" s="196"/>
      <c r="AE143" s="196"/>
    </row>
    <row r="144" spans="2:31" x14ac:dyDescent="0.25">
      <c r="AD144" s="196"/>
      <c r="AE144" s="196"/>
    </row>
    <row r="145" spans="30:31" x14ac:dyDescent="0.25">
      <c r="AD145" s="196"/>
      <c r="AE145" s="196"/>
    </row>
    <row r="146" spans="30:31" x14ac:dyDescent="0.25">
      <c r="AD146" s="196"/>
      <c r="AE146" s="196"/>
    </row>
    <row r="147" spans="30:31" x14ac:dyDescent="0.25">
      <c r="AD147" s="196"/>
      <c r="AE147" s="196"/>
    </row>
    <row r="148" spans="30:31" x14ac:dyDescent="0.25">
      <c r="AD148" s="196"/>
      <c r="AE148" s="196"/>
    </row>
    <row r="149" spans="30:31" x14ac:dyDescent="0.25">
      <c r="AD149" s="196"/>
      <c r="AE149" s="196"/>
    </row>
    <row r="150" spans="30:31" x14ac:dyDescent="0.25">
      <c r="AD150" s="196"/>
      <c r="AE150" s="196"/>
    </row>
    <row r="151" spans="30:31" x14ac:dyDescent="0.25">
      <c r="AD151" s="196"/>
      <c r="AE151" s="196"/>
    </row>
    <row r="152" spans="30:31" x14ac:dyDescent="0.25">
      <c r="AD152" s="196"/>
      <c r="AE152" s="196"/>
    </row>
    <row r="153" spans="30:31" x14ac:dyDescent="0.25">
      <c r="AD153" s="196"/>
      <c r="AE153" s="196"/>
    </row>
    <row r="154" spans="30:31" x14ac:dyDescent="0.25">
      <c r="AD154" s="196"/>
      <c r="AE154" s="196"/>
    </row>
    <row r="155" spans="30:31" x14ac:dyDescent="0.25">
      <c r="AD155" s="196"/>
      <c r="AE155" s="196"/>
    </row>
    <row r="156" spans="30:31" x14ac:dyDescent="0.25">
      <c r="AD156" s="196"/>
      <c r="AE156" s="196"/>
    </row>
    <row r="157" spans="30:31" x14ac:dyDescent="0.25">
      <c r="AD157" s="196"/>
      <c r="AE157" s="196"/>
    </row>
    <row r="158" spans="30:31" x14ac:dyDescent="0.25">
      <c r="AD158" s="196"/>
      <c r="AE158" s="196"/>
    </row>
    <row r="159" spans="30:31" x14ac:dyDescent="0.25">
      <c r="AD159" s="196"/>
      <c r="AE159" s="196"/>
    </row>
    <row r="160" spans="30:31" x14ac:dyDescent="0.25">
      <c r="AD160" s="196"/>
      <c r="AE160" s="196"/>
    </row>
    <row r="161" spans="30:31" x14ac:dyDescent="0.25">
      <c r="AD161" s="196"/>
      <c r="AE161" s="196"/>
    </row>
    <row r="162" spans="30:31" x14ac:dyDescent="0.25">
      <c r="AD162" s="196"/>
      <c r="AE162" s="196"/>
    </row>
    <row r="163" spans="30:31" x14ac:dyDescent="0.25">
      <c r="AD163" s="196"/>
      <c r="AE163" s="196"/>
    </row>
    <row r="164" spans="30:31" x14ac:dyDescent="0.25">
      <c r="AD164" s="196"/>
      <c r="AE164" s="196"/>
    </row>
    <row r="165" spans="30:31" x14ac:dyDescent="0.25">
      <c r="AD165" s="196"/>
      <c r="AE165" s="196"/>
    </row>
    <row r="166" spans="30:31" x14ac:dyDescent="0.25">
      <c r="AD166" s="196"/>
      <c r="AE166" s="196"/>
    </row>
    <row r="167" spans="30:31" x14ac:dyDescent="0.25">
      <c r="AD167" s="196"/>
      <c r="AE167" s="196"/>
    </row>
    <row r="168" spans="30:31" x14ac:dyDescent="0.25">
      <c r="AD168" s="196"/>
      <c r="AE168" s="196"/>
    </row>
    <row r="169" spans="30:31" x14ac:dyDescent="0.25">
      <c r="AD169" s="196"/>
      <c r="AE169" s="196"/>
    </row>
    <row r="170" spans="30:31" x14ac:dyDescent="0.25">
      <c r="AD170" s="196"/>
      <c r="AE170" s="196"/>
    </row>
    <row r="171" spans="30:31" x14ac:dyDescent="0.25">
      <c r="AD171" s="196"/>
      <c r="AE171" s="196"/>
    </row>
    <row r="172" spans="30:31" x14ac:dyDescent="0.25">
      <c r="AD172" s="196"/>
      <c r="AE172" s="196"/>
    </row>
    <row r="173" spans="30:31" x14ac:dyDescent="0.25">
      <c r="AD173" s="196"/>
      <c r="AE173" s="196"/>
    </row>
    <row r="174" spans="30:31" x14ac:dyDescent="0.25">
      <c r="AD174" s="196"/>
      <c r="AE174" s="196"/>
    </row>
    <row r="175" spans="30:31" x14ac:dyDescent="0.25">
      <c r="AD175" s="196"/>
      <c r="AE175" s="196"/>
    </row>
    <row r="176" spans="30:31" x14ac:dyDescent="0.25">
      <c r="AD176" s="196"/>
      <c r="AE176" s="196"/>
    </row>
    <row r="177" spans="30:31" x14ac:dyDescent="0.25">
      <c r="AD177" s="196"/>
      <c r="AE177" s="196"/>
    </row>
    <row r="178" spans="30:31" x14ac:dyDescent="0.25">
      <c r="AD178" s="196"/>
      <c r="AE178" s="196"/>
    </row>
    <row r="179" spans="30:31" x14ac:dyDescent="0.25">
      <c r="AD179" s="196"/>
      <c r="AE179" s="196"/>
    </row>
    <row r="180" spans="30:31" x14ac:dyDescent="0.25">
      <c r="AD180" s="196"/>
      <c r="AE180" s="196"/>
    </row>
  </sheetData>
  <sheetProtection algorithmName="SHA-512" hashValue="eWnpb2QSmlaJ+oGW7sB3tR/QR8hW5fxIwaMaQj2of6QqGopN4QG0R4Z0MqML3btSQOWjWeDwRGIwQ39YJSVaLg==" saltValue="Q9Dy0ylvGlToAlyB7bjaDA==" spinCount="100000" sheet="1" scenarios="1" formatCells="0" formatColumns="0" formatRows="0" autoFilter="0"/>
  <mergeCells count="17">
    <mergeCell ref="Q29:Q30"/>
    <mergeCell ref="R29:R30"/>
    <mergeCell ref="B131:F131"/>
    <mergeCell ref="B1:Z1"/>
    <mergeCell ref="C29:C30"/>
    <mergeCell ref="D29:D30"/>
    <mergeCell ref="E29:E30"/>
    <mergeCell ref="V29:V30"/>
    <mergeCell ref="W29:W30"/>
    <mergeCell ref="X29:X30"/>
    <mergeCell ref="Y29:Y30"/>
    <mergeCell ref="S29:S30"/>
    <mergeCell ref="T29:T30"/>
    <mergeCell ref="U29:U30"/>
    <mergeCell ref="Z29:Z30"/>
    <mergeCell ref="B29:B30"/>
    <mergeCell ref="F29:F30"/>
  </mergeCells>
  <conditionalFormatting sqref="B31:Z93 B98:Z130 B94:F97 I94:Z97">
    <cfRule type="expression" dxfId="91" priority="5" stopIfTrue="1">
      <formula>AND($F31="",B31&lt;&gt;"")</formula>
    </cfRule>
    <cfRule type="expression" dxfId="90" priority="6">
      <formula>$F31=""</formula>
    </cfRule>
    <cfRule type="expression" dxfId="89" priority="7">
      <formula>B$30&lt;&gt;""</formula>
    </cfRule>
  </conditionalFormatting>
  <conditionalFormatting sqref="G94:H97">
    <cfRule type="expression" dxfId="88" priority="1" stopIfTrue="1">
      <formula>AND($F94="",G94&lt;&gt;"")</formula>
    </cfRule>
    <cfRule type="expression" dxfId="87" priority="2">
      <formula>$F94=""</formula>
    </cfRule>
    <cfRule type="expression" dxfId="86" priority="3">
      <formula>G$30&lt;&gt;""</formula>
    </cfRule>
  </conditionalFormatting>
  <dataValidations count="9">
    <dataValidation type="whole" operator="notBetween" allowBlank="1" showInputMessage="1" showErrorMessage="1" errorTitle="נתון שגוי." error="ניתן להזין רק מספר שלם" sqref="I31:I130" xr:uid="{00000000-0002-0000-0900-000000000000}">
      <formula1>-999999999</formula1>
      <formula2>-999999998</formula2>
    </dataValidation>
    <dataValidation type="list" allowBlank="1" showInputMessage="1" showErrorMessage="1" sqref="G30:H30" xr:uid="{00000000-0002-0000-0900-000001000000}">
      <formula1>$AE$1:$AZ$1</formula1>
    </dataValidation>
    <dataValidation type="decimal" operator="greaterThanOrEqual" allowBlank="1" showInputMessage="1" showErrorMessage="1" errorTitle="נתון שגוי." error="ניתן להזין רק מספר גדול או שווה ל-0." sqref="J31:J130" xr:uid="{00000000-0002-0000-0900-000002000000}">
      <formula1>0</formula1>
    </dataValidation>
    <dataValidation type="whole" operator="greaterThanOrEqual" allowBlank="1" showInputMessage="1" showErrorMessage="1" errorTitle="נתון שגוי." error="ניתן להזין רק מספר שלם גדול או שווה ל-0." sqref="K31:K130" xr:uid="{00000000-0002-0000-0900-000003000000}">
      <formula1>0</formula1>
    </dataValidation>
    <dataValidation type="decimal" operator="greaterThan" allowBlank="1" showInputMessage="1" showErrorMessage="1" errorTitle="נתון שגוי." error="ניתן להזין רק מספר גדול מ-0" sqref="L31:L130" xr:uid="{00000000-0002-0000-0900-000004000000}">
      <formula1>0</formula1>
    </dataValidation>
    <dataValidation type="whole" operator="greaterThan" allowBlank="1" showInputMessage="1" showErrorMessage="1" errorTitle="נתון שגוי." error="ניתן להזין רק מספר שלם גדול מ-0" sqref="M31:M130" xr:uid="{00000000-0002-0000-0900-000005000000}">
      <formula1>0</formula1>
    </dataValidation>
    <dataValidation type="list" allowBlank="1" showInputMessage="1" showErrorMessage="1" sqref="I30:P30" xr:uid="{00000000-0002-0000-0900-000006000000}">
      <formula1>OFFSET($AE$1,0,0,1,COUNTA($AE$1:$AZ$1))</formula1>
    </dataValidation>
    <dataValidation type="list" allowBlank="1" showInputMessage="1" showErrorMessage="1" errorTitle="נתון שגוי." error="ניתן להזין רק 0 או 1._x000a_0 = לא עומד בתנאי._x000a_1 = עומד בתנאי." sqref="P31:P130 G31:H130" xr:uid="{00000000-0002-0000-0900-000007000000}">
      <formula1>$AB31:$AC31</formula1>
    </dataValidation>
    <dataValidation type="list" allowBlank="1" showInputMessage="1" showErrorMessage="1" errorTitle="נתון לא מרשימה" error="יש לבחור מתוך הרשימה הסגורה בלבד" sqref="O31:O130" xr:uid="{00000000-0002-0000-0900-000008000000}">
      <formula1>OFFSET($BA31,0,0,1,COUNTA($BA31:$BJ31))</formula1>
    </dataValidation>
  </dataValidations>
  <printOptions horizontalCentered="1"/>
  <pageMargins left="0.51181102362204722" right="0.51181102362204722" top="0.74803149606299213" bottom="0.74803149606299213" header="0.31496062992125984" footer="0.31496062992125984"/>
  <pageSetup paperSize="9" scale="79" fitToHeight="5" orientation="landscape" r:id="rId1"/>
  <headerFooter>
    <oddHeader>&amp;C&amp;Uמבחנים לתמיכה של משרד התרבות והספורט</oddHeader>
    <oddFooter>&amp;Lא. חפץ ושות'
יעוץ כלכלי&amp;C&amp;P</oddFooter>
  </headerFooter>
  <legacyDrawing r:id="rId2"/>
  <extLst>
    <ext xmlns:x14="http://schemas.microsoft.com/office/spreadsheetml/2009/9/main" uri="{78C0D931-6437-407d-A8EE-F0AAD7539E65}">
      <x14:conditionalFormattings>
        <x14:conditionalFormatting xmlns:xm="http://schemas.microsoft.com/office/excel/2006/main">
          <x14:cfRule type="containsText" priority="8" operator="containsText" id="{D94AFE82-84E5-4A35-BC16-AE987E2835F3}">
            <xm:f>NOT(ISERROR(SEARCH($AB$1,B31)))</xm:f>
            <xm:f>$AB$1</xm:f>
            <x14:dxf>
              <fill>
                <patternFill>
                  <bgColor rgb="FFFF0000"/>
                </patternFill>
              </fill>
            </x14:dxf>
          </x14:cfRule>
          <xm:sqref>B31:Z93 B98:Z130 B94:F97 I94:Z97</xm:sqref>
        </x14:conditionalFormatting>
        <x14:conditionalFormatting xmlns:xm="http://schemas.microsoft.com/office/excel/2006/main">
          <x14:cfRule type="containsText" priority="4" operator="containsText" id="{C9707B65-E7AD-46A8-BED6-AB94C9C8E2AB}">
            <xm:f>NOT(ISERROR(SEARCH($AB$1,G94)))</xm:f>
            <xm:f>$AB$1</xm:f>
            <x14:dxf>
              <fill>
                <patternFill>
                  <bgColor rgb="FFFF0000"/>
                </patternFill>
              </fill>
            </x14:dxf>
          </x14:cfRule>
          <xm:sqref>G94:H97</xm:sqref>
        </x14:conditionalFormatting>
      </x14:conditionalFormatting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tint="-0.249977111117893"/>
    <pageSetUpPr fitToPage="1"/>
  </sheetPr>
  <dimension ref="A1:BJ180"/>
  <sheetViews>
    <sheetView rightToLeft="1" view="pageBreakPreview" zoomScale="85" zoomScaleNormal="100" zoomScaleSheetLayoutView="85" workbookViewId="0">
      <pane xSplit="6" ySplit="30" topLeftCell="G31" activePane="bottomRight" state="frozen"/>
      <selection activeCell="V41" sqref="A41:XFD130"/>
      <selection pane="topRight" activeCell="V41" sqref="A41:XFD130"/>
      <selection pane="bottomLeft" activeCell="V41" sqref="A41:XFD130"/>
      <selection pane="bottomRight" activeCell="G31" sqref="G31"/>
    </sheetView>
  </sheetViews>
  <sheetFormatPr defaultColWidth="9.140625" defaultRowHeight="15.75" x14ac:dyDescent="0.25"/>
  <cols>
    <col min="1" max="1" width="9.140625" style="196" hidden="1" customWidth="1"/>
    <col min="2" max="2" width="6.7109375" style="196" customWidth="1"/>
    <col min="3" max="5" width="10.42578125" style="196" hidden="1" customWidth="1"/>
    <col min="6" max="6" width="59.42578125" style="196" customWidth="1"/>
    <col min="7" max="7" width="30.85546875" style="196" customWidth="1"/>
    <col min="8" max="9" width="21.42578125" style="196" hidden="1" customWidth="1"/>
    <col min="10" max="10" width="17.42578125" style="196" hidden="1" customWidth="1"/>
    <col min="11" max="19" width="21.42578125" style="196" hidden="1" customWidth="1"/>
    <col min="20" max="20" width="17.5703125" style="196" hidden="1" customWidth="1"/>
    <col min="21" max="21" width="16.5703125" style="196" customWidth="1"/>
    <col min="22" max="25" width="21.42578125" style="196" hidden="1" customWidth="1"/>
    <col min="26" max="26" width="19.85546875" style="196" customWidth="1"/>
    <col min="27" max="29" width="9.140625" style="195" hidden="1" customWidth="1"/>
    <col min="30" max="30" width="11.85546875" style="195" hidden="1" customWidth="1"/>
    <col min="31" max="32" width="9.140625" style="195" hidden="1" customWidth="1"/>
    <col min="33" max="33" width="10.140625" style="195" hidden="1" customWidth="1"/>
    <col min="34" max="34" width="16.7109375" style="195" hidden="1" customWidth="1"/>
    <col min="35" max="35" width="8.85546875" style="195" hidden="1" customWidth="1"/>
    <col min="36" max="36" width="11.85546875" style="195" hidden="1" customWidth="1"/>
    <col min="37" max="37" width="17.7109375" style="195" hidden="1" customWidth="1"/>
    <col min="38" max="48" width="9.140625" style="195" hidden="1" customWidth="1"/>
    <col min="49" max="49" width="10.7109375" style="195" hidden="1" customWidth="1"/>
    <col min="50" max="62" width="9.140625" style="195" hidden="1" customWidth="1"/>
    <col min="63" max="200" width="0" style="196" hidden="1" customWidth="1"/>
    <col min="201" max="16384" width="9.140625" style="196"/>
  </cols>
  <sheetData>
    <row r="1" spans="2:52" ht="25.5" customHeight="1" thickBot="1" x14ac:dyDescent="0.3">
      <c r="B1" s="483" t="str">
        <f ca="1">MID(CELL("filename",AC2),FIND("]",CELL("filename",AC2),1)+1,99)</f>
        <v>ותק</v>
      </c>
      <c r="C1" s="485"/>
      <c r="D1" s="485"/>
      <c r="E1" s="485"/>
      <c r="F1" s="485"/>
      <c r="G1" s="485"/>
      <c r="H1" s="485"/>
      <c r="I1" s="485"/>
      <c r="J1" s="485"/>
      <c r="K1" s="485"/>
      <c r="L1" s="485"/>
      <c r="M1" s="485"/>
      <c r="N1" s="485"/>
      <c r="O1" s="485"/>
      <c r="P1" s="485"/>
      <c r="Q1" s="485"/>
      <c r="R1" s="485"/>
      <c r="S1" s="485"/>
      <c r="T1" s="485"/>
      <c r="U1" s="485"/>
      <c r="V1" s="485"/>
      <c r="W1" s="485"/>
      <c r="X1" s="485"/>
      <c r="Y1" s="485"/>
      <c r="Z1" s="484"/>
      <c r="AB1" s="195" t="s">
        <v>27</v>
      </c>
      <c r="AD1" s="250" t="s">
        <v>65</v>
      </c>
      <c r="AE1" s="251" t="s">
        <v>26</v>
      </c>
      <c r="AF1" s="251" t="s">
        <v>29</v>
      </c>
      <c r="AG1" s="251" t="s">
        <v>61</v>
      </c>
      <c r="AH1" s="251" t="s">
        <v>43</v>
      </c>
      <c r="AI1" s="251" t="s">
        <v>62</v>
      </c>
      <c r="AJ1" s="251" t="s">
        <v>68</v>
      </c>
      <c r="AK1" s="252" t="s">
        <v>69</v>
      </c>
      <c r="AL1" s="251" t="s">
        <v>63</v>
      </c>
      <c r="AM1" s="252" t="s">
        <v>64</v>
      </c>
      <c r="AN1" s="251"/>
      <c r="AO1" s="251"/>
      <c r="AP1" s="251"/>
      <c r="AQ1" s="251"/>
      <c r="AR1" s="251"/>
      <c r="AS1" s="251"/>
      <c r="AT1" s="251"/>
      <c r="AU1" s="251"/>
      <c r="AV1" s="251"/>
      <c r="AW1" s="251"/>
      <c r="AX1" s="251"/>
      <c r="AY1" s="251"/>
      <c r="AZ1" s="252"/>
    </row>
    <row r="2" spans="2:52" ht="20.25" customHeight="1" x14ac:dyDescent="0.25">
      <c r="U2" s="213" t="str">
        <f>'פרמטרים לקריטריונים'!$B$4</f>
        <v>שנת תקציב</v>
      </c>
      <c r="W2" s="213" t="str">
        <f>'פרמטרים לקריטריונים'!$B$4</f>
        <v>שנת תקציב</v>
      </c>
      <c r="X2" s="253"/>
      <c r="Y2" s="213" t="str">
        <f>'פרמטרים לקריטריונים'!$B$4</f>
        <v>שנת תקציב</v>
      </c>
      <c r="Z2" s="2">
        <f>'פרמטרים לקריטריונים'!$C$4</f>
        <v>2025</v>
      </c>
      <c r="AE2" s="195">
        <f>IF(ISNA(MATCH(G31,$AB$30:$AC$30,0)),0,1)</f>
        <v>0</v>
      </c>
      <c r="AF2" s="195">
        <f>IF(IFERROR(G31*1,"bad")="bad",0,1)</f>
        <v>0</v>
      </c>
      <c r="AG2" s="195">
        <f>IF(IFERROR(IF(G31=TRUNC(G31),1,"bad"),"bad")="bad",0,1)</f>
        <v>0</v>
      </c>
      <c r="AH2" s="195">
        <f>IF(AND(IF(IFERROR(G31*1,"bad")="bad",0,1)=1,G31&gt;=0),1,0)</f>
        <v>0</v>
      </c>
      <c r="AI2" s="195">
        <f>IF(AND(IF(IFERROR(IF(G31=TRUNC(G31),1,"bad"),"bad")="bad",0,1)=1,G31&gt;=0),1,0)</f>
        <v>0</v>
      </c>
      <c r="AJ2" s="195">
        <f>IF(AND(IF(IFERROR(G31*1,"bad")="bad",0,1)=1,G31&gt;0),1,0)</f>
        <v>0</v>
      </c>
      <c r="AK2" s="195">
        <f>IF(AND(IF(IFERROR(IF(G31=TRUNC(G31),1,"bad"),"bad")="bad",0,1)=1,G31&gt;0),1,0)</f>
        <v>0</v>
      </c>
      <c r="AL2" s="195">
        <v>1</v>
      </c>
      <c r="AM2" s="195">
        <f>IF(IFERROR(HLOOKUP(G31,$BA$30:$BK$30,1,0),"bad")="bad",0,1)</f>
        <v>1</v>
      </c>
    </row>
    <row r="3" spans="2:52" ht="38.25" thickBot="1" x14ac:dyDescent="0.3">
      <c r="U3" s="214" t="str">
        <f>'פרמטרים לקריטריונים'!$B$5</f>
        <v>תקציב התמיכה</v>
      </c>
      <c r="W3" s="214" t="str">
        <f>'פרמטרים לקריטריונים'!$B$5</f>
        <v>תקציב התמיכה</v>
      </c>
      <c r="X3" s="254"/>
      <c r="Y3" s="214" t="str">
        <f>'פרמטרים לקריטריונים'!$B$5</f>
        <v>תקציב התמיכה</v>
      </c>
      <c r="Z3" s="3">
        <f>'פרמטרים לקריטריונים'!$C$5</f>
        <v>2023926</v>
      </c>
      <c r="AD3" s="195" t="s">
        <v>66</v>
      </c>
      <c r="AE3" s="195">
        <v>1</v>
      </c>
      <c r="AF3" s="195">
        <v>2</v>
      </c>
      <c r="AG3" s="195">
        <v>3</v>
      </c>
      <c r="AH3" s="195">
        <v>4</v>
      </c>
      <c r="AI3" s="195">
        <v>5</v>
      </c>
      <c r="AJ3" s="195">
        <v>6</v>
      </c>
      <c r="AK3" s="195">
        <v>7</v>
      </c>
      <c r="AL3" s="195">
        <v>8</v>
      </c>
      <c r="AM3" s="195">
        <v>9</v>
      </c>
    </row>
    <row r="4" spans="2:52" ht="21.75" customHeight="1" thickBot="1" x14ac:dyDescent="0.3">
      <c r="F4" s="12" t="str">
        <f>'פרמטרים לקריטריונים'!B201</f>
        <v>מספר שנות ותק</v>
      </c>
      <c r="G4" s="12" t="str">
        <f>'פרמטרים לקריטריונים'!C201</f>
        <v>ניקוד</v>
      </c>
      <c r="AD4" s="195" t="s">
        <v>67</v>
      </c>
      <c r="AE4" s="250" t="s">
        <v>252</v>
      </c>
      <c r="AF4" s="251" t="s">
        <v>244</v>
      </c>
      <c r="AG4" s="251" t="s">
        <v>245</v>
      </c>
      <c r="AH4" s="251" t="s">
        <v>246</v>
      </c>
      <c r="AI4" s="251"/>
      <c r="AJ4" s="251"/>
      <c r="AK4" s="251"/>
      <c r="AL4" s="251"/>
      <c r="AM4" s="251"/>
      <c r="AN4" s="252"/>
    </row>
    <row r="5" spans="2:52" x14ac:dyDescent="0.25">
      <c r="F5" s="121" t="str">
        <f>'פרמטרים לקריטריונים'!B202</f>
        <v>פחות מ-5 שנים</v>
      </c>
      <c r="G5" s="332">
        <f>'פרמטרים לקריטריונים'!C202</f>
        <v>0</v>
      </c>
    </row>
    <row r="6" spans="2:52" x14ac:dyDescent="0.25">
      <c r="F6" s="121" t="str">
        <f>'פרמטרים לקריטריונים'!B203</f>
        <v>5 שנים ועד 10 שנים</v>
      </c>
      <c r="G6" s="332">
        <f>'פרמטרים לקריטריונים'!C203</f>
        <v>3</v>
      </c>
    </row>
    <row r="7" spans="2:52" x14ac:dyDescent="0.25">
      <c r="F7" s="121" t="str">
        <f>'פרמטרים לקריטריונים'!B204</f>
        <v>מעל 10 שנים ועד 15 שנים</v>
      </c>
      <c r="G7" s="332">
        <f>'פרמטרים לקריטריונים'!C204</f>
        <v>5</v>
      </c>
      <c r="T7" s="337"/>
    </row>
    <row r="8" spans="2:52" x14ac:dyDescent="0.25">
      <c r="F8" s="121" t="str">
        <f>'פרמטרים לקריטריונים'!B205</f>
        <v>מעל 15 שנים</v>
      </c>
      <c r="G8" s="332">
        <f>'פרמטרים לקריטריונים'!C205</f>
        <v>7</v>
      </c>
    </row>
    <row r="10" spans="2:52" hidden="1" x14ac:dyDescent="0.25"/>
    <row r="11" spans="2:52" hidden="1" x14ac:dyDescent="0.25"/>
    <row r="12" spans="2:52" hidden="1" x14ac:dyDescent="0.25"/>
    <row r="13" spans="2:52" hidden="1" x14ac:dyDescent="0.25"/>
    <row r="14" spans="2:52" hidden="1" x14ac:dyDescent="0.25"/>
    <row r="15" spans="2:52" hidden="1" x14ac:dyDescent="0.25"/>
    <row r="16" spans="2:52" hidden="1" x14ac:dyDescent="0.25"/>
    <row r="17" spans="1:56" hidden="1" x14ac:dyDescent="0.25"/>
    <row r="18" spans="1:56" hidden="1" x14ac:dyDescent="0.25"/>
    <row r="19" spans="1:56" hidden="1" x14ac:dyDescent="0.25"/>
    <row r="20" spans="1:56" hidden="1" x14ac:dyDescent="0.25"/>
    <row r="21" spans="1:56" hidden="1" x14ac:dyDescent="0.25"/>
    <row r="22" spans="1:56" hidden="1" x14ac:dyDescent="0.25"/>
    <row r="23" spans="1:56" hidden="1" x14ac:dyDescent="0.25">
      <c r="F23" s="4">
        <f>'פרמטרים לקריטריונים'!$D$31</f>
        <v>0</v>
      </c>
      <c r="G23" s="122">
        <f ca="1">VLOOKUP(B1,'פרמטרים לקריטריונים'!$B$32:$D$46,3,0)</f>
        <v>0</v>
      </c>
    </row>
    <row r="24" spans="1:56" hidden="1" x14ac:dyDescent="0.25"/>
    <row r="25" spans="1:56" hidden="1" x14ac:dyDescent="0.25"/>
    <row r="26" spans="1:56" hidden="1" x14ac:dyDescent="0.25">
      <c r="F26" s="5"/>
      <c r="G26" s="5"/>
      <c r="H26" s="5"/>
      <c r="I26" s="5"/>
      <c r="J26" s="5"/>
      <c r="K26" s="5"/>
      <c r="L26" s="5"/>
      <c r="M26" s="5"/>
      <c r="N26" s="5"/>
      <c r="O26" s="5"/>
      <c r="P26" s="5"/>
      <c r="Q26" s="5"/>
      <c r="R26" s="5"/>
      <c r="S26" s="5"/>
      <c r="T26" s="5"/>
      <c r="U26" s="5"/>
      <c r="V26" s="5"/>
      <c r="W26" s="5"/>
      <c r="X26" s="5"/>
      <c r="Y26" s="5"/>
    </row>
    <row r="27" spans="1:56" hidden="1" x14ac:dyDescent="0.25">
      <c r="B27" s="230"/>
      <c r="C27" s="230"/>
      <c r="D27" s="230"/>
      <c r="E27" s="230"/>
      <c r="F27" s="230"/>
      <c r="G27" s="5"/>
      <c r="H27" s="5"/>
      <c r="I27" s="5"/>
      <c r="J27" s="5"/>
      <c r="K27" s="5"/>
      <c r="L27" s="5"/>
      <c r="M27" s="5"/>
      <c r="N27" s="5"/>
      <c r="O27" s="5"/>
      <c r="P27" s="5"/>
      <c r="Q27" s="5"/>
      <c r="R27" s="5"/>
      <c r="S27" s="5"/>
      <c r="T27" s="5"/>
      <c r="U27" s="5"/>
      <c r="V27" s="5"/>
      <c r="W27" s="5"/>
      <c r="X27" s="5"/>
      <c r="Y27" s="5"/>
      <c r="Z27" s="5"/>
    </row>
    <row r="28" spans="1:56" ht="16.5" thickBot="1" x14ac:dyDescent="0.3">
      <c r="B28" s="230"/>
      <c r="C28" s="230"/>
      <c r="D28" s="230"/>
      <c r="E28" s="230"/>
      <c r="F28" s="230"/>
      <c r="G28" s="5"/>
      <c r="H28" s="5"/>
      <c r="I28" s="5"/>
      <c r="J28" s="5"/>
      <c r="K28" s="5"/>
      <c r="L28" s="5"/>
      <c r="M28" s="5"/>
      <c r="N28" s="5"/>
      <c r="O28" s="5"/>
      <c r="P28" s="5"/>
      <c r="Q28" s="5"/>
      <c r="R28" s="5"/>
      <c r="S28" s="5"/>
      <c r="T28" s="5"/>
      <c r="U28" s="5"/>
      <c r="V28" s="5"/>
      <c r="W28" s="5"/>
      <c r="X28" s="5"/>
      <c r="Y28" s="5"/>
      <c r="AA28" s="173"/>
      <c r="AD28" s="195">
        <f>MATCH(G$30,$AE$1:$AM$1,0)</f>
        <v>9</v>
      </c>
      <c r="AE28" s="195" t="e">
        <f t="shared" ref="AE28:AV28" si="0">MATCH(H$30,$AE$1:$AM$1,0)</f>
        <v>#N/A</v>
      </c>
      <c r="AF28" s="195" t="e">
        <f t="shared" si="0"/>
        <v>#N/A</v>
      </c>
      <c r="AG28" s="195" t="e">
        <f t="shared" si="0"/>
        <v>#N/A</v>
      </c>
      <c r="AH28" s="195" t="e">
        <f t="shared" si="0"/>
        <v>#N/A</v>
      </c>
      <c r="AI28" s="195" t="e">
        <f t="shared" si="0"/>
        <v>#N/A</v>
      </c>
      <c r="AJ28" s="195" t="e">
        <f t="shared" si="0"/>
        <v>#N/A</v>
      </c>
      <c r="AK28" s="195" t="e">
        <f t="shared" si="0"/>
        <v>#N/A</v>
      </c>
      <c r="AL28" s="195" t="e">
        <f t="shared" si="0"/>
        <v>#N/A</v>
      </c>
      <c r="AM28" s="195" t="e">
        <f t="shared" si="0"/>
        <v>#N/A</v>
      </c>
      <c r="AN28" s="195" t="e">
        <f t="shared" si="0"/>
        <v>#N/A</v>
      </c>
      <c r="AO28" s="195" t="e">
        <f t="shared" si="0"/>
        <v>#N/A</v>
      </c>
      <c r="AP28" s="195" t="e">
        <f t="shared" si="0"/>
        <v>#N/A</v>
      </c>
      <c r="AQ28" s="195" t="e">
        <f t="shared" si="0"/>
        <v>#N/A</v>
      </c>
      <c r="AR28" s="195" t="e">
        <f t="shared" si="0"/>
        <v>#N/A</v>
      </c>
      <c r="AS28" s="195" t="e">
        <f t="shared" si="0"/>
        <v>#N/A</v>
      </c>
      <c r="AT28" s="195" t="e">
        <f t="shared" si="0"/>
        <v>#N/A</v>
      </c>
      <c r="AU28" s="195" t="e">
        <f t="shared" si="0"/>
        <v>#N/A</v>
      </c>
      <c r="AV28" s="195" t="e">
        <f t="shared" si="0"/>
        <v>#N/A</v>
      </c>
    </row>
    <row r="29" spans="1:56" ht="30.75" customHeight="1" thickBot="1" x14ac:dyDescent="0.3">
      <c r="A29" s="236">
        <v>100</v>
      </c>
      <c r="B29" s="494" t="s">
        <v>14</v>
      </c>
      <c r="C29" s="496">
        <f>COLUMN()</f>
        <v>3</v>
      </c>
      <c r="D29" s="496">
        <f>COLUMN()</f>
        <v>4</v>
      </c>
      <c r="E29" s="496">
        <f>COLUMN()</f>
        <v>5</v>
      </c>
      <c r="F29" s="491" t="s">
        <v>1</v>
      </c>
      <c r="G29" s="255" t="s">
        <v>247</v>
      </c>
      <c r="H29" s="255"/>
      <c r="I29" s="248" t="s">
        <v>61</v>
      </c>
      <c r="J29" s="248" t="s">
        <v>43</v>
      </c>
      <c r="K29" s="248" t="s">
        <v>62</v>
      </c>
      <c r="L29" s="248" t="s">
        <v>68</v>
      </c>
      <c r="M29" s="248" t="s">
        <v>69</v>
      </c>
      <c r="N29" s="248" t="s">
        <v>63</v>
      </c>
      <c r="O29" s="248" t="s">
        <v>64</v>
      </c>
      <c r="P29" s="248" t="s">
        <v>26</v>
      </c>
      <c r="Q29" s="496">
        <f>COLUMN()</f>
        <v>17</v>
      </c>
      <c r="R29" s="496">
        <f>COLUMN()</f>
        <v>18</v>
      </c>
      <c r="S29" s="491"/>
      <c r="T29" s="491"/>
      <c r="U29" s="491" t="s">
        <v>7</v>
      </c>
      <c r="V29" s="496" t="s">
        <v>70</v>
      </c>
      <c r="W29" s="496" t="s">
        <v>71</v>
      </c>
      <c r="X29" s="496" t="s">
        <v>70</v>
      </c>
      <c r="Y29" s="496" t="s">
        <v>71</v>
      </c>
      <c r="Z29" s="505" t="s">
        <v>3</v>
      </c>
      <c r="AA29" s="239" t="s">
        <v>25</v>
      </c>
      <c r="AD29" s="195" t="str">
        <f>"בקרת "&amp;G29</f>
        <v>בקרת מספר שנות פעילות ברציפות</v>
      </c>
      <c r="AE29" s="195" t="str">
        <f t="shared" ref="AE29:AV29" si="1">"בקרת "&amp;H29</f>
        <v xml:space="preserve">בקרת </v>
      </c>
      <c r="AF29" s="195" t="str">
        <f t="shared" si="1"/>
        <v>בקרת מספר שלם</v>
      </c>
      <c r="AG29" s="195" t="str">
        <f t="shared" si="1"/>
        <v>בקרת מספר שאינו שלילי</v>
      </c>
      <c r="AH29" s="195" t="str">
        <f t="shared" si="1"/>
        <v>בקרת מספר שלם שאינו שלילי</v>
      </c>
      <c r="AI29" s="195" t="str">
        <f t="shared" si="1"/>
        <v>בקרת מספר חיובי</v>
      </c>
      <c r="AJ29" s="195" t="str">
        <f t="shared" si="1"/>
        <v>בקרת מספר שלם חיובי</v>
      </c>
      <c r="AK29" s="195" t="str">
        <f t="shared" si="1"/>
        <v>בקרת טקסט</v>
      </c>
      <c r="AL29" s="195" t="str">
        <f t="shared" si="1"/>
        <v>בקרת טקסט מרשימה סגורה</v>
      </c>
      <c r="AM29" s="195" t="str">
        <f t="shared" si="1"/>
        <v>בקרת 0/1</v>
      </c>
      <c r="AN29" s="195" t="str">
        <f t="shared" si="1"/>
        <v>בקרת 17</v>
      </c>
      <c r="AO29" s="195" t="str">
        <f t="shared" si="1"/>
        <v>בקרת 18</v>
      </c>
      <c r="AP29" s="195" t="str">
        <f t="shared" si="1"/>
        <v xml:space="preserve">בקרת </v>
      </c>
      <c r="AQ29" s="195" t="str">
        <f t="shared" si="1"/>
        <v xml:space="preserve">בקרת </v>
      </c>
      <c r="AR29" s="195" t="str">
        <f t="shared" si="1"/>
        <v>בקרת סה"כ ניקוד</v>
      </c>
      <c r="AS29" s="195" t="str">
        <f t="shared" si="1"/>
        <v>בקרת נתון למכפיל1</v>
      </c>
      <c r="AT29" s="195" t="str">
        <f t="shared" si="1"/>
        <v>בקרת ניקוד לאחר מכפיל1</v>
      </c>
      <c r="AU29" s="195" t="str">
        <f t="shared" si="1"/>
        <v>בקרת נתון למכפיל1</v>
      </c>
      <c r="AV29" s="195" t="str">
        <f t="shared" si="1"/>
        <v>בקרת ניקוד לאחר מכפיל1</v>
      </c>
      <c r="BA29" s="195" t="s">
        <v>67</v>
      </c>
    </row>
    <row r="30" spans="1:56" ht="23.25" customHeight="1" thickBot="1" x14ac:dyDescent="0.3">
      <c r="A30" s="240"/>
      <c r="B30" s="495"/>
      <c r="C30" s="497"/>
      <c r="D30" s="497"/>
      <c r="E30" s="497"/>
      <c r="F30" s="493"/>
      <c r="G30" s="256" t="s">
        <v>64</v>
      </c>
      <c r="H30" s="256"/>
      <c r="I30" s="249"/>
      <c r="J30" s="249"/>
      <c r="K30" s="249"/>
      <c r="L30" s="249"/>
      <c r="M30" s="249"/>
      <c r="N30" s="249"/>
      <c r="O30" s="249"/>
      <c r="P30" s="249"/>
      <c r="Q30" s="497"/>
      <c r="R30" s="497"/>
      <c r="S30" s="492"/>
      <c r="T30" s="492"/>
      <c r="U30" s="493"/>
      <c r="V30" s="497"/>
      <c r="W30" s="497"/>
      <c r="X30" s="497"/>
      <c r="Y30" s="497"/>
      <c r="Z30" s="506"/>
      <c r="AB30" s="195">
        <v>0</v>
      </c>
      <c r="AC30" s="195">
        <v>1</v>
      </c>
      <c r="AD30" s="195" t="str">
        <f>G30</f>
        <v>טקסט מרשימה סגורה</v>
      </c>
      <c r="AE30" s="195">
        <f t="shared" ref="AE30:AV30" si="2">H30</f>
        <v>0</v>
      </c>
      <c r="AF30" s="195">
        <f t="shared" si="2"/>
        <v>0</v>
      </c>
      <c r="AG30" s="195">
        <f t="shared" si="2"/>
        <v>0</v>
      </c>
      <c r="AH30" s="195">
        <f t="shared" si="2"/>
        <v>0</v>
      </c>
      <c r="AI30" s="195">
        <f t="shared" si="2"/>
        <v>0</v>
      </c>
      <c r="AJ30" s="195">
        <f t="shared" si="2"/>
        <v>0</v>
      </c>
      <c r="AK30" s="195">
        <f t="shared" si="2"/>
        <v>0</v>
      </c>
      <c r="AL30" s="195">
        <f t="shared" si="2"/>
        <v>0</v>
      </c>
      <c r="AM30" s="195">
        <f t="shared" si="2"/>
        <v>0</v>
      </c>
      <c r="AN30" s="195">
        <f t="shared" si="2"/>
        <v>0</v>
      </c>
      <c r="AO30" s="195">
        <f t="shared" si="2"/>
        <v>0</v>
      </c>
      <c r="AP30" s="195">
        <f t="shared" si="2"/>
        <v>0</v>
      </c>
      <c r="AQ30" s="195">
        <f t="shared" si="2"/>
        <v>0</v>
      </c>
      <c r="AR30" s="195">
        <f t="shared" si="2"/>
        <v>0</v>
      </c>
      <c r="AS30" s="195">
        <f t="shared" si="2"/>
        <v>0</v>
      </c>
      <c r="AT30" s="195">
        <f t="shared" si="2"/>
        <v>0</v>
      </c>
      <c r="AU30" s="195">
        <f t="shared" si="2"/>
        <v>0</v>
      </c>
      <c r="AV30" s="195">
        <f t="shared" si="2"/>
        <v>0</v>
      </c>
      <c r="BA30" s="195" t="str">
        <f>AE$4</f>
        <v>פחות מ-5 שנים</v>
      </c>
      <c r="BB30" s="195" t="str">
        <f>AF$4</f>
        <v>5 שנים ועד 10 שנים</v>
      </c>
      <c r="BC30" s="195" t="str">
        <f>AG$4</f>
        <v>מעל 10 שנים ועד 15 שנים</v>
      </c>
      <c r="BD30" s="195" t="str">
        <f>AH$4</f>
        <v>מעל 15 שנים</v>
      </c>
    </row>
    <row r="31" spans="1:56" x14ac:dyDescent="0.25">
      <c r="B31" s="165">
        <f>IF(F31="","",ROW()-30)</f>
        <v>1</v>
      </c>
      <c r="C31" s="162"/>
      <c r="D31" s="162"/>
      <c r="E31" s="162"/>
      <c r="F31" s="257" t="str">
        <f>IF('תנאי סף'!BE31&lt;&gt;1,"",'תנאי סף'!F31)</f>
        <v xml:space="preserve">מרכז למוסיקה ירושלים - כיתות אמן מרים פריד
</v>
      </c>
      <c r="G31" s="163" t="s">
        <v>246</v>
      </c>
      <c r="H31" s="163"/>
      <c r="I31" s="163"/>
      <c r="J31" s="185"/>
      <c r="K31" s="163"/>
      <c r="L31" s="185"/>
      <c r="M31" s="163"/>
      <c r="N31" s="163"/>
      <c r="O31" s="163"/>
      <c r="P31" s="186"/>
      <c r="Q31" s="164"/>
      <c r="R31" s="164"/>
      <c r="S31" s="164"/>
      <c r="T31" s="164"/>
      <c r="U31" s="164">
        <f>IF($F31="","",IF($AA31&lt;&gt;1,$AB$1,IFERROR(INDEX($G$5:$G$9,MATCH(G31,$F$5:$F$9,0)),$AB$1)))</f>
        <v>7</v>
      </c>
      <c r="V31" s="164">
        <v>1</v>
      </c>
      <c r="W31" s="164">
        <f>IF($F31="","",IF($AA31&lt;&gt;1,$AB$1,IFERROR(U31*V31,$AB$1)))</f>
        <v>7</v>
      </c>
      <c r="X31" s="164">
        <v>1</v>
      </c>
      <c r="Y31" s="164">
        <f>IF($F31="","",IF($AA31&lt;&gt;1,$AB$1,IFERROR(W31*X31,$AB$1)))</f>
        <v>7</v>
      </c>
      <c r="Z31" s="166">
        <f>IF($F31="","",IF(OR($AA31&lt;&gt;1,Y31=$AB$1),$AB$1,IFERROR(Y31/SUM($Y$31:$Y$130),0)))</f>
        <v>4.1916167664670656E-2</v>
      </c>
      <c r="AA31" s="195">
        <f>IF(SUM(AD31:AV31)=COUNT(AD31:AV31),1,0)</f>
        <v>1</v>
      </c>
      <c r="AB31" s="195">
        <f>IF($F31="","",AB$30)</f>
        <v>0</v>
      </c>
      <c r="AC31" s="195">
        <f>IF($F31="","",AC$30)</f>
        <v>1</v>
      </c>
      <c r="AD31" s="195">
        <f t="shared" ref="AD31:AD94" si="3">IF(G$30="",1,IF(G31="",0,IFERROR(CHOOSE(AD$28,IF(ISNA(MATCH(G31,$AB$30:$AC$30,0)),0,1),IF(ISNUMBER(G31),1,0),IF(G31=TRUNC(G31),1,0),IF(AND(G31*1=G31,G31&gt;=0),1,0),IF(AND(G31=TRUNC(G31),G31&gt;=0),1,0),IF(AND(G31*1=G31,G31&gt;0),1,0),IF(AND(G31=TRUNC(G31),G31&gt;0),1,0),1,IF(ISNA(HLOOKUP(G31,$AE$4:$AN$4,1,0)),0,1)),0)))</f>
        <v>1</v>
      </c>
      <c r="BA31" s="195" t="str">
        <f t="shared" ref="BA31:BD50" si="4">IF($F31="","",BA$30)</f>
        <v>פחות מ-5 שנים</v>
      </c>
      <c r="BB31" s="195" t="str">
        <f t="shared" si="4"/>
        <v>5 שנים ועד 10 שנים</v>
      </c>
      <c r="BC31" s="195" t="str">
        <f t="shared" si="4"/>
        <v>מעל 10 שנים ועד 15 שנים</v>
      </c>
      <c r="BD31" s="195" t="str">
        <f t="shared" si="4"/>
        <v>מעל 15 שנים</v>
      </c>
    </row>
    <row r="32" spans="1:56" x14ac:dyDescent="0.25">
      <c r="B32" s="258">
        <f t="shared" ref="B32:B95" si="5">IF(F32="","",ROW()-30)</f>
        <v>2</v>
      </c>
      <c r="C32" s="6"/>
      <c r="D32" s="6"/>
      <c r="E32" s="6"/>
      <c r="F32" s="246" t="str">
        <f>IF('תנאי סף'!BE32&lt;&gt;1,"",'תנאי סף'!F32)</f>
        <v>המרכז למוסיקה ע"ש פיליציה בלומנטל  - צ'ליל בגליל</v>
      </c>
      <c r="G32" s="442" t="s">
        <v>245</v>
      </c>
      <c r="H32" s="8"/>
      <c r="I32" s="8"/>
      <c r="J32" s="7"/>
      <c r="K32" s="8"/>
      <c r="L32" s="7"/>
      <c r="M32" s="8"/>
      <c r="N32" s="8"/>
      <c r="O32" s="163"/>
      <c r="P32" s="186"/>
      <c r="Q32" s="10"/>
      <c r="R32" s="10"/>
      <c r="S32" s="164"/>
      <c r="T32" s="164"/>
      <c r="U32" s="164">
        <f t="shared" ref="U32:U95" si="6">IF($F32="","",IF($AA32&lt;&gt;1,$AB$1,IFERROR(INDEX($G$5:$G$9,MATCH(G32,$F$5:$F$9,0)),$AB$1)))</f>
        <v>5</v>
      </c>
      <c r="V32" s="10">
        <v>1</v>
      </c>
      <c r="W32" s="10">
        <f t="shared" ref="W32:W95" si="7">IF($F32="","",IF($AA32&lt;&gt;1,$AB$1,IFERROR(U32*V32,$AB$1)))</f>
        <v>5</v>
      </c>
      <c r="X32" s="164">
        <v>1</v>
      </c>
      <c r="Y32" s="10">
        <f t="shared" ref="Y32:Y95" si="8">IF($F32="","",IF($AA32&lt;&gt;1,$AB$1,IFERROR(W32*X32,$AB$1)))</f>
        <v>5</v>
      </c>
      <c r="Z32" s="125">
        <f t="shared" ref="Z32:Z95" si="9">IF($F32="","",IF(OR($AA32&lt;&gt;1,Y32=$AB$1),$AB$1,IFERROR(Y32/SUM($Y$31:$Y$130),0)))</f>
        <v>2.9940119760479042E-2</v>
      </c>
      <c r="AA32" s="195">
        <f t="shared" ref="AA32:AA95" si="10">IF(SUM(AD32:AV32)=COUNT(AD32:AV32),1,0)</f>
        <v>1</v>
      </c>
      <c r="AB32" s="195">
        <f t="shared" ref="AB32:AC63" si="11">IF($F32="","",AB$30)</f>
        <v>0</v>
      </c>
      <c r="AC32" s="195">
        <f t="shared" si="11"/>
        <v>1</v>
      </c>
      <c r="AD32" s="195">
        <f t="shared" si="3"/>
        <v>1</v>
      </c>
      <c r="BA32" s="195" t="str">
        <f t="shared" si="4"/>
        <v>פחות מ-5 שנים</v>
      </c>
      <c r="BB32" s="195" t="str">
        <f t="shared" si="4"/>
        <v>5 שנים ועד 10 שנים</v>
      </c>
      <c r="BC32" s="195" t="str">
        <f t="shared" si="4"/>
        <v>מעל 10 שנים ועד 15 שנים</v>
      </c>
      <c r="BD32" s="195" t="str">
        <f t="shared" si="4"/>
        <v>מעל 15 שנים</v>
      </c>
    </row>
    <row r="33" spans="2:62" x14ac:dyDescent="0.25">
      <c r="B33" s="258">
        <f t="shared" si="5"/>
        <v>3</v>
      </c>
      <c r="C33" s="6"/>
      <c r="D33" s="6"/>
      <c r="E33" s="6"/>
      <c r="F33" s="246" t="str">
        <f>IF('תנאי סף'!BE33&lt;&gt;1,"",'תנאי סף'!F33)</f>
        <v>נוער מוסיקלי בישראל - כיתות אמן</v>
      </c>
      <c r="G33" s="163" t="s">
        <v>246</v>
      </c>
      <c r="H33" s="8"/>
      <c r="I33" s="8"/>
      <c r="J33" s="7"/>
      <c r="K33" s="8"/>
      <c r="L33" s="7"/>
      <c r="M33" s="8"/>
      <c r="N33" s="8"/>
      <c r="O33" s="163"/>
      <c r="P33" s="186"/>
      <c r="Q33" s="10"/>
      <c r="R33" s="10"/>
      <c r="S33" s="164"/>
      <c r="T33" s="164"/>
      <c r="U33" s="164">
        <f t="shared" si="6"/>
        <v>7</v>
      </c>
      <c r="V33" s="10">
        <v>1</v>
      </c>
      <c r="W33" s="10">
        <f t="shared" si="7"/>
        <v>7</v>
      </c>
      <c r="X33" s="164">
        <v>1</v>
      </c>
      <c r="Y33" s="10">
        <f t="shared" si="8"/>
        <v>7</v>
      </c>
      <c r="Z33" s="125">
        <f t="shared" si="9"/>
        <v>4.1916167664670656E-2</v>
      </c>
      <c r="AA33" s="195">
        <f t="shared" si="10"/>
        <v>1</v>
      </c>
      <c r="AB33" s="195">
        <f t="shared" si="11"/>
        <v>0</v>
      </c>
      <c r="AC33" s="195">
        <f t="shared" si="11"/>
        <v>1</v>
      </c>
      <c r="AD33" s="195">
        <f t="shared" si="3"/>
        <v>1</v>
      </c>
      <c r="BA33" s="195" t="str">
        <f t="shared" si="4"/>
        <v>פחות מ-5 שנים</v>
      </c>
      <c r="BB33" s="195" t="str">
        <f t="shared" si="4"/>
        <v>5 שנים ועד 10 שנים</v>
      </c>
      <c r="BC33" s="195" t="str">
        <f t="shared" si="4"/>
        <v>מעל 10 שנים ועד 15 שנים</v>
      </c>
      <c r="BD33" s="195" t="str">
        <f t="shared" si="4"/>
        <v>מעל 15 שנים</v>
      </c>
    </row>
    <row r="34" spans="2:62" x14ac:dyDescent="0.25">
      <c r="B34" s="258">
        <f t="shared" si="5"/>
        <v>4</v>
      </c>
      <c r="C34" s="6"/>
      <c r="D34" s="6"/>
      <c r="E34" s="6"/>
      <c r="F34" s="246" t="str">
        <f>IF('תנאי סף'!BE34&lt;&gt;1,"",'תנאי סף'!F34)</f>
        <v>בר-קיימא - ליריק אופרה - כיתות אמן</v>
      </c>
      <c r="G34" s="373" t="s">
        <v>245</v>
      </c>
      <c r="H34" s="8"/>
      <c r="I34" s="8"/>
      <c r="J34" s="7"/>
      <c r="K34" s="8"/>
      <c r="L34" s="7"/>
      <c r="M34" s="8"/>
      <c r="N34" s="8"/>
      <c r="O34" s="163"/>
      <c r="P34" s="186"/>
      <c r="Q34" s="10"/>
      <c r="R34" s="10"/>
      <c r="S34" s="164"/>
      <c r="T34" s="164"/>
      <c r="U34" s="164">
        <f t="shared" si="6"/>
        <v>5</v>
      </c>
      <c r="V34" s="10">
        <v>1</v>
      </c>
      <c r="W34" s="10">
        <f t="shared" si="7"/>
        <v>5</v>
      </c>
      <c r="X34" s="164">
        <v>1</v>
      </c>
      <c r="Y34" s="10">
        <f t="shared" si="8"/>
        <v>5</v>
      </c>
      <c r="Z34" s="125">
        <f t="shared" si="9"/>
        <v>2.9940119760479042E-2</v>
      </c>
      <c r="AA34" s="195">
        <f t="shared" si="10"/>
        <v>1</v>
      </c>
      <c r="AB34" s="195">
        <f t="shared" si="11"/>
        <v>0</v>
      </c>
      <c r="AC34" s="195">
        <f t="shared" si="11"/>
        <v>1</v>
      </c>
      <c r="AD34" s="195">
        <f t="shared" si="3"/>
        <v>1</v>
      </c>
      <c r="BA34" s="195" t="str">
        <f t="shared" si="4"/>
        <v>פחות מ-5 שנים</v>
      </c>
      <c r="BB34" s="195" t="str">
        <f t="shared" si="4"/>
        <v>5 שנים ועד 10 שנים</v>
      </c>
      <c r="BC34" s="195" t="str">
        <f t="shared" si="4"/>
        <v>מעל 10 שנים ועד 15 שנים</v>
      </c>
      <c r="BD34" s="195" t="str">
        <f t="shared" si="4"/>
        <v>מעל 15 שנים</v>
      </c>
    </row>
    <row r="35" spans="2:62" x14ac:dyDescent="0.25">
      <c r="B35" s="258">
        <f t="shared" si="5"/>
        <v>5</v>
      </c>
      <c r="C35" s="6"/>
      <c r="D35" s="6"/>
      <c r="E35" s="6"/>
      <c r="F35" s="246" t="str">
        <f>IF('תנאי סף'!BE35&lt;&gt;1,"",'תנאי סף'!F35)</f>
        <v>עמותת כליזמרים כיתת אמן בצפת</v>
      </c>
      <c r="G35" s="163" t="s">
        <v>246</v>
      </c>
      <c r="H35" s="8"/>
      <c r="I35" s="8"/>
      <c r="J35" s="7"/>
      <c r="K35" s="8"/>
      <c r="L35" s="7"/>
      <c r="M35" s="8"/>
      <c r="N35" s="8"/>
      <c r="O35" s="163"/>
      <c r="P35" s="186"/>
      <c r="Q35" s="10"/>
      <c r="R35" s="10"/>
      <c r="S35" s="164"/>
      <c r="T35" s="164"/>
      <c r="U35" s="164">
        <f t="shared" si="6"/>
        <v>7</v>
      </c>
      <c r="V35" s="10">
        <v>1</v>
      </c>
      <c r="W35" s="10">
        <f t="shared" si="7"/>
        <v>7</v>
      </c>
      <c r="X35" s="164">
        <v>1</v>
      </c>
      <c r="Y35" s="10">
        <f t="shared" si="8"/>
        <v>7</v>
      </c>
      <c r="Z35" s="125">
        <f t="shared" si="9"/>
        <v>4.1916167664670656E-2</v>
      </c>
      <c r="AA35" s="195">
        <f t="shared" si="10"/>
        <v>1</v>
      </c>
      <c r="AB35" s="195">
        <f t="shared" si="11"/>
        <v>0</v>
      </c>
      <c r="AC35" s="195">
        <f t="shared" si="11"/>
        <v>1</v>
      </c>
      <c r="AD35" s="195">
        <f t="shared" si="3"/>
        <v>1</v>
      </c>
      <c r="BA35" s="195" t="str">
        <f t="shared" si="4"/>
        <v>פחות מ-5 שנים</v>
      </c>
      <c r="BB35" s="195" t="str">
        <f t="shared" si="4"/>
        <v>5 שנים ועד 10 שנים</v>
      </c>
      <c r="BC35" s="195" t="str">
        <f t="shared" si="4"/>
        <v>מעל 10 שנים ועד 15 שנים</v>
      </c>
      <c r="BD35" s="195" t="str">
        <f t="shared" si="4"/>
        <v>מעל 15 שנים</v>
      </c>
    </row>
    <row r="36" spans="2:62" x14ac:dyDescent="0.25">
      <c r="B36" s="258">
        <f t="shared" si="5"/>
        <v>6</v>
      </c>
      <c r="C36" s="6"/>
      <c r="D36" s="6"/>
      <c r="E36" s="6"/>
      <c r="F36" s="246" t="str">
        <f>IF('תנאי סף'!BE36&lt;&gt;1,"",'תנאי סף'!F36)</f>
        <v xml:space="preserve">מרכז למוסיקה ירושלים - כיתות אמן - מארי פרחיה
</v>
      </c>
      <c r="G36" s="163" t="s">
        <v>246</v>
      </c>
      <c r="H36" s="8"/>
      <c r="I36" s="8"/>
      <c r="J36" s="7"/>
      <c r="K36" s="8"/>
      <c r="L36" s="7"/>
      <c r="M36" s="8"/>
      <c r="N36" s="8"/>
      <c r="O36" s="163"/>
      <c r="P36" s="186"/>
      <c r="Q36" s="10"/>
      <c r="R36" s="10"/>
      <c r="S36" s="164"/>
      <c r="T36" s="164"/>
      <c r="U36" s="164">
        <f t="shared" si="6"/>
        <v>7</v>
      </c>
      <c r="V36" s="10">
        <v>1</v>
      </c>
      <c r="W36" s="10">
        <f t="shared" si="7"/>
        <v>7</v>
      </c>
      <c r="X36" s="164">
        <v>1</v>
      </c>
      <c r="Y36" s="10">
        <f t="shared" si="8"/>
        <v>7</v>
      </c>
      <c r="Z36" s="125">
        <f t="shared" si="9"/>
        <v>4.1916167664670656E-2</v>
      </c>
      <c r="AA36" s="195">
        <f t="shared" si="10"/>
        <v>1</v>
      </c>
      <c r="AB36" s="195">
        <f t="shared" si="11"/>
        <v>0</v>
      </c>
      <c r="AC36" s="195">
        <f t="shared" si="11"/>
        <v>1</v>
      </c>
      <c r="AD36" s="195">
        <f t="shared" si="3"/>
        <v>1</v>
      </c>
      <c r="BA36" s="195" t="str">
        <f t="shared" si="4"/>
        <v>פחות מ-5 שנים</v>
      </c>
      <c r="BB36" s="195" t="str">
        <f t="shared" si="4"/>
        <v>5 שנים ועד 10 שנים</v>
      </c>
      <c r="BC36" s="195" t="str">
        <f t="shared" si="4"/>
        <v>מעל 10 שנים ועד 15 שנים</v>
      </c>
      <c r="BD36" s="195" t="str">
        <f t="shared" si="4"/>
        <v>מעל 15 שנים</v>
      </c>
    </row>
    <row r="37" spans="2:62" x14ac:dyDescent="0.25">
      <c r="B37" s="258">
        <f t="shared" si="5"/>
        <v>7</v>
      </c>
      <c r="C37" s="6"/>
      <c r="D37" s="6"/>
      <c r="E37" s="6"/>
      <c r="F37" s="246" t="str">
        <f>IF('תנאי סף'!BE37&lt;&gt;1,"",'תנאי סף'!F37)</f>
        <v>תל-חי - כיתות אמן בינ"ל לפסנתר</v>
      </c>
      <c r="G37" s="261" t="s">
        <v>246</v>
      </c>
      <c r="H37" s="8"/>
      <c r="I37" s="8"/>
      <c r="J37" s="7"/>
      <c r="K37" s="8"/>
      <c r="L37" s="7"/>
      <c r="M37" s="8"/>
      <c r="N37" s="8"/>
      <c r="O37" s="163"/>
      <c r="P37" s="186"/>
      <c r="Q37" s="10"/>
      <c r="R37" s="10"/>
      <c r="S37" s="164"/>
      <c r="T37" s="164"/>
      <c r="U37" s="164">
        <f t="shared" si="6"/>
        <v>7</v>
      </c>
      <c r="V37" s="10">
        <v>1</v>
      </c>
      <c r="W37" s="10">
        <f t="shared" si="7"/>
        <v>7</v>
      </c>
      <c r="X37" s="164">
        <v>1</v>
      </c>
      <c r="Y37" s="10">
        <f t="shared" si="8"/>
        <v>7</v>
      </c>
      <c r="Z37" s="125">
        <f t="shared" si="9"/>
        <v>4.1916167664670656E-2</v>
      </c>
      <c r="AA37" s="195">
        <f t="shared" si="10"/>
        <v>1</v>
      </c>
      <c r="AB37" s="195">
        <f t="shared" si="11"/>
        <v>0</v>
      </c>
      <c r="AC37" s="195">
        <f t="shared" si="11"/>
        <v>1</v>
      </c>
      <c r="AD37" s="195">
        <f t="shared" si="3"/>
        <v>1</v>
      </c>
      <c r="BA37" s="195" t="str">
        <f t="shared" si="4"/>
        <v>פחות מ-5 שנים</v>
      </c>
      <c r="BB37" s="195" t="str">
        <f t="shared" si="4"/>
        <v>5 שנים ועד 10 שנים</v>
      </c>
      <c r="BC37" s="195" t="str">
        <f t="shared" si="4"/>
        <v>מעל 10 שנים ועד 15 שנים</v>
      </c>
      <c r="BD37" s="195" t="str">
        <f t="shared" si="4"/>
        <v>מעל 15 שנים</v>
      </c>
    </row>
    <row r="38" spans="2:62" x14ac:dyDescent="0.25">
      <c r="B38" s="258">
        <f t="shared" si="5"/>
        <v>8</v>
      </c>
      <c r="C38" s="6"/>
      <c r="D38" s="6"/>
      <c r="E38" s="6"/>
      <c r="F38" s="246" t="str">
        <f>IF('תנאי סף'!BE38&lt;&gt;1,"",'תנאי סף'!F38)</f>
        <v>קשת אילון - קורס קיץ</v>
      </c>
      <c r="G38" s="163" t="s">
        <v>246</v>
      </c>
      <c r="H38" s="8"/>
      <c r="I38" s="8"/>
      <c r="J38" s="7"/>
      <c r="K38" s="8"/>
      <c r="L38" s="7"/>
      <c r="M38" s="8"/>
      <c r="N38" s="8"/>
      <c r="O38" s="163"/>
      <c r="P38" s="186"/>
      <c r="Q38" s="10"/>
      <c r="R38" s="10"/>
      <c r="S38" s="164"/>
      <c r="T38" s="164"/>
      <c r="U38" s="164">
        <f t="shared" si="6"/>
        <v>7</v>
      </c>
      <c r="V38" s="10">
        <v>1</v>
      </c>
      <c r="W38" s="10">
        <f t="shared" si="7"/>
        <v>7</v>
      </c>
      <c r="X38" s="164">
        <v>1</v>
      </c>
      <c r="Y38" s="10">
        <f t="shared" si="8"/>
        <v>7</v>
      </c>
      <c r="Z38" s="125">
        <f t="shared" si="9"/>
        <v>4.1916167664670656E-2</v>
      </c>
      <c r="AA38" s="195">
        <f t="shared" si="10"/>
        <v>1</v>
      </c>
      <c r="AB38" s="195">
        <f t="shared" si="11"/>
        <v>0</v>
      </c>
      <c r="AC38" s="195">
        <f t="shared" si="11"/>
        <v>1</v>
      </c>
      <c r="AD38" s="195">
        <f t="shared" si="3"/>
        <v>1</v>
      </c>
      <c r="BA38" s="195" t="str">
        <f t="shared" si="4"/>
        <v>פחות מ-5 שנים</v>
      </c>
      <c r="BB38" s="195" t="str">
        <f t="shared" si="4"/>
        <v>5 שנים ועד 10 שנים</v>
      </c>
      <c r="BC38" s="195" t="str">
        <f t="shared" si="4"/>
        <v>מעל 10 שנים ועד 15 שנים</v>
      </c>
      <c r="BD38" s="195" t="str">
        <f t="shared" si="4"/>
        <v>מעל 15 שנים</v>
      </c>
    </row>
    <row r="39" spans="2:62" x14ac:dyDescent="0.25">
      <c r="B39" s="258" t="str">
        <f t="shared" si="5"/>
        <v/>
      </c>
      <c r="C39" s="6"/>
      <c r="D39" s="6"/>
      <c r="E39" s="6"/>
      <c r="F39" s="246" t="str">
        <f>IF('תנאי סף'!BE39&lt;&gt;1,"",'תנאי סף'!F39)</f>
        <v/>
      </c>
      <c r="G39" s="163"/>
      <c r="H39" s="8"/>
      <c r="I39" s="8"/>
      <c r="J39" s="7"/>
      <c r="K39" s="8"/>
      <c r="L39" s="7"/>
      <c r="M39" s="8"/>
      <c r="N39" s="8"/>
      <c r="O39" s="163"/>
      <c r="P39" s="186"/>
      <c r="Q39" s="10"/>
      <c r="R39" s="10"/>
      <c r="S39" s="164"/>
      <c r="T39" s="164"/>
      <c r="U39" s="164" t="str">
        <f t="shared" si="6"/>
        <v/>
      </c>
      <c r="V39" s="10">
        <v>1</v>
      </c>
      <c r="W39" s="10" t="str">
        <f t="shared" si="7"/>
        <v/>
      </c>
      <c r="X39" s="164">
        <v>1</v>
      </c>
      <c r="Y39" s="10" t="str">
        <f t="shared" si="8"/>
        <v/>
      </c>
      <c r="Z39" s="125" t="str">
        <f t="shared" si="9"/>
        <v/>
      </c>
      <c r="AA39" s="195">
        <f t="shared" si="10"/>
        <v>0</v>
      </c>
      <c r="AB39" s="195" t="str">
        <f t="shared" si="11"/>
        <v/>
      </c>
      <c r="AC39" s="195" t="str">
        <f t="shared" si="11"/>
        <v/>
      </c>
      <c r="AD39" s="195">
        <f t="shared" si="3"/>
        <v>0</v>
      </c>
      <c r="BA39" s="195" t="str">
        <f t="shared" si="4"/>
        <v/>
      </c>
      <c r="BB39" s="195" t="str">
        <f t="shared" si="4"/>
        <v/>
      </c>
      <c r="BC39" s="195" t="str">
        <f t="shared" si="4"/>
        <v/>
      </c>
      <c r="BD39" s="195" t="str">
        <f t="shared" si="4"/>
        <v/>
      </c>
    </row>
    <row r="40" spans="2:62" x14ac:dyDescent="0.25">
      <c r="B40" s="259" t="str">
        <f t="shared" si="5"/>
        <v/>
      </c>
      <c r="C40" s="174"/>
      <c r="D40" s="174"/>
      <c r="E40" s="174"/>
      <c r="F40" s="260" t="str">
        <f>IF('תנאי סף'!BE40&lt;&gt;1,"",'תנאי סף'!F40)</f>
        <v/>
      </c>
      <c r="G40" s="261"/>
      <c r="H40" s="175"/>
      <c r="I40" s="175"/>
      <c r="J40" s="187"/>
      <c r="K40" s="175"/>
      <c r="L40" s="187"/>
      <c r="M40" s="175"/>
      <c r="N40" s="175"/>
      <c r="O40" s="261"/>
      <c r="P40" s="188"/>
      <c r="Q40" s="176"/>
      <c r="R40" s="176"/>
      <c r="S40" s="164"/>
      <c r="T40" s="164"/>
      <c r="U40" s="164" t="str">
        <f t="shared" si="6"/>
        <v/>
      </c>
      <c r="V40" s="176">
        <v>1</v>
      </c>
      <c r="W40" s="176" t="str">
        <f t="shared" si="7"/>
        <v/>
      </c>
      <c r="X40" s="164">
        <v>1</v>
      </c>
      <c r="Y40" s="176" t="str">
        <f t="shared" si="8"/>
        <v/>
      </c>
      <c r="Z40" s="177" t="str">
        <f t="shared" si="9"/>
        <v/>
      </c>
      <c r="AA40" s="195">
        <f t="shared" si="10"/>
        <v>0</v>
      </c>
      <c r="AB40" s="195" t="str">
        <f t="shared" si="11"/>
        <v/>
      </c>
      <c r="AC40" s="195" t="str">
        <f t="shared" si="11"/>
        <v/>
      </c>
      <c r="AD40" s="195">
        <f t="shared" si="3"/>
        <v>0</v>
      </c>
      <c r="BA40" s="195" t="str">
        <f t="shared" si="4"/>
        <v/>
      </c>
      <c r="BB40" s="195" t="str">
        <f t="shared" si="4"/>
        <v/>
      </c>
      <c r="BC40" s="195" t="str">
        <f t="shared" si="4"/>
        <v/>
      </c>
      <c r="BD40" s="195" t="str">
        <f t="shared" si="4"/>
        <v/>
      </c>
    </row>
    <row r="41" spans="2:62" x14ac:dyDescent="0.25">
      <c r="B41" s="9" t="str">
        <f t="shared" si="5"/>
        <v/>
      </c>
      <c r="C41" s="6"/>
      <c r="D41" s="6"/>
      <c r="E41" s="6"/>
      <c r="F41" s="246" t="str">
        <f>IF('תנאי סף'!BE41&lt;&gt;1,"",'תנאי סף'!F41)</f>
        <v/>
      </c>
      <c r="G41" s="261"/>
      <c r="H41" s="8"/>
      <c r="I41" s="8"/>
      <c r="J41" s="7"/>
      <c r="K41" s="8"/>
      <c r="L41" s="7"/>
      <c r="M41" s="8"/>
      <c r="N41" s="8"/>
      <c r="O41" s="163"/>
      <c r="P41" s="186"/>
      <c r="Q41" s="10"/>
      <c r="R41" s="10"/>
      <c r="S41" s="164"/>
      <c r="T41" s="164"/>
      <c r="U41" s="164" t="str">
        <f t="shared" si="6"/>
        <v/>
      </c>
      <c r="V41" s="10">
        <v>1</v>
      </c>
      <c r="W41" s="10" t="str">
        <f t="shared" si="7"/>
        <v/>
      </c>
      <c r="X41" s="164">
        <v>1</v>
      </c>
      <c r="Y41" s="10" t="str">
        <f t="shared" si="8"/>
        <v/>
      </c>
      <c r="Z41" s="123" t="str">
        <f t="shared" si="9"/>
        <v/>
      </c>
      <c r="AA41" s="195">
        <f t="shared" si="10"/>
        <v>0</v>
      </c>
      <c r="AB41" s="195" t="str">
        <f t="shared" si="11"/>
        <v/>
      </c>
      <c r="AC41" s="195" t="str">
        <f t="shared" si="11"/>
        <v/>
      </c>
      <c r="AD41" s="195">
        <f t="shared" si="3"/>
        <v>0</v>
      </c>
      <c r="BA41" s="195" t="str">
        <f t="shared" si="4"/>
        <v/>
      </c>
      <c r="BB41" s="195" t="str">
        <f t="shared" si="4"/>
        <v/>
      </c>
      <c r="BC41" s="195" t="str">
        <f t="shared" si="4"/>
        <v/>
      </c>
      <c r="BD41" s="195" t="str">
        <f t="shared" si="4"/>
        <v/>
      </c>
    </row>
    <row r="42" spans="2:62" x14ac:dyDescent="0.25">
      <c r="B42" s="9">
        <f t="shared" si="5"/>
        <v>12</v>
      </c>
      <c r="C42" s="6"/>
      <c r="D42" s="6"/>
      <c r="E42" s="6"/>
      <c r="F42" s="246" t="str">
        <f>IF('תנאי סף'!BE42&lt;&gt;1,"",'תנאי סף'!F42)</f>
        <v>אתו"ס - כיתת אמן ניצוח</v>
      </c>
      <c r="G42" s="373" t="s">
        <v>246</v>
      </c>
      <c r="H42" s="8"/>
      <c r="I42" s="8"/>
      <c r="J42" s="7"/>
      <c r="K42" s="8"/>
      <c r="L42" s="7"/>
      <c r="M42" s="8"/>
      <c r="N42" s="8"/>
      <c r="O42" s="163"/>
      <c r="P42" s="186"/>
      <c r="Q42" s="10"/>
      <c r="R42" s="10"/>
      <c r="S42" s="164"/>
      <c r="T42" s="164"/>
      <c r="U42" s="164">
        <f t="shared" si="6"/>
        <v>7</v>
      </c>
      <c r="V42" s="10">
        <v>1</v>
      </c>
      <c r="W42" s="10">
        <f t="shared" si="7"/>
        <v>7</v>
      </c>
      <c r="X42" s="164">
        <v>1</v>
      </c>
      <c r="Y42" s="10">
        <f t="shared" si="8"/>
        <v>7</v>
      </c>
      <c r="Z42" s="123">
        <f t="shared" si="9"/>
        <v>4.1916167664670656E-2</v>
      </c>
      <c r="AA42" s="195">
        <f t="shared" si="10"/>
        <v>1</v>
      </c>
      <c r="AB42" s="195">
        <f t="shared" si="11"/>
        <v>0</v>
      </c>
      <c r="AC42" s="195">
        <f t="shared" si="11"/>
        <v>1</v>
      </c>
      <c r="AD42" s="195">
        <f t="shared" si="3"/>
        <v>1</v>
      </c>
      <c r="BA42" s="195" t="str">
        <f t="shared" si="4"/>
        <v>פחות מ-5 שנים</v>
      </c>
      <c r="BB42" s="195" t="str">
        <f t="shared" si="4"/>
        <v>5 שנים ועד 10 שנים</v>
      </c>
      <c r="BC42" s="195" t="str">
        <f t="shared" si="4"/>
        <v>מעל 10 שנים ועד 15 שנים</v>
      </c>
      <c r="BD42" s="195" t="str">
        <f t="shared" si="4"/>
        <v>מעל 15 שנים</v>
      </c>
    </row>
    <row r="43" spans="2:62" x14ac:dyDescent="0.25">
      <c r="B43" s="9" t="str">
        <f t="shared" si="5"/>
        <v/>
      </c>
      <c r="C43" s="6"/>
      <c r="D43" s="6"/>
      <c r="E43" s="6"/>
      <c r="F43" s="246" t="str">
        <f>IF('תנאי סף'!BE43&lt;&gt;1,"",'תנאי סף'!F43)</f>
        <v/>
      </c>
      <c r="G43" s="163" t="s">
        <v>143</v>
      </c>
      <c r="H43" s="8"/>
      <c r="I43" s="8"/>
      <c r="J43" s="7"/>
      <c r="K43" s="8"/>
      <c r="L43" s="7"/>
      <c r="M43" s="8"/>
      <c r="N43" s="8"/>
      <c r="O43" s="163"/>
      <c r="P43" s="186"/>
      <c r="Q43" s="10"/>
      <c r="R43" s="10"/>
      <c r="S43" s="164"/>
      <c r="T43" s="164"/>
      <c r="U43" s="164" t="str">
        <f t="shared" si="6"/>
        <v/>
      </c>
      <c r="V43" s="10">
        <v>1</v>
      </c>
      <c r="W43" s="10" t="str">
        <f t="shared" si="7"/>
        <v/>
      </c>
      <c r="X43" s="164">
        <v>1</v>
      </c>
      <c r="Y43" s="10" t="str">
        <f t="shared" si="8"/>
        <v/>
      </c>
      <c r="Z43" s="123" t="str">
        <f t="shared" si="9"/>
        <v/>
      </c>
      <c r="AA43" s="195">
        <f t="shared" si="10"/>
        <v>0</v>
      </c>
      <c r="AB43" s="195" t="str">
        <f t="shared" si="11"/>
        <v/>
      </c>
      <c r="AC43" s="195" t="str">
        <f t="shared" si="11"/>
        <v/>
      </c>
      <c r="AD43" s="195">
        <f t="shared" si="3"/>
        <v>0</v>
      </c>
      <c r="BA43" s="195" t="str">
        <f t="shared" si="4"/>
        <v/>
      </c>
      <c r="BB43" s="195" t="str">
        <f t="shared" si="4"/>
        <v/>
      </c>
      <c r="BC43" s="195" t="str">
        <f t="shared" si="4"/>
        <v/>
      </c>
      <c r="BD43" s="195" t="str">
        <f t="shared" si="4"/>
        <v/>
      </c>
    </row>
    <row r="44" spans="2:62" x14ac:dyDescent="0.25">
      <c r="B44" s="9" t="str">
        <f t="shared" si="5"/>
        <v/>
      </c>
      <c r="C44" s="6"/>
      <c r="D44" s="6"/>
      <c r="E44" s="6"/>
      <c r="F44" s="246" t="str">
        <f>IF('תנאי סף'!BE44&lt;&gt;1,"",'תנאי סף'!F44)</f>
        <v/>
      </c>
      <c r="G44" s="163"/>
      <c r="H44" s="8"/>
      <c r="I44" s="8"/>
      <c r="J44" s="7"/>
      <c r="K44" s="8"/>
      <c r="L44" s="7"/>
      <c r="M44" s="8"/>
      <c r="N44" s="8"/>
      <c r="O44" s="163"/>
      <c r="P44" s="186"/>
      <c r="Q44" s="10"/>
      <c r="R44" s="10"/>
      <c r="S44" s="164"/>
      <c r="T44" s="164"/>
      <c r="U44" s="164" t="str">
        <f t="shared" si="6"/>
        <v/>
      </c>
      <c r="V44" s="10">
        <v>1</v>
      </c>
      <c r="W44" s="10" t="str">
        <f t="shared" si="7"/>
        <v/>
      </c>
      <c r="X44" s="164">
        <v>1</v>
      </c>
      <c r="Y44" s="10" t="str">
        <f t="shared" si="8"/>
        <v/>
      </c>
      <c r="Z44" s="123" t="str">
        <f t="shared" si="9"/>
        <v/>
      </c>
      <c r="AA44" s="195">
        <f t="shared" si="10"/>
        <v>0</v>
      </c>
      <c r="AB44" s="195" t="str">
        <f t="shared" si="11"/>
        <v/>
      </c>
      <c r="AC44" s="195" t="str">
        <f t="shared" si="11"/>
        <v/>
      </c>
      <c r="AD44" s="195">
        <f t="shared" si="3"/>
        <v>0</v>
      </c>
      <c r="BA44" s="195" t="str">
        <f t="shared" si="4"/>
        <v/>
      </c>
      <c r="BB44" s="195" t="str">
        <f t="shared" si="4"/>
        <v/>
      </c>
      <c r="BC44" s="195" t="str">
        <f t="shared" si="4"/>
        <v/>
      </c>
      <c r="BD44" s="195" t="str">
        <f t="shared" si="4"/>
        <v/>
      </c>
    </row>
    <row r="45" spans="2:62" s="369" customFormat="1" ht="20.25" customHeight="1" x14ac:dyDescent="0.25">
      <c r="B45" s="9" t="str">
        <f t="shared" si="5"/>
        <v/>
      </c>
      <c r="C45" s="6"/>
      <c r="D45" s="6"/>
      <c r="E45" s="6"/>
      <c r="F45" s="246" t="str">
        <f>IF('תנאי סף'!BE45&lt;&gt;1,"",'תנאי סף'!F45)</f>
        <v/>
      </c>
      <c r="G45" s="163"/>
      <c r="H45" s="8"/>
      <c r="I45" s="8"/>
      <c r="J45" s="7"/>
      <c r="K45" s="8"/>
      <c r="L45" s="7"/>
      <c r="M45" s="8"/>
      <c r="N45" s="8"/>
      <c r="O45" s="163"/>
      <c r="P45" s="186"/>
      <c r="Q45" s="10"/>
      <c r="R45" s="10"/>
      <c r="S45" s="164"/>
      <c r="T45" s="164"/>
      <c r="U45" s="164" t="str">
        <f t="shared" si="6"/>
        <v/>
      </c>
      <c r="V45" s="10">
        <v>1</v>
      </c>
      <c r="W45" s="10" t="str">
        <f t="shared" si="7"/>
        <v/>
      </c>
      <c r="X45" s="164">
        <v>1</v>
      </c>
      <c r="Y45" s="10" t="str">
        <f t="shared" si="8"/>
        <v/>
      </c>
      <c r="Z45" s="123" t="str">
        <f t="shared" si="9"/>
        <v/>
      </c>
      <c r="AA45" s="368">
        <f t="shared" si="10"/>
        <v>0</v>
      </c>
      <c r="AB45" s="368" t="str">
        <f t="shared" si="11"/>
        <v/>
      </c>
      <c r="AC45" s="368" t="str">
        <f t="shared" si="11"/>
        <v/>
      </c>
      <c r="AD45" s="368">
        <f t="shared" si="3"/>
        <v>0</v>
      </c>
      <c r="AE45" s="368"/>
      <c r="AF45" s="368"/>
      <c r="AG45" s="368"/>
      <c r="AH45" s="368"/>
      <c r="AI45" s="368"/>
      <c r="AJ45" s="368"/>
      <c r="AK45" s="368"/>
      <c r="AL45" s="368"/>
      <c r="AM45" s="368"/>
      <c r="AN45" s="368"/>
      <c r="AO45" s="368"/>
      <c r="AP45" s="368"/>
      <c r="AQ45" s="368"/>
      <c r="AR45" s="368"/>
      <c r="AS45" s="368"/>
      <c r="AT45" s="368"/>
      <c r="AU45" s="368"/>
      <c r="AV45" s="368"/>
      <c r="AW45" s="368"/>
      <c r="AX45" s="368"/>
      <c r="AY45" s="368"/>
      <c r="AZ45" s="368"/>
      <c r="BA45" s="368" t="str">
        <f t="shared" si="4"/>
        <v/>
      </c>
      <c r="BB45" s="368" t="str">
        <f t="shared" si="4"/>
        <v/>
      </c>
      <c r="BC45" s="368" t="str">
        <f t="shared" si="4"/>
        <v/>
      </c>
      <c r="BD45" s="368" t="str">
        <f t="shared" si="4"/>
        <v/>
      </c>
      <c r="BE45" s="368"/>
      <c r="BF45" s="368"/>
      <c r="BG45" s="368"/>
      <c r="BH45" s="368"/>
      <c r="BI45" s="368"/>
      <c r="BJ45" s="368"/>
    </row>
    <row r="46" spans="2:62" s="371" customFormat="1" x14ac:dyDescent="0.25">
      <c r="B46" s="9">
        <f t="shared" si="5"/>
        <v>16</v>
      </c>
      <c r="C46" s="6"/>
      <c r="D46" s="6"/>
      <c r="E46" s="6"/>
      <c r="F46" s="246" t="str">
        <f>IF('תנאי סף'!BE46&lt;&gt;1,"",'תנאי סף'!F46)</f>
        <v>תמוז - 98  - אופרה זעירה</v>
      </c>
      <c r="G46" s="163" t="s">
        <v>246</v>
      </c>
      <c r="H46" s="8"/>
      <c r="I46" s="8"/>
      <c r="J46" s="7"/>
      <c r="K46" s="8"/>
      <c r="L46" s="7"/>
      <c r="M46" s="8"/>
      <c r="N46" s="8"/>
      <c r="O46" s="163"/>
      <c r="P46" s="186"/>
      <c r="Q46" s="10"/>
      <c r="R46" s="10"/>
      <c r="S46" s="164"/>
      <c r="T46" s="164"/>
      <c r="U46" s="164">
        <f t="shared" si="6"/>
        <v>7</v>
      </c>
      <c r="V46" s="10">
        <v>1</v>
      </c>
      <c r="W46" s="10">
        <f t="shared" si="7"/>
        <v>7</v>
      </c>
      <c r="X46" s="164">
        <v>1</v>
      </c>
      <c r="Y46" s="10">
        <f t="shared" si="8"/>
        <v>7</v>
      </c>
      <c r="Z46" s="123">
        <f t="shared" si="9"/>
        <v>4.1916167664670656E-2</v>
      </c>
      <c r="AA46" s="370">
        <f t="shared" si="10"/>
        <v>1</v>
      </c>
      <c r="AB46" s="370">
        <f t="shared" si="11"/>
        <v>0</v>
      </c>
      <c r="AC46" s="370">
        <f t="shared" si="11"/>
        <v>1</v>
      </c>
      <c r="AD46" s="370">
        <f t="shared" si="3"/>
        <v>1</v>
      </c>
      <c r="AE46" s="370"/>
      <c r="AF46" s="370"/>
      <c r="AG46" s="370"/>
      <c r="AH46" s="370"/>
      <c r="AI46" s="370"/>
      <c r="AJ46" s="370"/>
      <c r="AK46" s="370"/>
      <c r="AL46" s="370"/>
      <c r="AM46" s="370"/>
      <c r="AN46" s="370"/>
      <c r="AO46" s="370"/>
      <c r="AP46" s="370"/>
      <c r="AQ46" s="370"/>
      <c r="AR46" s="370"/>
      <c r="AS46" s="370"/>
      <c r="AT46" s="370"/>
      <c r="AU46" s="370"/>
      <c r="AV46" s="370"/>
      <c r="AW46" s="370"/>
      <c r="AX46" s="370"/>
      <c r="AY46" s="370"/>
      <c r="AZ46" s="370"/>
      <c r="BA46" s="370" t="str">
        <f t="shared" si="4"/>
        <v>פחות מ-5 שנים</v>
      </c>
      <c r="BB46" s="370" t="str">
        <f t="shared" si="4"/>
        <v>5 שנים ועד 10 שנים</v>
      </c>
      <c r="BC46" s="370" t="str">
        <f t="shared" si="4"/>
        <v>מעל 10 שנים ועד 15 שנים</v>
      </c>
      <c r="BD46" s="370" t="str">
        <f t="shared" si="4"/>
        <v>מעל 15 שנים</v>
      </c>
      <c r="BE46" s="370"/>
      <c r="BF46" s="370"/>
      <c r="BG46" s="370"/>
      <c r="BH46" s="370"/>
      <c r="BI46" s="370"/>
      <c r="BJ46" s="370"/>
    </row>
    <row r="47" spans="2:62" x14ac:dyDescent="0.25">
      <c r="B47" s="9" t="str">
        <f t="shared" si="5"/>
        <v/>
      </c>
      <c r="C47" s="6"/>
      <c r="D47" s="6"/>
      <c r="E47" s="6"/>
      <c r="F47" s="246" t="str">
        <f>IF('תנאי סף'!BE47&lt;&gt;1,"",'תנאי סף'!F47)</f>
        <v/>
      </c>
      <c r="G47" s="163"/>
      <c r="H47" s="8"/>
      <c r="I47" s="8"/>
      <c r="J47" s="7"/>
      <c r="K47" s="8"/>
      <c r="L47" s="7"/>
      <c r="M47" s="8"/>
      <c r="N47" s="8"/>
      <c r="O47" s="163"/>
      <c r="P47" s="186"/>
      <c r="Q47" s="10"/>
      <c r="R47" s="10"/>
      <c r="S47" s="164"/>
      <c r="T47" s="164"/>
      <c r="U47" s="164" t="str">
        <f t="shared" si="6"/>
        <v/>
      </c>
      <c r="V47" s="10">
        <v>1</v>
      </c>
      <c r="W47" s="10" t="str">
        <f t="shared" si="7"/>
        <v/>
      </c>
      <c r="X47" s="164">
        <v>1</v>
      </c>
      <c r="Y47" s="10" t="str">
        <f t="shared" si="8"/>
        <v/>
      </c>
      <c r="Z47" s="123" t="str">
        <f t="shared" si="9"/>
        <v/>
      </c>
      <c r="AA47" s="195">
        <f t="shared" si="10"/>
        <v>0</v>
      </c>
      <c r="AB47" s="195" t="str">
        <f t="shared" si="11"/>
        <v/>
      </c>
      <c r="AC47" s="195" t="str">
        <f t="shared" si="11"/>
        <v/>
      </c>
      <c r="AD47" s="195">
        <f t="shared" si="3"/>
        <v>0</v>
      </c>
      <c r="BA47" s="195" t="str">
        <f t="shared" si="4"/>
        <v/>
      </c>
      <c r="BB47" s="195" t="str">
        <f t="shared" si="4"/>
        <v/>
      </c>
      <c r="BC47" s="195" t="str">
        <f t="shared" si="4"/>
        <v/>
      </c>
      <c r="BD47" s="195" t="str">
        <f t="shared" si="4"/>
        <v/>
      </c>
    </row>
    <row r="48" spans="2:62" x14ac:dyDescent="0.25">
      <c r="B48" s="9">
        <f t="shared" si="5"/>
        <v>18</v>
      </c>
      <c r="C48" s="6"/>
      <c r="D48" s="6"/>
      <c r="E48" s="6"/>
      <c r="F48" s="246" t="str">
        <f>IF('תנאי סף'!BE48&lt;&gt;1,"",'תנאי סף'!F48)</f>
        <v>הקם - שיר לשירה</v>
      </c>
      <c r="G48" s="163" t="s">
        <v>246</v>
      </c>
      <c r="H48" s="8"/>
      <c r="I48" s="8"/>
      <c r="J48" s="7"/>
      <c r="K48" s="8"/>
      <c r="L48" s="7"/>
      <c r="M48" s="8"/>
      <c r="N48" s="8"/>
      <c r="O48" s="163"/>
      <c r="P48" s="186"/>
      <c r="Q48" s="10"/>
      <c r="R48" s="10"/>
      <c r="S48" s="164"/>
      <c r="T48" s="164"/>
      <c r="U48" s="164">
        <f t="shared" si="6"/>
        <v>7</v>
      </c>
      <c r="V48" s="10">
        <v>1</v>
      </c>
      <c r="W48" s="10">
        <f t="shared" si="7"/>
        <v>7</v>
      </c>
      <c r="X48" s="164">
        <v>1</v>
      </c>
      <c r="Y48" s="10">
        <f t="shared" si="8"/>
        <v>7</v>
      </c>
      <c r="Z48" s="123">
        <f t="shared" si="9"/>
        <v>4.1916167664670656E-2</v>
      </c>
      <c r="AA48" s="195">
        <f t="shared" si="10"/>
        <v>1</v>
      </c>
      <c r="AB48" s="195">
        <f t="shared" si="11"/>
        <v>0</v>
      </c>
      <c r="AC48" s="195">
        <f t="shared" si="11"/>
        <v>1</v>
      </c>
      <c r="AD48" s="195">
        <f t="shared" si="3"/>
        <v>1</v>
      </c>
      <c r="BA48" s="195" t="str">
        <f t="shared" si="4"/>
        <v>פחות מ-5 שנים</v>
      </c>
      <c r="BB48" s="195" t="str">
        <f t="shared" si="4"/>
        <v>5 שנים ועד 10 שנים</v>
      </c>
      <c r="BC48" s="195" t="str">
        <f t="shared" si="4"/>
        <v>מעל 10 שנים ועד 15 שנים</v>
      </c>
      <c r="BD48" s="195" t="str">
        <f t="shared" si="4"/>
        <v>מעל 15 שנים</v>
      </c>
    </row>
    <row r="49" spans="2:62" x14ac:dyDescent="0.25">
      <c r="B49" s="9">
        <f t="shared" si="5"/>
        <v>19</v>
      </c>
      <c r="C49" s="6"/>
      <c r="D49" s="6"/>
      <c r="E49" s="6"/>
      <c r="F49" s="246" t="str">
        <f>IF('תנאי סף'!BE49&lt;&gt;1,"",'תנאי סף'!F49)</f>
        <v>המרכז למוסיקה ע"ש פיליציה בלומנטל  - שוברטיאדה</v>
      </c>
      <c r="G49" s="163" t="s">
        <v>246</v>
      </c>
      <c r="H49" s="8"/>
      <c r="I49" s="8"/>
      <c r="J49" s="7"/>
      <c r="K49" s="8"/>
      <c r="L49" s="7"/>
      <c r="M49" s="8"/>
      <c r="N49" s="8"/>
      <c r="O49" s="163"/>
      <c r="P49" s="186"/>
      <c r="Q49" s="10"/>
      <c r="R49" s="10"/>
      <c r="S49" s="164"/>
      <c r="T49" s="164"/>
      <c r="U49" s="164">
        <f t="shared" si="6"/>
        <v>7</v>
      </c>
      <c r="V49" s="10">
        <v>1</v>
      </c>
      <c r="W49" s="10">
        <f t="shared" si="7"/>
        <v>7</v>
      </c>
      <c r="X49" s="164">
        <v>1</v>
      </c>
      <c r="Y49" s="10">
        <f t="shared" si="8"/>
        <v>7</v>
      </c>
      <c r="Z49" s="123">
        <f t="shared" si="9"/>
        <v>4.1916167664670656E-2</v>
      </c>
      <c r="AA49" s="195">
        <f t="shared" si="10"/>
        <v>1</v>
      </c>
      <c r="AB49" s="195">
        <f t="shared" si="11"/>
        <v>0</v>
      </c>
      <c r="AC49" s="195">
        <f t="shared" si="11"/>
        <v>1</v>
      </c>
      <c r="AD49" s="195">
        <f t="shared" si="3"/>
        <v>1</v>
      </c>
      <c r="BA49" s="195" t="str">
        <f t="shared" si="4"/>
        <v>פחות מ-5 שנים</v>
      </c>
      <c r="BB49" s="195" t="str">
        <f t="shared" si="4"/>
        <v>5 שנים ועד 10 שנים</v>
      </c>
      <c r="BC49" s="195" t="str">
        <f t="shared" si="4"/>
        <v>מעל 10 שנים ועד 15 שנים</v>
      </c>
      <c r="BD49" s="195" t="str">
        <f t="shared" si="4"/>
        <v>מעל 15 שנים</v>
      </c>
    </row>
    <row r="50" spans="2:62" x14ac:dyDescent="0.25">
      <c r="B50" s="9">
        <f t="shared" si="5"/>
        <v>20</v>
      </c>
      <c r="C50" s="6"/>
      <c r="D50" s="6"/>
      <c r="E50" s="6"/>
      <c r="F50" s="246" t="str">
        <f>IF('תנאי סף'!BE50&lt;&gt;1,"",'תנאי סף'!F50)</f>
        <v>המרכז למוסיקה ע"ש פיליציה בלומנטל  - פועם בלב</v>
      </c>
      <c r="G50" s="163" t="s">
        <v>244</v>
      </c>
      <c r="H50" s="8"/>
      <c r="I50" s="8"/>
      <c r="J50" s="7"/>
      <c r="K50" s="8"/>
      <c r="L50" s="7"/>
      <c r="M50" s="8"/>
      <c r="N50" s="8"/>
      <c r="O50" s="163"/>
      <c r="P50" s="186"/>
      <c r="Q50" s="10"/>
      <c r="R50" s="10"/>
      <c r="S50" s="164"/>
      <c r="T50" s="164"/>
      <c r="U50" s="164">
        <f t="shared" si="6"/>
        <v>3</v>
      </c>
      <c r="V50" s="10">
        <v>1</v>
      </c>
      <c r="W50" s="10">
        <f t="shared" si="7"/>
        <v>3</v>
      </c>
      <c r="X50" s="164">
        <v>1</v>
      </c>
      <c r="Y50" s="10">
        <f t="shared" si="8"/>
        <v>3</v>
      </c>
      <c r="Z50" s="123">
        <f t="shared" si="9"/>
        <v>1.7964071856287425E-2</v>
      </c>
      <c r="AA50" s="195">
        <f t="shared" si="10"/>
        <v>1</v>
      </c>
      <c r="AB50" s="195">
        <f t="shared" si="11"/>
        <v>0</v>
      </c>
      <c r="AC50" s="195">
        <f t="shared" si="11"/>
        <v>1</v>
      </c>
      <c r="AD50" s="195">
        <f t="shared" si="3"/>
        <v>1</v>
      </c>
      <c r="BA50" s="195" t="str">
        <f t="shared" si="4"/>
        <v>פחות מ-5 שנים</v>
      </c>
      <c r="BB50" s="195" t="str">
        <f t="shared" si="4"/>
        <v>5 שנים ועד 10 שנים</v>
      </c>
      <c r="BC50" s="195" t="str">
        <f t="shared" si="4"/>
        <v>מעל 10 שנים ועד 15 שנים</v>
      </c>
      <c r="BD50" s="195" t="str">
        <f t="shared" si="4"/>
        <v>מעל 15 שנים</v>
      </c>
    </row>
    <row r="51" spans="2:62" x14ac:dyDescent="0.25">
      <c r="B51" s="9" t="str">
        <f t="shared" si="5"/>
        <v/>
      </c>
      <c r="C51" s="6"/>
      <c r="D51" s="6"/>
      <c r="E51" s="6"/>
      <c r="F51" s="246" t="str">
        <f>IF('תנאי סף'!BE51&lt;&gt;1,"",'תנאי סף'!F51)</f>
        <v/>
      </c>
      <c r="G51" s="163"/>
      <c r="H51" s="8"/>
      <c r="I51" s="8"/>
      <c r="J51" s="7"/>
      <c r="K51" s="8"/>
      <c r="L51" s="7"/>
      <c r="M51" s="8"/>
      <c r="N51" s="8"/>
      <c r="O51" s="163"/>
      <c r="P51" s="186"/>
      <c r="Q51" s="10"/>
      <c r="R51" s="10"/>
      <c r="S51" s="164"/>
      <c r="T51" s="164"/>
      <c r="U51" s="164" t="str">
        <f t="shared" si="6"/>
        <v/>
      </c>
      <c r="V51" s="10">
        <v>1</v>
      </c>
      <c r="W51" s="10" t="str">
        <f t="shared" si="7"/>
        <v/>
      </c>
      <c r="X51" s="164">
        <v>1</v>
      </c>
      <c r="Y51" s="10" t="str">
        <f t="shared" si="8"/>
        <v/>
      </c>
      <c r="Z51" s="123" t="str">
        <f t="shared" si="9"/>
        <v/>
      </c>
      <c r="AA51" s="195">
        <f t="shared" si="10"/>
        <v>0</v>
      </c>
      <c r="AB51" s="195" t="str">
        <f t="shared" si="11"/>
        <v/>
      </c>
      <c r="AC51" s="195" t="str">
        <f t="shared" si="11"/>
        <v/>
      </c>
      <c r="AD51" s="195">
        <f t="shared" si="3"/>
        <v>0</v>
      </c>
      <c r="BA51" s="195" t="str">
        <f t="shared" ref="BA51:BD70" si="12">IF($F51="","",BA$30)</f>
        <v/>
      </c>
      <c r="BB51" s="195" t="str">
        <f t="shared" si="12"/>
        <v/>
      </c>
      <c r="BC51" s="195" t="str">
        <f t="shared" si="12"/>
        <v/>
      </c>
      <c r="BD51" s="195" t="str">
        <f t="shared" si="12"/>
        <v/>
      </c>
    </row>
    <row r="52" spans="2:62" s="371" customFormat="1" x14ac:dyDescent="0.25">
      <c r="B52" s="9">
        <f t="shared" si="5"/>
        <v>22</v>
      </c>
      <c r="C52" s="6"/>
      <c r="D52" s="6"/>
      <c r="E52" s="6"/>
      <c r="F52" s="246" t="str">
        <f>IF('תנאי סף'!BE52&lt;&gt;1,"",'תנאי סף'!F52)</f>
        <v>הזירה הבין-תחומית - פרויקט מוזיקלי</v>
      </c>
      <c r="G52" s="163" t="s">
        <v>244</v>
      </c>
      <c r="H52" s="8"/>
      <c r="I52" s="8"/>
      <c r="J52" s="7"/>
      <c r="K52" s="8"/>
      <c r="L52" s="7"/>
      <c r="M52" s="8"/>
      <c r="N52" s="8"/>
      <c r="O52" s="163"/>
      <c r="P52" s="186"/>
      <c r="Q52" s="10"/>
      <c r="R52" s="10"/>
      <c r="S52" s="164"/>
      <c r="T52" s="164"/>
      <c r="U52" s="164">
        <f t="shared" si="6"/>
        <v>3</v>
      </c>
      <c r="V52" s="10">
        <v>1</v>
      </c>
      <c r="W52" s="10">
        <f t="shared" si="7"/>
        <v>3</v>
      </c>
      <c r="X52" s="164">
        <v>1</v>
      </c>
      <c r="Y52" s="10">
        <f t="shared" si="8"/>
        <v>3</v>
      </c>
      <c r="Z52" s="123">
        <f t="shared" si="9"/>
        <v>1.7964071856287425E-2</v>
      </c>
      <c r="AA52" s="370">
        <f t="shared" si="10"/>
        <v>1</v>
      </c>
      <c r="AB52" s="370">
        <f t="shared" si="11"/>
        <v>0</v>
      </c>
      <c r="AC52" s="370">
        <f t="shared" si="11"/>
        <v>1</v>
      </c>
      <c r="AD52" s="370">
        <f t="shared" si="3"/>
        <v>1</v>
      </c>
      <c r="AE52" s="370"/>
      <c r="AF52" s="370"/>
      <c r="AG52" s="370"/>
      <c r="AH52" s="370"/>
      <c r="AI52" s="370"/>
      <c r="AJ52" s="370"/>
      <c r="AK52" s="370"/>
      <c r="AL52" s="370"/>
      <c r="AM52" s="370"/>
      <c r="AN52" s="370"/>
      <c r="AO52" s="370"/>
      <c r="AP52" s="370"/>
      <c r="AQ52" s="370"/>
      <c r="AR52" s="370"/>
      <c r="AS52" s="370"/>
      <c r="AT52" s="370"/>
      <c r="AU52" s="370"/>
      <c r="AV52" s="370"/>
      <c r="AW52" s="370"/>
      <c r="AX52" s="370"/>
      <c r="AY52" s="370"/>
      <c r="AZ52" s="370"/>
      <c r="BA52" s="370" t="str">
        <f t="shared" si="12"/>
        <v>פחות מ-5 שנים</v>
      </c>
      <c r="BB52" s="370" t="str">
        <f t="shared" si="12"/>
        <v>5 שנים ועד 10 שנים</v>
      </c>
      <c r="BC52" s="370" t="str">
        <f t="shared" si="12"/>
        <v>מעל 10 שנים ועד 15 שנים</v>
      </c>
      <c r="BD52" s="370" t="str">
        <f t="shared" si="12"/>
        <v>מעל 15 שנים</v>
      </c>
      <c r="BE52" s="370"/>
      <c r="BF52" s="370"/>
      <c r="BG52" s="370"/>
      <c r="BH52" s="370"/>
      <c r="BI52" s="370"/>
      <c r="BJ52" s="370"/>
    </row>
    <row r="53" spans="2:62" s="371" customFormat="1" x14ac:dyDescent="0.25">
      <c r="B53" s="9">
        <f t="shared" si="5"/>
        <v>23</v>
      </c>
      <c r="C53" s="6"/>
      <c r="D53" s="6"/>
      <c r="E53" s="6"/>
      <c r="F53" s="246" t="str">
        <f>IF('תנאי סף'!BE53&lt;&gt;1,"",'תנאי סף'!F53)</f>
        <v>מוזתיקה - קונצרטים לאוכלוסיות מיוחדות</v>
      </c>
      <c r="G53" s="373" t="s">
        <v>245</v>
      </c>
      <c r="H53" s="8"/>
      <c r="I53" s="8"/>
      <c r="J53" s="7"/>
      <c r="K53" s="8"/>
      <c r="L53" s="7"/>
      <c r="M53" s="8"/>
      <c r="N53" s="8"/>
      <c r="O53" s="163"/>
      <c r="P53" s="186"/>
      <c r="Q53" s="10"/>
      <c r="R53" s="10"/>
      <c r="S53" s="164"/>
      <c r="T53" s="164"/>
      <c r="U53" s="164">
        <f t="shared" si="6"/>
        <v>5</v>
      </c>
      <c r="V53" s="10">
        <v>1</v>
      </c>
      <c r="W53" s="10">
        <f t="shared" si="7"/>
        <v>5</v>
      </c>
      <c r="X53" s="164">
        <v>1</v>
      </c>
      <c r="Y53" s="10">
        <f t="shared" si="8"/>
        <v>5</v>
      </c>
      <c r="Z53" s="123">
        <f t="shared" si="9"/>
        <v>2.9940119760479042E-2</v>
      </c>
      <c r="AA53" s="370">
        <f t="shared" si="10"/>
        <v>1</v>
      </c>
      <c r="AB53" s="370">
        <f t="shared" si="11"/>
        <v>0</v>
      </c>
      <c r="AC53" s="370">
        <f t="shared" si="11"/>
        <v>1</v>
      </c>
      <c r="AD53" s="370">
        <f t="shared" si="3"/>
        <v>1</v>
      </c>
      <c r="AE53" s="370"/>
      <c r="AF53" s="370"/>
      <c r="AG53" s="370"/>
      <c r="AH53" s="370"/>
      <c r="AI53" s="370"/>
      <c r="AJ53" s="370"/>
      <c r="AK53" s="370"/>
      <c r="AL53" s="370"/>
      <c r="AM53" s="370"/>
      <c r="AN53" s="370"/>
      <c r="AO53" s="370"/>
      <c r="AP53" s="370"/>
      <c r="AQ53" s="370"/>
      <c r="AR53" s="370"/>
      <c r="AS53" s="370"/>
      <c r="AT53" s="370"/>
      <c r="AU53" s="370"/>
      <c r="AV53" s="370"/>
      <c r="AW53" s="370"/>
      <c r="AX53" s="370"/>
      <c r="AY53" s="370"/>
      <c r="AZ53" s="370"/>
      <c r="BA53" s="370" t="str">
        <f t="shared" si="12"/>
        <v>פחות מ-5 שנים</v>
      </c>
      <c r="BB53" s="370" t="str">
        <f t="shared" si="12"/>
        <v>5 שנים ועד 10 שנים</v>
      </c>
      <c r="BC53" s="370" t="str">
        <f t="shared" si="12"/>
        <v>מעל 10 שנים ועד 15 שנים</v>
      </c>
      <c r="BD53" s="370" t="str">
        <f t="shared" si="12"/>
        <v>מעל 15 שנים</v>
      </c>
      <c r="BE53" s="370"/>
      <c r="BF53" s="370"/>
      <c r="BG53" s="370"/>
      <c r="BH53" s="370"/>
      <c r="BI53" s="370"/>
      <c r="BJ53" s="370"/>
    </row>
    <row r="54" spans="2:62" x14ac:dyDescent="0.25">
      <c r="B54" s="9">
        <f t="shared" si="5"/>
        <v>24</v>
      </c>
      <c r="C54" s="6"/>
      <c r="D54" s="6"/>
      <c r="E54" s="6"/>
      <c r="F54" s="246" t="str">
        <f>IF('תנאי סף'!BE54&lt;&gt;1,"",'תנאי סף'!F54)</f>
        <v>קשת אילון - סמינרים לנגנים ישראליים צעירים</v>
      </c>
      <c r="G54" s="163" t="s">
        <v>246</v>
      </c>
      <c r="H54" s="8"/>
      <c r="I54" s="8"/>
      <c r="J54" s="7"/>
      <c r="K54" s="8"/>
      <c r="L54" s="7"/>
      <c r="M54" s="8"/>
      <c r="N54" s="8"/>
      <c r="O54" s="163"/>
      <c r="P54" s="186"/>
      <c r="Q54" s="10"/>
      <c r="R54" s="10"/>
      <c r="S54" s="164"/>
      <c r="T54" s="164"/>
      <c r="U54" s="164">
        <f t="shared" si="6"/>
        <v>7</v>
      </c>
      <c r="V54" s="10">
        <v>1</v>
      </c>
      <c r="W54" s="10">
        <f t="shared" si="7"/>
        <v>7</v>
      </c>
      <c r="X54" s="164">
        <v>1</v>
      </c>
      <c r="Y54" s="10">
        <f t="shared" si="8"/>
        <v>7</v>
      </c>
      <c r="Z54" s="123">
        <f t="shared" si="9"/>
        <v>4.1916167664670656E-2</v>
      </c>
      <c r="AA54" s="195">
        <f t="shared" si="10"/>
        <v>1</v>
      </c>
      <c r="AB54" s="195">
        <f t="shared" si="11"/>
        <v>0</v>
      </c>
      <c r="AC54" s="195">
        <f t="shared" si="11"/>
        <v>1</v>
      </c>
      <c r="AD54" s="195">
        <f t="shared" si="3"/>
        <v>1</v>
      </c>
      <c r="BA54" s="195" t="str">
        <f t="shared" si="12"/>
        <v>פחות מ-5 שנים</v>
      </c>
      <c r="BB54" s="195" t="str">
        <f t="shared" si="12"/>
        <v>5 שנים ועד 10 שנים</v>
      </c>
      <c r="BC54" s="195" t="str">
        <f t="shared" si="12"/>
        <v>מעל 10 שנים ועד 15 שנים</v>
      </c>
      <c r="BD54" s="195" t="str">
        <f t="shared" si="12"/>
        <v>מעל 15 שנים</v>
      </c>
    </row>
    <row r="55" spans="2:62" s="371" customFormat="1" x14ac:dyDescent="0.25">
      <c r="B55" s="9" t="str">
        <f t="shared" si="5"/>
        <v/>
      </c>
      <c r="C55" s="6"/>
      <c r="D55" s="6"/>
      <c r="E55" s="6"/>
      <c r="F55" s="246" t="str">
        <f>IF('תנאי סף'!BE55&lt;&gt;1,"",'תנאי סף'!F55)</f>
        <v/>
      </c>
      <c r="G55" s="163"/>
      <c r="H55" s="8"/>
      <c r="I55" s="8"/>
      <c r="J55" s="7"/>
      <c r="K55" s="8"/>
      <c r="L55" s="7"/>
      <c r="M55" s="8"/>
      <c r="N55" s="8"/>
      <c r="O55" s="163"/>
      <c r="P55" s="186"/>
      <c r="Q55" s="10"/>
      <c r="R55" s="10"/>
      <c r="S55" s="164"/>
      <c r="T55" s="164"/>
      <c r="U55" s="164" t="str">
        <f t="shared" si="6"/>
        <v/>
      </c>
      <c r="V55" s="10">
        <v>1</v>
      </c>
      <c r="W55" s="10" t="str">
        <f t="shared" si="7"/>
        <v/>
      </c>
      <c r="X55" s="164">
        <v>1</v>
      </c>
      <c r="Y55" s="10" t="str">
        <f t="shared" si="8"/>
        <v/>
      </c>
      <c r="Z55" s="123" t="str">
        <f t="shared" si="9"/>
        <v/>
      </c>
      <c r="AA55" s="370">
        <f t="shared" si="10"/>
        <v>0</v>
      </c>
      <c r="AB55" s="370" t="str">
        <f t="shared" si="11"/>
        <v/>
      </c>
      <c r="AC55" s="370" t="str">
        <f t="shared" si="11"/>
        <v/>
      </c>
      <c r="AD55" s="370">
        <f t="shared" si="3"/>
        <v>0</v>
      </c>
      <c r="AE55" s="370"/>
      <c r="AF55" s="370"/>
      <c r="AG55" s="370"/>
      <c r="AH55" s="370"/>
      <c r="AI55" s="370"/>
      <c r="AJ55" s="370"/>
      <c r="AK55" s="370"/>
      <c r="AL55" s="370"/>
      <c r="AM55" s="370"/>
      <c r="AN55" s="370"/>
      <c r="AO55" s="370"/>
      <c r="AP55" s="370"/>
      <c r="AQ55" s="370"/>
      <c r="AR55" s="370"/>
      <c r="AS55" s="370"/>
      <c r="AT55" s="370"/>
      <c r="AU55" s="370"/>
      <c r="AV55" s="370"/>
      <c r="AW55" s="370"/>
      <c r="AX55" s="370"/>
      <c r="AY55" s="370"/>
      <c r="AZ55" s="370"/>
      <c r="BA55" s="370" t="str">
        <f t="shared" si="12"/>
        <v/>
      </c>
      <c r="BB55" s="370" t="str">
        <f t="shared" si="12"/>
        <v/>
      </c>
      <c r="BC55" s="370" t="str">
        <f t="shared" si="12"/>
        <v/>
      </c>
      <c r="BD55" s="370" t="str">
        <f t="shared" si="12"/>
        <v/>
      </c>
      <c r="BE55" s="370"/>
      <c r="BF55" s="370"/>
      <c r="BG55" s="370"/>
      <c r="BH55" s="370"/>
      <c r="BI55" s="370"/>
      <c r="BJ55" s="370"/>
    </row>
    <row r="56" spans="2:62" x14ac:dyDescent="0.25">
      <c r="B56" s="9">
        <f t="shared" si="5"/>
        <v>26</v>
      </c>
      <c r="C56" s="6"/>
      <c r="D56" s="6"/>
      <c r="E56" s="6"/>
      <c r="F56" s="246" t="str">
        <f>IF('תנאי סף'!BE56&lt;&gt;1,"",'תנאי סף'!F56)</f>
        <v>בר-קיימא  - ליריק אופרה - פרויקט אוופראי</v>
      </c>
      <c r="G56" s="163" t="s">
        <v>244</v>
      </c>
      <c r="H56" s="8"/>
      <c r="I56" s="8"/>
      <c r="J56" s="7"/>
      <c r="K56" s="8"/>
      <c r="L56" s="7"/>
      <c r="M56" s="8"/>
      <c r="N56" s="8"/>
      <c r="O56" s="163"/>
      <c r="P56" s="186"/>
      <c r="Q56" s="10"/>
      <c r="R56" s="10"/>
      <c r="S56" s="164"/>
      <c r="T56" s="164"/>
      <c r="U56" s="164">
        <f t="shared" si="6"/>
        <v>3</v>
      </c>
      <c r="V56" s="10">
        <v>1</v>
      </c>
      <c r="W56" s="10">
        <f t="shared" si="7"/>
        <v>3</v>
      </c>
      <c r="X56" s="164">
        <v>1</v>
      </c>
      <c r="Y56" s="10">
        <f t="shared" si="8"/>
        <v>3</v>
      </c>
      <c r="Z56" s="123">
        <f t="shared" si="9"/>
        <v>1.7964071856287425E-2</v>
      </c>
      <c r="AA56" s="195">
        <f t="shared" si="10"/>
        <v>1</v>
      </c>
      <c r="AB56" s="195">
        <f t="shared" si="11"/>
        <v>0</v>
      </c>
      <c r="AC56" s="195">
        <f t="shared" si="11"/>
        <v>1</v>
      </c>
      <c r="AD56" s="195">
        <f t="shared" si="3"/>
        <v>1</v>
      </c>
      <c r="BA56" s="195" t="str">
        <f t="shared" si="12"/>
        <v>פחות מ-5 שנים</v>
      </c>
      <c r="BB56" s="195" t="str">
        <f t="shared" si="12"/>
        <v>5 שנים ועד 10 שנים</v>
      </c>
      <c r="BC56" s="195" t="str">
        <f t="shared" si="12"/>
        <v>מעל 10 שנים ועד 15 שנים</v>
      </c>
      <c r="BD56" s="195" t="str">
        <f t="shared" si="12"/>
        <v>מעל 15 שנים</v>
      </c>
    </row>
    <row r="57" spans="2:62" x14ac:dyDescent="0.25">
      <c r="B57" s="9" t="str">
        <f t="shared" si="5"/>
        <v/>
      </c>
      <c r="C57" s="6"/>
      <c r="D57" s="6"/>
      <c r="E57" s="6"/>
      <c r="F57" s="246" t="str">
        <f>IF('תנאי סף'!BE57&lt;&gt;1,"",'תנאי סף'!F57)</f>
        <v/>
      </c>
      <c r="G57" s="163"/>
      <c r="H57" s="8"/>
      <c r="I57" s="8"/>
      <c r="J57" s="7"/>
      <c r="K57" s="8"/>
      <c r="L57" s="7"/>
      <c r="M57" s="8"/>
      <c r="N57" s="8"/>
      <c r="O57" s="163"/>
      <c r="P57" s="186"/>
      <c r="Q57" s="10"/>
      <c r="R57" s="10"/>
      <c r="S57" s="164"/>
      <c r="T57" s="164"/>
      <c r="U57" s="164" t="str">
        <f t="shared" si="6"/>
        <v/>
      </c>
      <c r="V57" s="10">
        <v>1</v>
      </c>
      <c r="W57" s="10" t="str">
        <f t="shared" si="7"/>
        <v/>
      </c>
      <c r="X57" s="164">
        <v>1</v>
      </c>
      <c r="Y57" s="10" t="str">
        <f t="shared" si="8"/>
        <v/>
      </c>
      <c r="Z57" s="123" t="str">
        <f t="shared" si="9"/>
        <v/>
      </c>
      <c r="AA57" s="195">
        <f t="shared" si="10"/>
        <v>0</v>
      </c>
      <c r="AB57" s="195" t="str">
        <f t="shared" si="11"/>
        <v/>
      </c>
      <c r="AC57" s="195" t="str">
        <f t="shared" si="11"/>
        <v/>
      </c>
      <c r="AD57" s="195">
        <f t="shared" si="3"/>
        <v>0</v>
      </c>
      <c r="BA57" s="195" t="str">
        <f t="shared" si="12"/>
        <v/>
      </c>
      <c r="BB57" s="195" t="str">
        <f t="shared" si="12"/>
        <v/>
      </c>
      <c r="BC57" s="195" t="str">
        <f t="shared" si="12"/>
        <v/>
      </c>
      <c r="BD57" s="195" t="str">
        <f t="shared" si="12"/>
        <v/>
      </c>
    </row>
    <row r="58" spans="2:62" x14ac:dyDescent="0.25">
      <c r="B58" s="9">
        <f t="shared" si="5"/>
        <v>28</v>
      </c>
      <c r="C58" s="6"/>
      <c r="D58" s="6"/>
      <c r="E58" s="6"/>
      <c r="F58" s="246" t="str">
        <f>IF('תנאי סף'!BE58&lt;&gt;1,"",'תנאי סף'!F58)</f>
        <v>ארגון המקהלות בישראל - ברוב קולות</v>
      </c>
      <c r="G58" s="163" t="s">
        <v>246</v>
      </c>
      <c r="H58" s="8"/>
      <c r="I58" s="8"/>
      <c r="J58" s="7"/>
      <c r="K58" s="8"/>
      <c r="L58" s="7"/>
      <c r="M58" s="8"/>
      <c r="N58" s="8"/>
      <c r="O58" s="163"/>
      <c r="P58" s="186"/>
      <c r="Q58" s="10"/>
      <c r="R58" s="10"/>
      <c r="S58" s="164"/>
      <c r="T58" s="164"/>
      <c r="U58" s="164">
        <f t="shared" si="6"/>
        <v>7</v>
      </c>
      <c r="V58" s="10">
        <v>1</v>
      </c>
      <c r="W58" s="10">
        <f t="shared" si="7"/>
        <v>7</v>
      </c>
      <c r="X58" s="164">
        <v>1</v>
      </c>
      <c r="Y58" s="10">
        <f t="shared" si="8"/>
        <v>7</v>
      </c>
      <c r="Z58" s="123">
        <f t="shared" si="9"/>
        <v>4.1916167664670656E-2</v>
      </c>
      <c r="AA58" s="195">
        <f t="shared" si="10"/>
        <v>1</v>
      </c>
      <c r="AB58" s="195">
        <f t="shared" si="11"/>
        <v>0</v>
      </c>
      <c r="AC58" s="195">
        <f t="shared" si="11"/>
        <v>1</v>
      </c>
      <c r="AD58" s="195">
        <f t="shared" si="3"/>
        <v>1</v>
      </c>
      <c r="BA58" s="195" t="str">
        <f t="shared" si="12"/>
        <v>פחות מ-5 שנים</v>
      </c>
      <c r="BB58" s="195" t="str">
        <f t="shared" si="12"/>
        <v>5 שנים ועד 10 שנים</v>
      </c>
      <c r="BC58" s="195" t="str">
        <f t="shared" si="12"/>
        <v>מעל 10 שנים ועד 15 שנים</v>
      </c>
      <c r="BD58" s="195" t="str">
        <f t="shared" si="12"/>
        <v>מעל 15 שנים</v>
      </c>
    </row>
    <row r="59" spans="2:62" x14ac:dyDescent="0.25">
      <c r="B59" s="9" t="str">
        <f t="shared" si="5"/>
        <v/>
      </c>
      <c r="C59" s="6"/>
      <c r="D59" s="6"/>
      <c r="E59" s="6"/>
      <c r="F59" s="246" t="str">
        <f>IF('תנאי סף'!BE59&lt;&gt;1,"",'תנאי סף'!F59)</f>
        <v/>
      </c>
      <c r="G59" s="163"/>
      <c r="H59" s="8"/>
      <c r="I59" s="8"/>
      <c r="J59" s="7"/>
      <c r="K59" s="8"/>
      <c r="L59" s="7"/>
      <c r="M59" s="8"/>
      <c r="N59" s="8"/>
      <c r="O59" s="163"/>
      <c r="P59" s="186"/>
      <c r="Q59" s="10"/>
      <c r="R59" s="10"/>
      <c r="S59" s="164"/>
      <c r="T59" s="164"/>
      <c r="U59" s="164" t="str">
        <f t="shared" si="6"/>
        <v/>
      </c>
      <c r="V59" s="10">
        <v>1</v>
      </c>
      <c r="W59" s="10" t="str">
        <f t="shared" si="7"/>
        <v/>
      </c>
      <c r="X59" s="164">
        <v>1</v>
      </c>
      <c r="Y59" s="10" t="str">
        <f t="shared" si="8"/>
        <v/>
      </c>
      <c r="Z59" s="123" t="str">
        <f t="shared" si="9"/>
        <v/>
      </c>
      <c r="AA59" s="195">
        <f t="shared" si="10"/>
        <v>0</v>
      </c>
      <c r="AB59" s="195" t="str">
        <f t="shared" si="11"/>
        <v/>
      </c>
      <c r="AC59" s="195" t="str">
        <f t="shared" si="11"/>
        <v/>
      </c>
      <c r="AD59" s="195">
        <f t="shared" si="3"/>
        <v>0</v>
      </c>
      <c r="BA59" s="195" t="str">
        <f t="shared" si="12"/>
        <v/>
      </c>
      <c r="BB59" s="195" t="str">
        <f t="shared" si="12"/>
        <v/>
      </c>
      <c r="BC59" s="195" t="str">
        <f t="shared" si="12"/>
        <v/>
      </c>
      <c r="BD59" s="195" t="str">
        <f t="shared" si="12"/>
        <v/>
      </c>
    </row>
    <row r="60" spans="2:62" x14ac:dyDescent="0.25">
      <c r="B60" s="9">
        <f t="shared" si="5"/>
        <v>30</v>
      </c>
      <c r="C60" s="6"/>
      <c r="D60" s="6"/>
      <c r="E60" s="6"/>
      <c r="F60" s="246" t="str">
        <f>IF('תנאי סף'!BE60&lt;&gt;1,"",'תנאי סף'!F60)</f>
        <v xml:space="preserve">האופרה הירושלמית </v>
      </c>
      <c r="G60" s="163" t="s">
        <v>245</v>
      </c>
      <c r="H60" s="8"/>
      <c r="I60" s="8"/>
      <c r="J60" s="7"/>
      <c r="K60" s="8"/>
      <c r="L60" s="7"/>
      <c r="M60" s="8"/>
      <c r="N60" s="8"/>
      <c r="O60" s="163"/>
      <c r="P60" s="186"/>
      <c r="Q60" s="10"/>
      <c r="R60" s="10"/>
      <c r="S60" s="164"/>
      <c r="T60" s="164"/>
      <c r="U60" s="164">
        <f t="shared" si="6"/>
        <v>5</v>
      </c>
      <c r="V60" s="10">
        <v>1</v>
      </c>
      <c r="W60" s="10">
        <f t="shared" si="7"/>
        <v>5</v>
      </c>
      <c r="X60" s="164">
        <v>1</v>
      </c>
      <c r="Y60" s="10">
        <f t="shared" si="8"/>
        <v>5</v>
      </c>
      <c r="Z60" s="123">
        <f t="shared" si="9"/>
        <v>2.9940119760479042E-2</v>
      </c>
      <c r="AA60" s="195">
        <f t="shared" si="10"/>
        <v>1</v>
      </c>
      <c r="AB60" s="195">
        <f t="shared" si="11"/>
        <v>0</v>
      </c>
      <c r="AC60" s="195">
        <f t="shared" si="11"/>
        <v>1</v>
      </c>
      <c r="AD60" s="195">
        <f t="shared" si="3"/>
        <v>1</v>
      </c>
      <c r="BA60" s="195" t="str">
        <f t="shared" si="12"/>
        <v>פחות מ-5 שנים</v>
      </c>
      <c r="BB60" s="195" t="str">
        <f t="shared" si="12"/>
        <v>5 שנים ועד 10 שנים</v>
      </c>
      <c r="BC60" s="195" t="str">
        <f t="shared" si="12"/>
        <v>מעל 10 שנים ועד 15 שנים</v>
      </c>
      <c r="BD60" s="195" t="str">
        <f t="shared" si="12"/>
        <v>מעל 15 שנים</v>
      </c>
    </row>
    <row r="61" spans="2:62" ht="15.75" customHeight="1" x14ac:dyDescent="0.25">
      <c r="B61" s="9" t="str">
        <f t="shared" si="5"/>
        <v/>
      </c>
      <c r="C61" s="6"/>
      <c r="D61" s="6"/>
      <c r="E61" s="6"/>
      <c r="F61" s="246" t="str">
        <f>IF('תנאי סף'!BE61&lt;&gt;1,"",'תנאי סף'!F61)</f>
        <v/>
      </c>
      <c r="G61" s="163"/>
      <c r="H61" s="8"/>
      <c r="I61" s="8"/>
      <c r="J61" s="7"/>
      <c r="K61" s="8"/>
      <c r="L61" s="7"/>
      <c r="M61" s="8"/>
      <c r="N61" s="8"/>
      <c r="O61" s="163"/>
      <c r="P61" s="186"/>
      <c r="Q61" s="10"/>
      <c r="R61" s="10"/>
      <c r="S61" s="164"/>
      <c r="T61" s="164"/>
      <c r="U61" s="164" t="str">
        <f t="shared" si="6"/>
        <v/>
      </c>
      <c r="V61" s="10">
        <v>1</v>
      </c>
      <c r="W61" s="10" t="str">
        <f t="shared" si="7"/>
        <v/>
      </c>
      <c r="X61" s="164">
        <v>1</v>
      </c>
      <c r="Y61" s="10" t="str">
        <f t="shared" si="8"/>
        <v/>
      </c>
      <c r="Z61" s="123" t="str">
        <f t="shared" si="9"/>
        <v/>
      </c>
      <c r="AA61" s="195">
        <f t="shared" si="10"/>
        <v>0</v>
      </c>
      <c r="AB61" s="195" t="str">
        <f t="shared" si="11"/>
        <v/>
      </c>
      <c r="AC61" s="195" t="str">
        <f t="shared" si="11"/>
        <v/>
      </c>
      <c r="AD61" s="195">
        <f t="shared" si="3"/>
        <v>0</v>
      </c>
      <c r="BA61" s="195" t="str">
        <f t="shared" si="12"/>
        <v/>
      </c>
      <c r="BB61" s="195" t="str">
        <f t="shared" si="12"/>
        <v/>
      </c>
      <c r="BC61" s="195" t="str">
        <f t="shared" si="12"/>
        <v/>
      </c>
      <c r="BD61" s="195" t="str">
        <f t="shared" si="12"/>
        <v/>
      </c>
    </row>
    <row r="62" spans="2:62" x14ac:dyDescent="0.25">
      <c r="B62" s="9" t="str">
        <f t="shared" si="5"/>
        <v/>
      </c>
      <c r="C62" s="6"/>
      <c r="D62" s="6"/>
      <c r="E62" s="6"/>
      <c r="F62" s="246" t="str">
        <f>IF('תנאי סף'!BE62&lt;&gt;1,"",'תנאי סף'!F62)</f>
        <v/>
      </c>
      <c r="G62" s="163"/>
      <c r="H62" s="8"/>
      <c r="I62" s="8"/>
      <c r="J62" s="7"/>
      <c r="K62" s="8"/>
      <c r="L62" s="7"/>
      <c r="M62" s="8"/>
      <c r="N62" s="8"/>
      <c r="O62" s="163"/>
      <c r="P62" s="186"/>
      <c r="Q62" s="10"/>
      <c r="R62" s="10"/>
      <c r="S62" s="164"/>
      <c r="T62" s="164"/>
      <c r="U62" s="164" t="str">
        <f t="shared" si="6"/>
        <v/>
      </c>
      <c r="V62" s="10">
        <v>1</v>
      </c>
      <c r="W62" s="10" t="str">
        <f t="shared" si="7"/>
        <v/>
      </c>
      <c r="X62" s="164">
        <v>1</v>
      </c>
      <c r="Y62" s="10" t="str">
        <f t="shared" si="8"/>
        <v/>
      </c>
      <c r="Z62" s="123" t="str">
        <f t="shared" si="9"/>
        <v/>
      </c>
      <c r="AA62" s="195">
        <f t="shared" si="10"/>
        <v>0</v>
      </c>
      <c r="AB62" s="195" t="str">
        <f t="shared" si="11"/>
        <v/>
      </c>
      <c r="AC62" s="195" t="str">
        <f t="shared" si="11"/>
        <v/>
      </c>
      <c r="AD62" s="195">
        <f t="shared" si="3"/>
        <v>0</v>
      </c>
      <c r="BA62" s="195" t="str">
        <f t="shared" si="12"/>
        <v/>
      </c>
      <c r="BB62" s="195" t="str">
        <f t="shared" si="12"/>
        <v/>
      </c>
      <c r="BC62" s="195" t="str">
        <f t="shared" si="12"/>
        <v/>
      </c>
      <c r="BD62" s="195" t="str">
        <f t="shared" si="12"/>
        <v/>
      </c>
    </row>
    <row r="63" spans="2:62" x14ac:dyDescent="0.25">
      <c r="B63" s="9">
        <f t="shared" si="5"/>
        <v>33</v>
      </c>
      <c r="C63" s="6"/>
      <c r="D63" s="6"/>
      <c r="E63" s="6"/>
      <c r="F63" s="246" t="str">
        <f>IF('תנאי סף'!BE63&lt;&gt;1,"",'תנאי סף'!F63)</f>
        <v>אתו"ס - אופרה חיפה</v>
      </c>
      <c r="G63" s="163" t="s">
        <v>246</v>
      </c>
      <c r="H63" s="8"/>
      <c r="I63" s="8"/>
      <c r="J63" s="7"/>
      <c r="K63" s="8"/>
      <c r="L63" s="7"/>
      <c r="M63" s="8"/>
      <c r="N63" s="8"/>
      <c r="O63" s="163"/>
      <c r="P63" s="186"/>
      <c r="Q63" s="10"/>
      <c r="R63" s="10"/>
      <c r="S63" s="164"/>
      <c r="T63" s="164"/>
      <c r="U63" s="164">
        <f t="shared" si="6"/>
        <v>7</v>
      </c>
      <c r="V63" s="10">
        <v>1</v>
      </c>
      <c r="W63" s="10">
        <f t="shared" si="7"/>
        <v>7</v>
      </c>
      <c r="X63" s="164">
        <v>1</v>
      </c>
      <c r="Y63" s="10">
        <f t="shared" si="8"/>
        <v>7</v>
      </c>
      <c r="Z63" s="123">
        <f t="shared" si="9"/>
        <v>4.1916167664670656E-2</v>
      </c>
      <c r="AA63" s="195">
        <f t="shared" si="10"/>
        <v>1</v>
      </c>
      <c r="AB63" s="195">
        <f t="shared" si="11"/>
        <v>0</v>
      </c>
      <c r="AC63" s="195">
        <f t="shared" si="11"/>
        <v>1</v>
      </c>
      <c r="AD63" s="195">
        <f t="shared" si="3"/>
        <v>1</v>
      </c>
      <c r="BA63" s="195" t="str">
        <f t="shared" si="12"/>
        <v>פחות מ-5 שנים</v>
      </c>
      <c r="BB63" s="195" t="str">
        <f t="shared" si="12"/>
        <v>5 שנים ועד 10 שנים</v>
      </c>
      <c r="BC63" s="195" t="str">
        <f t="shared" si="12"/>
        <v>מעל 10 שנים ועד 15 שנים</v>
      </c>
      <c r="BD63" s="195" t="str">
        <f t="shared" si="12"/>
        <v>מעל 15 שנים</v>
      </c>
    </row>
    <row r="64" spans="2:62" x14ac:dyDescent="0.25">
      <c r="B64" s="9" t="str">
        <f t="shared" si="5"/>
        <v/>
      </c>
      <c r="C64" s="6"/>
      <c r="D64" s="6"/>
      <c r="E64" s="6"/>
      <c r="F64" s="246" t="str">
        <f>IF('תנאי סף'!BE64&lt;&gt;1,"",'תנאי סף'!F64)</f>
        <v/>
      </c>
      <c r="G64" s="163"/>
      <c r="H64" s="8"/>
      <c r="I64" s="8"/>
      <c r="J64" s="7"/>
      <c r="K64" s="8"/>
      <c r="L64" s="7"/>
      <c r="M64" s="8"/>
      <c r="N64" s="8"/>
      <c r="O64" s="163"/>
      <c r="P64" s="186"/>
      <c r="Q64" s="10"/>
      <c r="R64" s="10"/>
      <c r="S64" s="164"/>
      <c r="T64" s="164"/>
      <c r="U64" s="164" t="str">
        <f t="shared" si="6"/>
        <v/>
      </c>
      <c r="V64" s="10">
        <v>1</v>
      </c>
      <c r="W64" s="10" t="str">
        <f t="shared" si="7"/>
        <v/>
      </c>
      <c r="X64" s="164">
        <v>1</v>
      </c>
      <c r="Y64" s="10" t="str">
        <f t="shared" si="8"/>
        <v/>
      </c>
      <c r="Z64" s="123" t="str">
        <f t="shared" si="9"/>
        <v/>
      </c>
      <c r="AA64" s="195">
        <f t="shared" si="10"/>
        <v>0</v>
      </c>
      <c r="AB64" s="195" t="str">
        <f t="shared" ref="AB64:AC91" si="13">IF($F64="","",AB$30)</f>
        <v/>
      </c>
      <c r="AC64" s="195" t="str">
        <f t="shared" si="13"/>
        <v/>
      </c>
      <c r="AD64" s="195">
        <f t="shared" si="3"/>
        <v>0</v>
      </c>
      <c r="BA64" s="195" t="str">
        <f t="shared" si="12"/>
        <v/>
      </c>
      <c r="BB64" s="195" t="str">
        <f t="shared" si="12"/>
        <v/>
      </c>
      <c r="BC64" s="195" t="str">
        <f t="shared" si="12"/>
        <v/>
      </c>
      <c r="BD64" s="195" t="str">
        <f t="shared" si="12"/>
        <v/>
      </c>
    </row>
    <row r="65" spans="2:62" x14ac:dyDescent="0.25">
      <c r="B65" s="9">
        <f t="shared" si="5"/>
        <v>35</v>
      </c>
      <c r="C65" s="6"/>
      <c r="D65" s="6"/>
      <c r="E65" s="6"/>
      <c r="F65" s="246" t="str">
        <f>IF('תנאי סף'!BE65&lt;&gt;1,"",'תנאי סף'!F65)</f>
        <v xml:space="preserve">הקשר הווקאלי וינה - תל אביב </v>
      </c>
      <c r="G65" s="163" t="s">
        <v>245</v>
      </c>
      <c r="H65" s="8"/>
      <c r="I65" s="8"/>
      <c r="J65" s="7"/>
      <c r="K65" s="8"/>
      <c r="L65" s="7"/>
      <c r="M65" s="8"/>
      <c r="N65" s="8"/>
      <c r="O65" s="163"/>
      <c r="P65" s="186"/>
      <c r="Q65" s="10"/>
      <c r="R65" s="10"/>
      <c r="S65" s="164"/>
      <c r="T65" s="164"/>
      <c r="U65" s="164">
        <f t="shared" si="6"/>
        <v>5</v>
      </c>
      <c r="V65" s="10">
        <v>1</v>
      </c>
      <c r="W65" s="10">
        <f t="shared" si="7"/>
        <v>5</v>
      </c>
      <c r="X65" s="164">
        <v>1</v>
      </c>
      <c r="Y65" s="10">
        <f t="shared" si="8"/>
        <v>5</v>
      </c>
      <c r="Z65" s="123">
        <f t="shared" si="9"/>
        <v>2.9940119760479042E-2</v>
      </c>
      <c r="AA65" s="195">
        <f t="shared" si="10"/>
        <v>1</v>
      </c>
      <c r="AB65" s="195">
        <f t="shared" si="13"/>
        <v>0</v>
      </c>
      <c r="AC65" s="195">
        <f t="shared" si="13"/>
        <v>1</v>
      </c>
      <c r="AD65" s="195">
        <f t="shared" si="3"/>
        <v>1</v>
      </c>
      <c r="BA65" s="195" t="str">
        <f t="shared" si="12"/>
        <v>פחות מ-5 שנים</v>
      </c>
      <c r="BB65" s="195" t="str">
        <f t="shared" si="12"/>
        <v>5 שנים ועד 10 שנים</v>
      </c>
      <c r="BC65" s="195" t="str">
        <f t="shared" si="12"/>
        <v>מעל 10 שנים ועד 15 שנים</v>
      </c>
      <c r="BD65" s="195" t="str">
        <f t="shared" si="12"/>
        <v>מעל 15 שנים</v>
      </c>
    </row>
    <row r="66" spans="2:62" x14ac:dyDescent="0.25">
      <c r="B66" s="9">
        <f t="shared" si="5"/>
        <v>36</v>
      </c>
      <c r="C66" s="6"/>
      <c r="D66" s="6"/>
      <c r="E66" s="6"/>
      <c r="F66" s="246" t="str">
        <f>IF('תנאי סף'!BE66&lt;&gt;1,"",'תנאי סף'!F66)</f>
        <v>בר-קיימא  -  iluminations</v>
      </c>
      <c r="G66" s="163" t="s">
        <v>244</v>
      </c>
      <c r="H66" s="8"/>
      <c r="I66" s="8"/>
      <c r="J66" s="7"/>
      <c r="K66" s="8"/>
      <c r="L66" s="7"/>
      <c r="M66" s="8"/>
      <c r="N66" s="8"/>
      <c r="O66" s="163"/>
      <c r="P66" s="186"/>
      <c r="Q66" s="10"/>
      <c r="R66" s="10"/>
      <c r="S66" s="164"/>
      <c r="T66" s="164"/>
      <c r="U66" s="164">
        <f t="shared" si="6"/>
        <v>3</v>
      </c>
      <c r="V66" s="10">
        <v>1</v>
      </c>
      <c r="W66" s="10">
        <f t="shared" si="7"/>
        <v>3</v>
      </c>
      <c r="X66" s="164">
        <v>1</v>
      </c>
      <c r="Y66" s="10">
        <f t="shared" si="8"/>
        <v>3</v>
      </c>
      <c r="Z66" s="123">
        <f t="shared" si="9"/>
        <v>1.7964071856287425E-2</v>
      </c>
      <c r="AA66" s="195">
        <f t="shared" si="10"/>
        <v>1</v>
      </c>
      <c r="AB66" s="195">
        <f t="shared" si="13"/>
        <v>0</v>
      </c>
      <c r="AC66" s="195">
        <f t="shared" si="13"/>
        <v>1</v>
      </c>
      <c r="AD66" s="195">
        <f t="shared" si="3"/>
        <v>1</v>
      </c>
      <c r="BA66" s="195" t="str">
        <f t="shared" si="12"/>
        <v>פחות מ-5 שנים</v>
      </c>
      <c r="BB66" s="195" t="str">
        <f t="shared" si="12"/>
        <v>5 שנים ועד 10 שנים</v>
      </c>
      <c r="BC66" s="195" t="str">
        <f t="shared" si="12"/>
        <v>מעל 10 שנים ועד 15 שנים</v>
      </c>
      <c r="BD66" s="195" t="str">
        <f t="shared" si="12"/>
        <v>מעל 15 שנים</v>
      </c>
    </row>
    <row r="67" spans="2:62" x14ac:dyDescent="0.25">
      <c r="B67" s="9">
        <f t="shared" si="5"/>
        <v>37</v>
      </c>
      <c r="C67" s="6"/>
      <c r="D67" s="6"/>
      <c r="E67" s="6"/>
      <c r="F67" s="246" t="str">
        <f>IF('תנאי סף'!BE67&lt;&gt;1,"",'תנאי סף'!F67)</f>
        <v>בר-קיימא - קולות חבויים</v>
      </c>
      <c r="G67" s="163" t="s">
        <v>244</v>
      </c>
      <c r="H67" s="8"/>
      <c r="I67" s="8"/>
      <c r="J67" s="7"/>
      <c r="K67" s="8"/>
      <c r="L67" s="7"/>
      <c r="M67" s="8"/>
      <c r="N67" s="8"/>
      <c r="O67" s="163"/>
      <c r="P67" s="186"/>
      <c r="Q67" s="10"/>
      <c r="R67" s="10"/>
      <c r="S67" s="164"/>
      <c r="T67" s="164"/>
      <c r="U67" s="164">
        <f t="shared" si="6"/>
        <v>3</v>
      </c>
      <c r="V67" s="10">
        <v>1</v>
      </c>
      <c r="W67" s="10">
        <f t="shared" si="7"/>
        <v>3</v>
      </c>
      <c r="X67" s="164">
        <v>1</v>
      </c>
      <c r="Y67" s="10">
        <f t="shared" si="8"/>
        <v>3</v>
      </c>
      <c r="Z67" s="123">
        <f t="shared" si="9"/>
        <v>1.7964071856287425E-2</v>
      </c>
      <c r="AA67" s="195">
        <f t="shared" si="10"/>
        <v>1</v>
      </c>
      <c r="AB67" s="195">
        <f t="shared" si="13"/>
        <v>0</v>
      </c>
      <c r="AC67" s="195">
        <f t="shared" si="13"/>
        <v>1</v>
      </c>
      <c r="AD67" s="195">
        <f t="shared" si="3"/>
        <v>1</v>
      </c>
      <c r="BA67" s="195" t="str">
        <f t="shared" si="12"/>
        <v>פחות מ-5 שנים</v>
      </c>
      <c r="BB67" s="195" t="str">
        <f t="shared" si="12"/>
        <v>5 שנים ועד 10 שנים</v>
      </c>
      <c r="BC67" s="195" t="str">
        <f t="shared" si="12"/>
        <v>מעל 10 שנים ועד 15 שנים</v>
      </c>
      <c r="BD67" s="195" t="str">
        <f t="shared" si="12"/>
        <v>מעל 15 שנים</v>
      </c>
    </row>
    <row r="68" spans="2:62" x14ac:dyDescent="0.25">
      <c r="B68" s="9" t="str">
        <f t="shared" si="5"/>
        <v/>
      </c>
      <c r="C68" s="6"/>
      <c r="D68" s="6"/>
      <c r="E68" s="6"/>
      <c r="F68" s="246" t="str">
        <f>IF('תנאי סף'!BE68&lt;&gt;1,"",'תנאי סף'!F68)</f>
        <v/>
      </c>
      <c r="G68" s="163"/>
      <c r="H68" s="8"/>
      <c r="I68" s="8"/>
      <c r="J68" s="7"/>
      <c r="K68" s="8"/>
      <c r="L68" s="7"/>
      <c r="M68" s="8"/>
      <c r="N68" s="8"/>
      <c r="O68" s="163"/>
      <c r="P68" s="186"/>
      <c r="Q68" s="10"/>
      <c r="R68" s="10"/>
      <c r="S68" s="164"/>
      <c r="T68" s="164"/>
      <c r="U68" s="164" t="str">
        <f t="shared" si="6"/>
        <v/>
      </c>
      <c r="V68" s="10">
        <v>1</v>
      </c>
      <c r="W68" s="10" t="str">
        <f t="shared" si="7"/>
        <v/>
      </c>
      <c r="X68" s="164">
        <v>1</v>
      </c>
      <c r="Y68" s="10" t="str">
        <f t="shared" si="8"/>
        <v/>
      </c>
      <c r="Z68" s="123" t="str">
        <f t="shared" si="9"/>
        <v/>
      </c>
      <c r="AA68" s="195">
        <f t="shared" si="10"/>
        <v>0</v>
      </c>
      <c r="AB68" s="195" t="str">
        <f t="shared" si="13"/>
        <v/>
      </c>
      <c r="AC68" s="195" t="str">
        <f t="shared" si="13"/>
        <v/>
      </c>
      <c r="AD68" s="195">
        <f t="shared" si="3"/>
        <v>0</v>
      </c>
      <c r="BA68" s="195" t="str">
        <f t="shared" si="12"/>
        <v/>
      </c>
      <c r="BB68" s="195" t="str">
        <f t="shared" si="12"/>
        <v/>
      </c>
      <c r="BC68" s="195" t="str">
        <f t="shared" si="12"/>
        <v/>
      </c>
      <c r="BD68" s="195" t="str">
        <f t="shared" si="12"/>
        <v/>
      </c>
    </row>
    <row r="69" spans="2:62" x14ac:dyDescent="0.25">
      <c r="B69" s="9" t="str">
        <f t="shared" si="5"/>
        <v/>
      </c>
      <c r="C69" s="6"/>
      <c r="D69" s="6"/>
      <c r="E69" s="6"/>
      <c r="F69" s="246" t="str">
        <f>IF('תנאי סף'!BE69&lt;&gt;1,"",'תנאי סף'!F69)</f>
        <v/>
      </c>
      <c r="G69" s="163"/>
      <c r="H69" s="8"/>
      <c r="I69" s="8"/>
      <c r="J69" s="7"/>
      <c r="K69" s="8"/>
      <c r="L69" s="7"/>
      <c r="M69" s="8"/>
      <c r="N69" s="8"/>
      <c r="O69" s="163"/>
      <c r="P69" s="186"/>
      <c r="Q69" s="10"/>
      <c r="R69" s="10"/>
      <c r="S69" s="164"/>
      <c r="T69" s="164"/>
      <c r="U69" s="164" t="str">
        <f t="shared" si="6"/>
        <v/>
      </c>
      <c r="V69" s="10">
        <v>1</v>
      </c>
      <c r="W69" s="10" t="str">
        <f t="shared" si="7"/>
        <v/>
      </c>
      <c r="X69" s="164">
        <v>1</v>
      </c>
      <c r="Y69" s="10" t="str">
        <f t="shared" si="8"/>
        <v/>
      </c>
      <c r="Z69" s="123" t="str">
        <f t="shared" si="9"/>
        <v/>
      </c>
      <c r="AA69" s="195">
        <f t="shared" si="10"/>
        <v>0</v>
      </c>
      <c r="AB69" s="195" t="str">
        <f t="shared" si="13"/>
        <v/>
      </c>
      <c r="AC69" s="195" t="str">
        <f t="shared" si="13"/>
        <v/>
      </c>
      <c r="AD69" s="195">
        <f t="shared" si="3"/>
        <v>0</v>
      </c>
      <c r="BA69" s="195" t="str">
        <f t="shared" si="12"/>
        <v/>
      </c>
      <c r="BB69" s="195" t="str">
        <f t="shared" si="12"/>
        <v/>
      </c>
      <c r="BC69" s="195" t="str">
        <f t="shared" si="12"/>
        <v/>
      </c>
      <c r="BD69" s="195" t="str">
        <f t="shared" si="12"/>
        <v/>
      </c>
    </row>
    <row r="70" spans="2:62" s="371" customFormat="1" x14ac:dyDescent="0.25">
      <c r="B70" s="9">
        <f t="shared" si="5"/>
        <v>40</v>
      </c>
      <c r="C70" s="6"/>
      <c r="D70" s="6"/>
      <c r="E70" s="6"/>
      <c r="F70" s="246" t="str">
        <f>IF('תנאי סף'!BE70&lt;&gt;1,"",'תנאי סף'!F70)</f>
        <v>צוותא  - צלילי קסם</v>
      </c>
      <c r="G70" s="163" t="s">
        <v>252</v>
      </c>
      <c r="H70" s="8"/>
      <c r="I70" s="8"/>
      <c r="J70" s="7"/>
      <c r="K70" s="8"/>
      <c r="L70" s="7"/>
      <c r="M70" s="8"/>
      <c r="N70" s="8"/>
      <c r="O70" s="163"/>
      <c r="P70" s="186"/>
      <c r="Q70" s="10"/>
      <c r="R70" s="10"/>
      <c r="S70" s="164"/>
      <c r="T70" s="164"/>
      <c r="U70" s="164">
        <f t="shared" si="6"/>
        <v>0</v>
      </c>
      <c r="V70" s="10">
        <v>1</v>
      </c>
      <c r="W70" s="10">
        <f t="shared" si="7"/>
        <v>0</v>
      </c>
      <c r="X70" s="164">
        <v>1</v>
      </c>
      <c r="Y70" s="10">
        <f t="shared" si="8"/>
        <v>0</v>
      </c>
      <c r="Z70" s="123">
        <f t="shared" si="9"/>
        <v>0</v>
      </c>
      <c r="AA70" s="370">
        <f t="shared" si="10"/>
        <v>1</v>
      </c>
      <c r="AB70" s="370">
        <f t="shared" si="13"/>
        <v>0</v>
      </c>
      <c r="AC70" s="370">
        <f t="shared" si="13"/>
        <v>1</v>
      </c>
      <c r="AD70" s="370">
        <f t="shared" si="3"/>
        <v>1</v>
      </c>
      <c r="AE70" s="370"/>
      <c r="AF70" s="370"/>
      <c r="AG70" s="370"/>
      <c r="AH70" s="370"/>
      <c r="AI70" s="370"/>
      <c r="AJ70" s="370"/>
      <c r="AK70" s="370"/>
      <c r="AL70" s="370"/>
      <c r="AM70" s="370"/>
      <c r="AN70" s="370"/>
      <c r="AO70" s="370"/>
      <c r="AP70" s="370"/>
      <c r="AQ70" s="370"/>
      <c r="AR70" s="370"/>
      <c r="AS70" s="370"/>
      <c r="AT70" s="370"/>
      <c r="AU70" s="370"/>
      <c r="AV70" s="370"/>
      <c r="AW70" s="370"/>
      <c r="AX70" s="370"/>
      <c r="AY70" s="370"/>
      <c r="AZ70" s="370"/>
      <c r="BA70" s="370" t="str">
        <f t="shared" si="12"/>
        <v>פחות מ-5 שנים</v>
      </c>
      <c r="BB70" s="370" t="str">
        <f t="shared" si="12"/>
        <v>5 שנים ועד 10 שנים</v>
      </c>
      <c r="BC70" s="370" t="str">
        <f t="shared" si="12"/>
        <v>מעל 10 שנים ועד 15 שנים</v>
      </c>
      <c r="BD70" s="370" t="str">
        <f t="shared" si="12"/>
        <v>מעל 15 שנים</v>
      </c>
      <c r="BE70" s="370"/>
      <c r="BF70" s="370"/>
      <c r="BG70" s="370"/>
      <c r="BH70" s="370"/>
      <c r="BI70" s="370"/>
      <c r="BJ70" s="370"/>
    </row>
    <row r="71" spans="2:62" x14ac:dyDescent="0.25">
      <c r="B71" s="9" t="str">
        <f t="shared" si="5"/>
        <v/>
      </c>
      <c r="C71" s="6"/>
      <c r="D71" s="6"/>
      <c r="E71" s="6"/>
      <c r="F71" s="246" t="str">
        <f>IF('תנאי סף'!BE71&lt;&gt;1,"",'תנאי סף'!F71)</f>
        <v/>
      </c>
      <c r="G71" s="163" t="s">
        <v>143</v>
      </c>
      <c r="H71" s="8"/>
      <c r="I71" s="8"/>
      <c r="J71" s="7"/>
      <c r="K71" s="8"/>
      <c r="L71" s="7"/>
      <c r="M71" s="8"/>
      <c r="N71" s="8"/>
      <c r="O71" s="163"/>
      <c r="P71" s="186"/>
      <c r="Q71" s="10"/>
      <c r="R71" s="10"/>
      <c r="S71" s="164"/>
      <c r="T71" s="164"/>
      <c r="U71" s="164" t="str">
        <f t="shared" si="6"/>
        <v/>
      </c>
      <c r="V71" s="10">
        <v>1</v>
      </c>
      <c r="W71" s="10" t="str">
        <f t="shared" si="7"/>
        <v/>
      </c>
      <c r="X71" s="164">
        <v>1</v>
      </c>
      <c r="Y71" s="10" t="str">
        <f t="shared" si="8"/>
        <v/>
      </c>
      <c r="Z71" s="123" t="str">
        <f t="shared" si="9"/>
        <v/>
      </c>
      <c r="AA71" s="195">
        <f t="shared" si="10"/>
        <v>0</v>
      </c>
      <c r="AB71" s="195" t="str">
        <f t="shared" si="13"/>
        <v/>
      </c>
      <c r="AC71" s="195" t="str">
        <f t="shared" si="13"/>
        <v/>
      </c>
      <c r="AD71" s="195">
        <f t="shared" si="3"/>
        <v>0</v>
      </c>
      <c r="BA71" s="195" t="str">
        <f t="shared" ref="BA71:BD90" si="14">IF($F71="","",BA$30)</f>
        <v/>
      </c>
      <c r="BB71" s="195" t="str">
        <f t="shared" si="14"/>
        <v/>
      </c>
      <c r="BC71" s="195" t="str">
        <f t="shared" si="14"/>
        <v/>
      </c>
      <c r="BD71" s="195" t="str">
        <f t="shared" si="14"/>
        <v/>
      </c>
    </row>
    <row r="72" spans="2:62" x14ac:dyDescent="0.25">
      <c r="B72" s="9">
        <f t="shared" si="5"/>
        <v>42</v>
      </c>
      <c r="C72" s="6"/>
      <c r="D72" s="6"/>
      <c r="E72" s="6"/>
      <c r="F72" s="246" t="str">
        <f>IF('תנאי סף'!BE72&lt;&gt;1,"",'תנאי סף'!F72)</f>
        <v>אוצר המוסיקה היהודית - סדרת קונצרטים לעוגב</v>
      </c>
      <c r="G72" s="163" t="s">
        <v>244</v>
      </c>
      <c r="H72" s="8"/>
      <c r="I72" s="8"/>
      <c r="J72" s="7"/>
      <c r="K72" s="8"/>
      <c r="L72" s="7"/>
      <c r="M72" s="8"/>
      <c r="N72" s="8"/>
      <c r="O72" s="163"/>
      <c r="P72" s="186"/>
      <c r="Q72" s="10"/>
      <c r="R72" s="10"/>
      <c r="S72" s="164"/>
      <c r="T72" s="164"/>
      <c r="U72" s="164">
        <f t="shared" si="6"/>
        <v>3</v>
      </c>
      <c r="V72" s="10">
        <v>1</v>
      </c>
      <c r="W72" s="10">
        <f t="shared" si="7"/>
        <v>3</v>
      </c>
      <c r="X72" s="164">
        <v>1</v>
      </c>
      <c r="Y72" s="10">
        <f t="shared" si="8"/>
        <v>3</v>
      </c>
      <c r="Z72" s="123">
        <f t="shared" si="9"/>
        <v>1.7964071856287425E-2</v>
      </c>
      <c r="AA72" s="195">
        <f t="shared" si="10"/>
        <v>1</v>
      </c>
      <c r="AB72" s="195">
        <f t="shared" si="13"/>
        <v>0</v>
      </c>
      <c r="AC72" s="195">
        <f t="shared" si="13"/>
        <v>1</v>
      </c>
      <c r="AD72" s="195">
        <f t="shared" si="3"/>
        <v>1</v>
      </c>
      <c r="BA72" s="195" t="str">
        <f t="shared" si="14"/>
        <v>פחות מ-5 שנים</v>
      </c>
      <c r="BB72" s="195" t="str">
        <f t="shared" si="14"/>
        <v>5 שנים ועד 10 שנים</v>
      </c>
      <c r="BC72" s="195" t="str">
        <f t="shared" si="14"/>
        <v>מעל 10 שנים ועד 15 שנים</v>
      </c>
      <c r="BD72" s="195" t="str">
        <f t="shared" si="14"/>
        <v>מעל 15 שנים</v>
      </c>
    </row>
    <row r="73" spans="2:62" x14ac:dyDescent="0.25">
      <c r="B73" s="9" t="str">
        <f t="shared" si="5"/>
        <v/>
      </c>
      <c r="C73" s="6"/>
      <c r="D73" s="6"/>
      <c r="E73" s="6"/>
      <c r="F73" s="246" t="str">
        <f>IF('תנאי סף'!BE73&lt;&gt;1,"",'תנאי סף'!F73)</f>
        <v/>
      </c>
      <c r="G73" s="163"/>
      <c r="H73" s="8"/>
      <c r="I73" s="8"/>
      <c r="J73" s="7"/>
      <c r="K73" s="8"/>
      <c r="L73" s="7"/>
      <c r="M73" s="8"/>
      <c r="N73" s="8"/>
      <c r="O73" s="163"/>
      <c r="P73" s="186"/>
      <c r="Q73" s="10"/>
      <c r="R73" s="10"/>
      <c r="S73" s="164"/>
      <c r="T73" s="164"/>
      <c r="U73" s="164" t="str">
        <f t="shared" si="6"/>
        <v/>
      </c>
      <c r="V73" s="10">
        <v>1</v>
      </c>
      <c r="W73" s="10" t="str">
        <f t="shared" si="7"/>
        <v/>
      </c>
      <c r="X73" s="164">
        <v>1</v>
      </c>
      <c r="Y73" s="10" t="str">
        <f t="shared" si="8"/>
        <v/>
      </c>
      <c r="Z73" s="123" t="str">
        <f t="shared" si="9"/>
        <v/>
      </c>
      <c r="AA73" s="195">
        <f t="shared" si="10"/>
        <v>0</v>
      </c>
      <c r="AB73" s="195" t="str">
        <f t="shared" si="13"/>
        <v/>
      </c>
      <c r="AC73" s="195" t="str">
        <f t="shared" si="13"/>
        <v/>
      </c>
      <c r="AD73" s="195">
        <f t="shared" si="3"/>
        <v>0</v>
      </c>
      <c r="BA73" s="195" t="str">
        <f t="shared" si="14"/>
        <v/>
      </c>
      <c r="BB73" s="195" t="str">
        <f t="shared" si="14"/>
        <v/>
      </c>
      <c r="BC73" s="195" t="str">
        <f t="shared" si="14"/>
        <v/>
      </c>
      <c r="BD73" s="195" t="str">
        <f t="shared" si="14"/>
        <v/>
      </c>
    </row>
    <row r="74" spans="2:62" x14ac:dyDescent="0.25">
      <c r="B74" s="9" t="str">
        <f t="shared" si="5"/>
        <v/>
      </c>
      <c r="C74" s="6"/>
      <c r="D74" s="6"/>
      <c r="E74" s="6"/>
      <c r="F74" s="246" t="str">
        <f>IF('תנאי סף'!BE74&lt;&gt;1,"",'תנאי סף'!F74)</f>
        <v/>
      </c>
      <c r="G74" s="163" t="s">
        <v>143</v>
      </c>
      <c r="H74" s="8"/>
      <c r="I74" s="8"/>
      <c r="J74" s="7"/>
      <c r="K74" s="8"/>
      <c r="L74" s="7"/>
      <c r="M74" s="8"/>
      <c r="N74" s="8"/>
      <c r="O74" s="163"/>
      <c r="P74" s="186"/>
      <c r="Q74" s="10"/>
      <c r="R74" s="10"/>
      <c r="S74" s="164"/>
      <c r="T74" s="164"/>
      <c r="U74" s="164" t="str">
        <f t="shared" si="6"/>
        <v/>
      </c>
      <c r="V74" s="10">
        <v>1</v>
      </c>
      <c r="W74" s="10" t="str">
        <f t="shared" si="7"/>
        <v/>
      </c>
      <c r="X74" s="164">
        <v>1</v>
      </c>
      <c r="Y74" s="10" t="str">
        <f t="shared" si="8"/>
        <v/>
      </c>
      <c r="Z74" s="123" t="str">
        <f t="shared" si="9"/>
        <v/>
      </c>
      <c r="AA74" s="195">
        <f t="shared" si="10"/>
        <v>0</v>
      </c>
      <c r="AB74" s="195" t="str">
        <f t="shared" si="13"/>
        <v/>
      </c>
      <c r="AC74" s="195" t="str">
        <f t="shared" si="13"/>
        <v/>
      </c>
      <c r="AD74" s="195">
        <f t="shared" si="3"/>
        <v>0</v>
      </c>
      <c r="BA74" s="195" t="str">
        <f t="shared" si="14"/>
        <v/>
      </c>
      <c r="BB74" s="195" t="str">
        <f t="shared" si="14"/>
        <v/>
      </c>
      <c r="BC74" s="195" t="str">
        <f t="shared" si="14"/>
        <v/>
      </c>
      <c r="BD74" s="195" t="str">
        <f t="shared" si="14"/>
        <v/>
      </c>
    </row>
    <row r="75" spans="2:62" x14ac:dyDescent="0.25">
      <c r="B75" s="9" t="str">
        <f t="shared" si="5"/>
        <v/>
      </c>
      <c r="C75" s="6"/>
      <c r="D75" s="6"/>
      <c r="E75" s="6"/>
      <c r="F75" s="246" t="str">
        <f>IF('תנאי סף'!BE75&lt;&gt;1,"",'תנאי סף'!F75)</f>
        <v/>
      </c>
      <c r="G75" s="163"/>
      <c r="H75" s="8"/>
      <c r="I75" s="8"/>
      <c r="J75" s="7"/>
      <c r="K75" s="8"/>
      <c r="L75" s="7"/>
      <c r="M75" s="8"/>
      <c r="N75" s="8"/>
      <c r="O75" s="163"/>
      <c r="P75" s="186"/>
      <c r="Q75" s="10"/>
      <c r="R75" s="10"/>
      <c r="S75" s="164"/>
      <c r="T75" s="164"/>
      <c r="U75" s="164" t="str">
        <f t="shared" si="6"/>
        <v/>
      </c>
      <c r="V75" s="10">
        <v>1</v>
      </c>
      <c r="W75" s="10" t="str">
        <f t="shared" si="7"/>
        <v/>
      </c>
      <c r="X75" s="164">
        <v>1</v>
      </c>
      <c r="Y75" s="10" t="str">
        <f t="shared" si="8"/>
        <v/>
      </c>
      <c r="Z75" s="123" t="str">
        <f t="shared" si="9"/>
        <v/>
      </c>
      <c r="AA75" s="195">
        <f t="shared" si="10"/>
        <v>0</v>
      </c>
      <c r="AB75" s="195" t="str">
        <f t="shared" si="13"/>
        <v/>
      </c>
      <c r="AC75" s="195" t="str">
        <f t="shared" si="13"/>
        <v/>
      </c>
      <c r="AD75" s="195">
        <f t="shared" si="3"/>
        <v>0</v>
      </c>
      <c r="BA75" s="195" t="str">
        <f t="shared" si="14"/>
        <v/>
      </c>
      <c r="BB75" s="195" t="str">
        <f t="shared" si="14"/>
        <v/>
      </c>
      <c r="BC75" s="195" t="str">
        <f t="shared" si="14"/>
        <v/>
      </c>
      <c r="BD75" s="195" t="str">
        <f t="shared" si="14"/>
        <v/>
      </c>
    </row>
    <row r="76" spans="2:62" x14ac:dyDescent="0.25">
      <c r="B76" s="9">
        <f t="shared" si="5"/>
        <v>46</v>
      </c>
      <c r="C76" s="6"/>
      <c r="D76" s="6"/>
      <c r="E76" s="6"/>
      <c r="F76" s="246" t="str">
        <f>IF('תנאי סף'!BE76&lt;&gt;1,"",'תנאי סף'!F76)</f>
        <v>תו המשווה - מוסיקה בונת שיוויון</v>
      </c>
      <c r="G76" s="163" t="s">
        <v>244</v>
      </c>
      <c r="H76" s="8"/>
      <c r="I76" s="8"/>
      <c r="J76" s="7"/>
      <c r="K76" s="8"/>
      <c r="L76" s="7"/>
      <c r="M76" s="8"/>
      <c r="N76" s="8"/>
      <c r="O76" s="163"/>
      <c r="P76" s="186"/>
      <c r="Q76" s="10"/>
      <c r="R76" s="10"/>
      <c r="S76" s="164"/>
      <c r="T76" s="164"/>
      <c r="U76" s="164">
        <f t="shared" si="6"/>
        <v>3</v>
      </c>
      <c r="V76" s="10">
        <v>1</v>
      </c>
      <c r="W76" s="10">
        <f t="shared" si="7"/>
        <v>3</v>
      </c>
      <c r="X76" s="164">
        <v>1</v>
      </c>
      <c r="Y76" s="10">
        <f t="shared" si="8"/>
        <v>3</v>
      </c>
      <c r="Z76" s="123">
        <f t="shared" si="9"/>
        <v>1.7964071856287425E-2</v>
      </c>
      <c r="AA76" s="195">
        <f t="shared" si="10"/>
        <v>1</v>
      </c>
      <c r="AB76" s="195">
        <f t="shared" si="13"/>
        <v>0</v>
      </c>
      <c r="AC76" s="195">
        <f t="shared" si="13"/>
        <v>1</v>
      </c>
      <c r="AD76" s="195">
        <f t="shared" si="3"/>
        <v>1</v>
      </c>
      <c r="BA76" s="195" t="str">
        <f t="shared" si="14"/>
        <v>פחות מ-5 שנים</v>
      </c>
      <c r="BB76" s="195" t="str">
        <f t="shared" si="14"/>
        <v>5 שנים ועד 10 שנים</v>
      </c>
      <c r="BC76" s="195" t="str">
        <f t="shared" si="14"/>
        <v>מעל 10 שנים ועד 15 שנים</v>
      </c>
      <c r="BD76" s="195" t="str">
        <f t="shared" si="14"/>
        <v>מעל 15 שנים</v>
      </c>
    </row>
    <row r="77" spans="2:62" x14ac:dyDescent="0.25">
      <c r="B77" s="9" t="str">
        <f t="shared" si="5"/>
        <v/>
      </c>
      <c r="C77" s="6"/>
      <c r="D77" s="6"/>
      <c r="E77" s="6"/>
      <c r="F77" s="246" t="str">
        <f>IF('תנאי סף'!BE77&lt;&gt;1,"",'תנאי סף'!F77)</f>
        <v/>
      </c>
      <c r="G77" s="163"/>
      <c r="H77" s="8"/>
      <c r="I77" s="8"/>
      <c r="J77" s="7"/>
      <c r="K77" s="8"/>
      <c r="L77" s="7"/>
      <c r="M77" s="8"/>
      <c r="N77" s="8"/>
      <c r="O77" s="163"/>
      <c r="P77" s="186"/>
      <c r="Q77" s="10"/>
      <c r="R77" s="10"/>
      <c r="S77" s="164"/>
      <c r="T77" s="164"/>
      <c r="U77" s="164" t="str">
        <f t="shared" si="6"/>
        <v/>
      </c>
      <c r="V77" s="10">
        <v>1</v>
      </c>
      <c r="W77" s="10" t="str">
        <f t="shared" si="7"/>
        <v/>
      </c>
      <c r="X77" s="164">
        <v>1</v>
      </c>
      <c r="Y77" s="10" t="str">
        <f t="shared" si="8"/>
        <v/>
      </c>
      <c r="Z77" s="123" t="str">
        <f t="shared" si="9"/>
        <v/>
      </c>
      <c r="AA77" s="195">
        <f t="shared" si="10"/>
        <v>0</v>
      </c>
      <c r="AB77" s="195" t="str">
        <f t="shared" si="13"/>
        <v/>
      </c>
      <c r="AC77" s="195" t="str">
        <f t="shared" si="13"/>
        <v/>
      </c>
      <c r="AD77" s="195">
        <f t="shared" si="3"/>
        <v>0</v>
      </c>
      <c r="BA77" s="195" t="str">
        <f t="shared" si="14"/>
        <v/>
      </c>
      <c r="BB77" s="195" t="str">
        <f t="shared" si="14"/>
        <v/>
      </c>
      <c r="BC77" s="195" t="str">
        <f t="shared" si="14"/>
        <v/>
      </c>
      <c r="BD77" s="195" t="str">
        <f t="shared" si="14"/>
        <v/>
      </c>
    </row>
    <row r="78" spans="2:62" x14ac:dyDescent="0.25">
      <c r="B78" s="9" t="str">
        <f t="shared" si="5"/>
        <v/>
      </c>
      <c r="C78" s="6"/>
      <c r="D78" s="6"/>
      <c r="E78" s="6"/>
      <c r="F78" s="246" t="str">
        <f>IF('תנאי סף'!BE78&lt;&gt;1,"",'תנאי סף'!F78)</f>
        <v/>
      </c>
      <c r="G78" s="163"/>
      <c r="H78" s="8"/>
      <c r="I78" s="8"/>
      <c r="J78" s="7"/>
      <c r="K78" s="8"/>
      <c r="L78" s="7"/>
      <c r="M78" s="8"/>
      <c r="N78" s="8"/>
      <c r="O78" s="163"/>
      <c r="P78" s="186"/>
      <c r="Q78" s="10"/>
      <c r="R78" s="10"/>
      <c r="S78" s="164"/>
      <c r="T78" s="164"/>
      <c r="U78" s="164" t="str">
        <f t="shared" si="6"/>
        <v/>
      </c>
      <c r="V78" s="10">
        <v>1</v>
      </c>
      <c r="W78" s="10" t="str">
        <f t="shared" si="7"/>
        <v/>
      </c>
      <c r="X78" s="164">
        <v>1</v>
      </c>
      <c r="Y78" s="10" t="str">
        <f t="shared" si="8"/>
        <v/>
      </c>
      <c r="Z78" s="123" t="str">
        <f t="shared" si="9"/>
        <v/>
      </c>
      <c r="AA78" s="195">
        <f t="shared" si="10"/>
        <v>0</v>
      </c>
      <c r="AB78" s="195" t="str">
        <f t="shared" si="13"/>
        <v/>
      </c>
      <c r="AC78" s="195" t="str">
        <f t="shared" si="13"/>
        <v/>
      </c>
      <c r="AD78" s="195">
        <f t="shared" si="3"/>
        <v>0</v>
      </c>
      <c r="BA78" s="195" t="str">
        <f t="shared" si="14"/>
        <v/>
      </c>
      <c r="BB78" s="195" t="str">
        <f t="shared" si="14"/>
        <v/>
      </c>
      <c r="BC78" s="195" t="str">
        <f t="shared" si="14"/>
        <v/>
      </c>
      <c r="BD78" s="195" t="str">
        <f t="shared" si="14"/>
        <v/>
      </c>
    </row>
    <row r="79" spans="2:62" x14ac:dyDescent="0.25">
      <c r="B79" s="9" t="str">
        <f t="shared" si="5"/>
        <v/>
      </c>
      <c r="C79" s="6"/>
      <c r="D79" s="6"/>
      <c r="E79" s="6"/>
      <c r="F79" s="246" t="str">
        <f>IF('תנאי סף'!BE79&lt;&gt;1,"",'תנאי סף'!F79)</f>
        <v/>
      </c>
      <c r="G79" s="163"/>
      <c r="H79" s="8"/>
      <c r="I79" s="8"/>
      <c r="J79" s="7"/>
      <c r="K79" s="8"/>
      <c r="L79" s="7"/>
      <c r="M79" s="8"/>
      <c r="N79" s="8"/>
      <c r="O79" s="163"/>
      <c r="P79" s="186"/>
      <c r="Q79" s="10"/>
      <c r="R79" s="10"/>
      <c r="S79" s="164"/>
      <c r="T79" s="164"/>
      <c r="U79" s="164" t="str">
        <f t="shared" si="6"/>
        <v/>
      </c>
      <c r="V79" s="10">
        <v>1</v>
      </c>
      <c r="W79" s="10" t="str">
        <f t="shared" si="7"/>
        <v/>
      </c>
      <c r="X79" s="164">
        <v>1</v>
      </c>
      <c r="Y79" s="10" t="str">
        <f t="shared" si="8"/>
        <v/>
      </c>
      <c r="Z79" s="123" t="str">
        <f t="shared" si="9"/>
        <v/>
      </c>
      <c r="AA79" s="195">
        <f t="shared" si="10"/>
        <v>0</v>
      </c>
      <c r="AB79" s="195" t="str">
        <f t="shared" si="13"/>
        <v/>
      </c>
      <c r="AC79" s="195" t="str">
        <f t="shared" si="13"/>
        <v/>
      </c>
      <c r="AD79" s="195">
        <f t="shared" si="3"/>
        <v>0</v>
      </c>
      <c r="BA79" s="195" t="str">
        <f t="shared" si="14"/>
        <v/>
      </c>
      <c r="BB79" s="195" t="str">
        <f t="shared" si="14"/>
        <v/>
      </c>
      <c r="BC79" s="195" t="str">
        <f t="shared" si="14"/>
        <v/>
      </c>
      <c r="BD79" s="195" t="str">
        <f t="shared" si="14"/>
        <v/>
      </c>
    </row>
    <row r="80" spans="2:62" s="371" customFormat="1" x14ac:dyDescent="0.25">
      <c r="B80" s="9">
        <f t="shared" si="5"/>
        <v>50</v>
      </c>
      <c r="C80" s="6"/>
      <c r="D80" s="6"/>
      <c r="E80" s="6"/>
      <c r="F80" s="246" t="str">
        <f>IF('תנאי סף'!BE80&lt;&gt;1,"",'תנאי סף'!F80)</f>
        <v>מיוזיק פורט - קידום אמנים ברשת</v>
      </c>
      <c r="G80" s="439" t="s">
        <v>245</v>
      </c>
      <c r="H80" s="8"/>
      <c r="I80" s="8"/>
      <c r="J80" s="7"/>
      <c r="K80" s="8"/>
      <c r="L80" s="7"/>
      <c r="M80" s="8"/>
      <c r="N80" s="8"/>
      <c r="O80" s="163"/>
      <c r="P80" s="186"/>
      <c r="Q80" s="10"/>
      <c r="R80" s="10"/>
      <c r="S80" s="164"/>
      <c r="T80" s="164"/>
      <c r="U80" s="164">
        <f t="shared" si="6"/>
        <v>5</v>
      </c>
      <c r="V80" s="10">
        <v>1</v>
      </c>
      <c r="W80" s="10">
        <f t="shared" si="7"/>
        <v>5</v>
      </c>
      <c r="X80" s="164">
        <v>1</v>
      </c>
      <c r="Y80" s="10">
        <f t="shared" si="8"/>
        <v>5</v>
      </c>
      <c r="Z80" s="123">
        <f t="shared" si="9"/>
        <v>2.9940119760479042E-2</v>
      </c>
      <c r="AA80" s="370">
        <f t="shared" si="10"/>
        <v>1</v>
      </c>
      <c r="AB80" s="370">
        <f t="shared" si="13"/>
        <v>0</v>
      </c>
      <c r="AC80" s="370">
        <f t="shared" si="13"/>
        <v>1</v>
      </c>
      <c r="AD80" s="370">
        <f t="shared" si="3"/>
        <v>1</v>
      </c>
      <c r="AE80" s="370"/>
      <c r="AF80" s="370"/>
      <c r="AG80" s="370"/>
      <c r="AH80" s="370"/>
      <c r="AI80" s="370"/>
      <c r="AJ80" s="370"/>
      <c r="AK80" s="370"/>
      <c r="AL80" s="370"/>
      <c r="AM80" s="370"/>
      <c r="AN80" s="370"/>
      <c r="AO80" s="370"/>
      <c r="AP80" s="370"/>
      <c r="AQ80" s="370"/>
      <c r="AR80" s="370"/>
      <c r="AS80" s="370"/>
      <c r="AT80" s="370"/>
      <c r="AU80" s="370"/>
      <c r="AV80" s="370"/>
      <c r="AW80" s="370"/>
      <c r="AX80" s="370"/>
      <c r="AY80" s="370"/>
      <c r="AZ80" s="370"/>
      <c r="BA80" s="370" t="str">
        <f t="shared" si="14"/>
        <v>פחות מ-5 שנים</v>
      </c>
      <c r="BB80" s="370" t="str">
        <f t="shared" si="14"/>
        <v>5 שנים ועד 10 שנים</v>
      </c>
      <c r="BC80" s="370" t="str">
        <f t="shared" si="14"/>
        <v>מעל 10 שנים ועד 15 שנים</v>
      </c>
      <c r="BD80" s="370" t="str">
        <f t="shared" si="14"/>
        <v>מעל 15 שנים</v>
      </c>
      <c r="BE80" s="370"/>
      <c r="BF80" s="370"/>
      <c r="BG80" s="370"/>
      <c r="BH80" s="370"/>
      <c r="BI80" s="370"/>
      <c r="BJ80" s="370"/>
    </row>
    <row r="81" spans="2:56" x14ac:dyDescent="0.25">
      <c r="B81" s="9">
        <f t="shared" si="5"/>
        <v>51</v>
      </c>
      <c r="C81" s="6"/>
      <c r="D81" s="6"/>
      <c r="E81" s="6"/>
      <c r="F81" s="246" t="str">
        <f>IF('תנאי סף'!BE81&lt;&gt;1,"",'תנאי סף'!F81)</f>
        <v>כביש אחד  - פרויקט מוזיקלי</v>
      </c>
      <c r="G81" s="163" t="s">
        <v>244</v>
      </c>
      <c r="H81" s="8"/>
      <c r="I81" s="8"/>
      <c r="J81" s="7"/>
      <c r="K81" s="8"/>
      <c r="L81" s="7"/>
      <c r="M81" s="8"/>
      <c r="N81" s="8"/>
      <c r="O81" s="163"/>
      <c r="P81" s="186"/>
      <c r="Q81" s="10"/>
      <c r="R81" s="10"/>
      <c r="S81" s="164"/>
      <c r="T81" s="164"/>
      <c r="U81" s="164">
        <f t="shared" si="6"/>
        <v>3</v>
      </c>
      <c r="V81" s="10">
        <v>1</v>
      </c>
      <c r="W81" s="10">
        <f t="shared" si="7"/>
        <v>3</v>
      </c>
      <c r="X81" s="164">
        <v>1</v>
      </c>
      <c r="Y81" s="10">
        <f t="shared" si="8"/>
        <v>3</v>
      </c>
      <c r="Z81" s="123">
        <f t="shared" si="9"/>
        <v>1.7964071856287425E-2</v>
      </c>
      <c r="AA81" s="195">
        <f t="shared" si="10"/>
        <v>1</v>
      </c>
      <c r="AB81" s="195">
        <f t="shared" si="13"/>
        <v>0</v>
      </c>
      <c r="AC81" s="195">
        <f t="shared" si="13"/>
        <v>1</v>
      </c>
      <c r="AD81" s="195">
        <f t="shared" si="3"/>
        <v>1</v>
      </c>
      <c r="BA81" s="195" t="str">
        <f t="shared" si="14"/>
        <v>פחות מ-5 שנים</v>
      </c>
      <c r="BB81" s="195" t="str">
        <f t="shared" si="14"/>
        <v>5 שנים ועד 10 שנים</v>
      </c>
      <c r="BC81" s="195" t="str">
        <f t="shared" si="14"/>
        <v>מעל 10 שנים ועד 15 שנים</v>
      </c>
      <c r="BD81" s="195" t="str">
        <f t="shared" si="14"/>
        <v>מעל 15 שנים</v>
      </c>
    </row>
    <row r="82" spans="2:56" x14ac:dyDescent="0.25">
      <c r="B82" s="9" t="str">
        <f t="shared" si="5"/>
        <v/>
      </c>
      <c r="C82" s="6"/>
      <c r="D82" s="6"/>
      <c r="E82" s="6"/>
      <c r="F82" s="246" t="str">
        <f>IF('תנאי סף'!BE82&lt;&gt;1,"",'תנאי סף'!F82)</f>
        <v/>
      </c>
      <c r="G82" s="163"/>
      <c r="H82" s="8"/>
      <c r="I82" s="8"/>
      <c r="J82" s="7"/>
      <c r="K82" s="8"/>
      <c r="L82" s="7"/>
      <c r="M82" s="8"/>
      <c r="N82" s="8"/>
      <c r="O82" s="163"/>
      <c r="P82" s="186"/>
      <c r="Q82" s="10"/>
      <c r="R82" s="10"/>
      <c r="S82" s="164"/>
      <c r="T82" s="164"/>
      <c r="U82" s="164" t="str">
        <f t="shared" si="6"/>
        <v/>
      </c>
      <c r="V82" s="10">
        <v>1</v>
      </c>
      <c r="W82" s="10" t="str">
        <f t="shared" si="7"/>
        <v/>
      </c>
      <c r="X82" s="164">
        <v>1</v>
      </c>
      <c r="Y82" s="10" t="str">
        <f t="shared" si="8"/>
        <v/>
      </c>
      <c r="Z82" s="123" t="str">
        <f t="shared" si="9"/>
        <v/>
      </c>
      <c r="AA82" s="195">
        <f t="shared" si="10"/>
        <v>0</v>
      </c>
      <c r="AB82" s="195" t="str">
        <f t="shared" si="13"/>
        <v/>
      </c>
      <c r="AC82" s="195" t="str">
        <f t="shared" si="13"/>
        <v/>
      </c>
      <c r="AD82" s="195">
        <f t="shared" si="3"/>
        <v>0</v>
      </c>
      <c r="BA82" s="195" t="str">
        <f t="shared" si="14"/>
        <v/>
      </c>
      <c r="BB82" s="195" t="str">
        <f t="shared" si="14"/>
        <v/>
      </c>
      <c r="BC82" s="195" t="str">
        <f t="shared" si="14"/>
        <v/>
      </c>
      <c r="BD82" s="195" t="str">
        <f t="shared" si="14"/>
        <v/>
      </c>
    </row>
    <row r="83" spans="2:56" x14ac:dyDescent="0.25">
      <c r="B83" s="9">
        <f t="shared" si="5"/>
        <v>53</v>
      </c>
      <c r="C83" s="6"/>
      <c r="D83" s="6"/>
      <c r="E83" s="6"/>
      <c r="F83" s="246" t="str">
        <f>IF('תנאי סף'!BE83&lt;&gt;1,"",'תנאי סף'!F83)</f>
        <v>עירית תל-אביב-יפו- תאטרון הסמטה ג'אז 2025</v>
      </c>
      <c r="G83" s="163" t="s">
        <v>245</v>
      </c>
      <c r="H83" s="8"/>
      <c r="I83" s="8"/>
      <c r="J83" s="7"/>
      <c r="K83" s="8"/>
      <c r="L83" s="7"/>
      <c r="M83" s="8"/>
      <c r="N83" s="8"/>
      <c r="O83" s="163"/>
      <c r="P83" s="186"/>
      <c r="Q83" s="10"/>
      <c r="R83" s="10"/>
      <c r="S83" s="164"/>
      <c r="T83" s="164"/>
      <c r="U83" s="164">
        <f t="shared" si="6"/>
        <v>5</v>
      </c>
      <c r="V83" s="10">
        <v>1</v>
      </c>
      <c r="W83" s="10">
        <f t="shared" si="7"/>
        <v>5</v>
      </c>
      <c r="X83" s="164">
        <v>1</v>
      </c>
      <c r="Y83" s="10">
        <f t="shared" si="8"/>
        <v>5</v>
      </c>
      <c r="Z83" s="123">
        <f t="shared" si="9"/>
        <v>2.9940119760479042E-2</v>
      </c>
      <c r="AA83" s="195">
        <f t="shared" si="10"/>
        <v>1</v>
      </c>
      <c r="AB83" s="195">
        <f t="shared" si="13"/>
        <v>0</v>
      </c>
      <c r="AC83" s="195">
        <f t="shared" si="13"/>
        <v>1</v>
      </c>
      <c r="AD83" s="195">
        <f t="shared" si="3"/>
        <v>1</v>
      </c>
      <c r="BA83" s="195" t="str">
        <f t="shared" si="14"/>
        <v>פחות מ-5 שנים</v>
      </c>
      <c r="BB83" s="195" t="str">
        <f t="shared" si="14"/>
        <v>5 שנים ועד 10 שנים</v>
      </c>
      <c r="BC83" s="195" t="str">
        <f t="shared" si="14"/>
        <v>מעל 10 שנים ועד 15 שנים</v>
      </c>
      <c r="BD83" s="195" t="str">
        <f t="shared" si="14"/>
        <v>מעל 15 שנים</v>
      </c>
    </row>
    <row r="84" spans="2:56" x14ac:dyDescent="0.25">
      <c r="B84" s="9" t="str">
        <f t="shared" si="5"/>
        <v/>
      </c>
      <c r="C84" s="6"/>
      <c r="D84" s="6"/>
      <c r="E84" s="6"/>
      <c r="F84" s="246" t="str">
        <f>IF('תנאי סף'!BE84&lt;&gt;1,"",'תנאי סף'!F84)</f>
        <v/>
      </c>
      <c r="G84" s="163"/>
      <c r="H84" s="8"/>
      <c r="I84" s="8"/>
      <c r="J84" s="7"/>
      <c r="K84" s="8"/>
      <c r="L84" s="7"/>
      <c r="M84" s="8"/>
      <c r="N84" s="8"/>
      <c r="O84" s="163"/>
      <c r="P84" s="186"/>
      <c r="Q84" s="10"/>
      <c r="R84" s="10"/>
      <c r="S84" s="164"/>
      <c r="T84" s="164"/>
      <c r="U84" s="164" t="str">
        <f t="shared" si="6"/>
        <v/>
      </c>
      <c r="V84" s="10">
        <v>1</v>
      </c>
      <c r="W84" s="10" t="str">
        <f t="shared" si="7"/>
        <v/>
      </c>
      <c r="X84" s="164">
        <v>1</v>
      </c>
      <c r="Y84" s="10" t="str">
        <f t="shared" si="8"/>
        <v/>
      </c>
      <c r="Z84" s="123" t="str">
        <f t="shared" si="9"/>
        <v/>
      </c>
      <c r="AA84" s="195">
        <f t="shared" si="10"/>
        <v>0</v>
      </c>
      <c r="AB84" s="195" t="str">
        <f t="shared" si="13"/>
        <v/>
      </c>
      <c r="AC84" s="195" t="str">
        <f t="shared" si="13"/>
        <v/>
      </c>
      <c r="AD84" s="195">
        <f t="shared" si="3"/>
        <v>0</v>
      </c>
      <c r="BA84" s="195" t="str">
        <f t="shared" si="14"/>
        <v/>
      </c>
      <c r="BB84" s="195" t="str">
        <f t="shared" si="14"/>
        <v/>
      </c>
      <c r="BC84" s="195" t="str">
        <f t="shared" si="14"/>
        <v/>
      </c>
      <c r="BD84" s="195" t="str">
        <f t="shared" si="14"/>
        <v/>
      </c>
    </row>
    <row r="85" spans="2:56" x14ac:dyDescent="0.25">
      <c r="B85" s="9" t="str">
        <f t="shared" si="5"/>
        <v/>
      </c>
      <c r="C85" s="6"/>
      <c r="D85" s="6"/>
      <c r="E85" s="6"/>
      <c r="F85" s="246" t="str">
        <f>IF('תנאי סף'!BE85&lt;&gt;1,"",'תנאי סף'!F85)</f>
        <v/>
      </c>
      <c r="G85" s="163"/>
      <c r="H85" s="8"/>
      <c r="I85" s="8"/>
      <c r="J85" s="7"/>
      <c r="K85" s="8"/>
      <c r="L85" s="7"/>
      <c r="M85" s="8"/>
      <c r="N85" s="8"/>
      <c r="O85" s="163"/>
      <c r="P85" s="186"/>
      <c r="Q85" s="10"/>
      <c r="R85" s="10"/>
      <c r="S85" s="164"/>
      <c r="T85" s="164"/>
      <c r="U85" s="164" t="str">
        <f t="shared" si="6"/>
        <v/>
      </c>
      <c r="V85" s="10">
        <v>1</v>
      </c>
      <c r="W85" s="10" t="str">
        <f t="shared" si="7"/>
        <v/>
      </c>
      <c r="X85" s="164">
        <v>1</v>
      </c>
      <c r="Y85" s="10" t="str">
        <f t="shared" si="8"/>
        <v/>
      </c>
      <c r="Z85" s="123" t="str">
        <f t="shared" si="9"/>
        <v/>
      </c>
      <c r="AA85" s="195">
        <f t="shared" si="10"/>
        <v>0</v>
      </c>
      <c r="AB85" s="195" t="str">
        <f t="shared" si="13"/>
        <v/>
      </c>
      <c r="AC85" s="195" t="str">
        <f t="shared" si="13"/>
        <v/>
      </c>
      <c r="AD85" s="195">
        <f t="shared" si="3"/>
        <v>0</v>
      </c>
      <c r="BA85" s="195" t="str">
        <f t="shared" si="14"/>
        <v/>
      </c>
      <c r="BB85" s="195" t="str">
        <f t="shared" si="14"/>
        <v/>
      </c>
      <c r="BC85" s="195" t="str">
        <f t="shared" si="14"/>
        <v/>
      </c>
      <c r="BD85" s="195" t="str">
        <f t="shared" si="14"/>
        <v/>
      </c>
    </row>
    <row r="86" spans="2:56" x14ac:dyDescent="0.25">
      <c r="B86" s="9" t="str">
        <f t="shared" si="5"/>
        <v/>
      </c>
      <c r="C86" s="6"/>
      <c r="D86" s="6"/>
      <c r="E86" s="6"/>
      <c r="F86" s="246" t="str">
        <f>IF('תנאי סף'!BE86&lt;&gt;1,"",'תנאי סף'!F86)</f>
        <v/>
      </c>
      <c r="G86" s="163"/>
      <c r="H86" s="8"/>
      <c r="I86" s="8"/>
      <c r="J86" s="7"/>
      <c r="K86" s="8"/>
      <c r="L86" s="7"/>
      <c r="M86" s="8"/>
      <c r="N86" s="8"/>
      <c r="O86" s="163"/>
      <c r="P86" s="186"/>
      <c r="Q86" s="10"/>
      <c r="R86" s="10"/>
      <c r="S86" s="164"/>
      <c r="T86" s="164"/>
      <c r="U86" s="164" t="str">
        <f t="shared" si="6"/>
        <v/>
      </c>
      <c r="V86" s="10">
        <v>1</v>
      </c>
      <c r="W86" s="10" t="str">
        <f t="shared" si="7"/>
        <v/>
      </c>
      <c r="X86" s="164">
        <v>1</v>
      </c>
      <c r="Y86" s="10" t="str">
        <f t="shared" si="8"/>
        <v/>
      </c>
      <c r="Z86" s="123" t="str">
        <f t="shared" si="9"/>
        <v/>
      </c>
      <c r="AA86" s="195">
        <f t="shared" si="10"/>
        <v>0</v>
      </c>
      <c r="AB86" s="195" t="str">
        <f t="shared" si="13"/>
        <v/>
      </c>
      <c r="AC86" s="195" t="str">
        <f t="shared" si="13"/>
        <v/>
      </c>
      <c r="AD86" s="195">
        <f t="shared" si="3"/>
        <v>0</v>
      </c>
      <c r="BA86" s="195" t="str">
        <f t="shared" si="14"/>
        <v/>
      </c>
      <c r="BB86" s="195" t="str">
        <f t="shared" si="14"/>
        <v/>
      </c>
      <c r="BC86" s="195" t="str">
        <f t="shared" si="14"/>
        <v/>
      </c>
      <c r="BD86" s="195" t="str">
        <f t="shared" si="14"/>
        <v/>
      </c>
    </row>
    <row r="87" spans="2:56" x14ac:dyDescent="0.25">
      <c r="B87" s="9" t="str">
        <f t="shared" si="5"/>
        <v/>
      </c>
      <c r="C87" s="6"/>
      <c r="D87" s="6"/>
      <c r="E87" s="6"/>
      <c r="F87" s="246" t="str">
        <f>IF('תנאי סף'!BE87&lt;&gt;1,"",'תנאי סף'!F87)</f>
        <v/>
      </c>
      <c r="G87" s="163"/>
      <c r="H87" s="8"/>
      <c r="I87" s="8"/>
      <c r="J87" s="7"/>
      <c r="K87" s="8"/>
      <c r="L87" s="7"/>
      <c r="M87" s="8"/>
      <c r="N87" s="8"/>
      <c r="O87" s="163"/>
      <c r="P87" s="186"/>
      <c r="Q87" s="10"/>
      <c r="R87" s="10"/>
      <c r="S87" s="164"/>
      <c r="T87" s="164"/>
      <c r="U87" s="164" t="str">
        <f t="shared" si="6"/>
        <v/>
      </c>
      <c r="V87" s="10">
        <v>1</v>
      </c>
      <c r="W87" s="10" t="str">
        <f t="shared" si="7"/>
        <v/>
      </c>
      <c r="X87" s="164">
        <v>1</v>
      </c>
      <c r="Y87" s="10" t="str">
        <f t="shared" si="8"/>
        <v/>
      </c>
      <c r="Z87" s="123" t="str">
        <f t="shared" si="9"/>
        <v/>
      </c>
      <c r="AA87" s="195">
        <f t="shared" si="10"/>
        <v>0</v>
      </c>
      <c r="AB87" s="195" t="str">
        <f t="shared" si="13"/>
        <v/>
      </c>
      <c r="AC87" s="195" t="str">
        <f t="shared" si="13"/>
        <v/>
      </c>
      <c r="AD87" s="195">
        <f t="shared" si="3"/>
        <v>0</v>
      </c>
      <c r="BA87" s="195" t="str">
        <f t="shared" si="14"/>
        <v/>
      </c>
      <c r="BB87" s="195" t="str">
        <f t="shared" si="14"/>
        <v/>
      </c>
      <c r="BC87" s="195" t="str">
        <f t="shared" si="14"/>
        <v/>
      </c>
      <c r="BD87" s="195" t="str">
        <f t="shared" si="14"/>
        <v/>
      </c>
    </row>
    <row r="88" spans="2:56" x14ac:dyDescent="0.25">
      <c r="B88" s="9" t="str">
        <f t="shared" si="5"/>
        <v/>
      </c>
      <c r="C88" s="6"/>
      <c r="D88" s="6"/>
      <c r="E88" s="6"/>
      <c r="F88" s="246" t="str">
        <f>IF('תנאי סף'!BE88&lt;&gt;1,"",'תנאי סף'!F88)</f>
        <v/>
      </c>
      <c r="G88" s="163"/>
      <c r="H88" s="8"/>
      <c r="I88" s="8"/>
      <c r="J88" s="7"/>
      <c r="K88" s="8"/>
      <c r="L88" s="7"/>
      <c r="M88" s="8"/>
      <c r="N88" s="8"/>
      <c r="O88" s="163"/>
      <c r="P88" s="186"/>
      <c r="Q88" s="10"/>
      <c r="R88" s="10"/>
      <c r="S88" s="164"/>
      <c r="T88" s="164"/>
      <c r="U88" s="164" t="str">
        <f t="shared" si="6"/>
        <v/>
      </c>
      <c r="V88" s="10">
        <v>1</v>
      </c>
      <c r="W88" s="10" t="str">
        <f t="shared" si="7"/>
        <v/>
      </c>
      <c r="X88" s="164">
        <v>1</v>
      </c>
      <c r="Y88" s="10" t="str">
        <f t="shared" si="8"/>
        <v/>
      </c>
      <c r="Z88" s="123" t="str">
        <f t="shared" si="9"/>
        <v/>
      </c>
      <c r="AA88" s="195">
        <f t="shared" si="10"/>
        <v>0</v>
      </c>
      <c r="AB88" s="195" t="str">
        <f t="shared" si="13"/>
        <v/>
      </c>
      <c r="AC88" s="195" t="str">
        <f t="shared" si="13"/>
        <v/>
      </c>
      <c r="AD88" s="195">
        <f t="shared" si="3"/>
        <v>0</v>
      </c>
      <c r="BA88" s="195" t="str">
        <f t="shared" si="14"/>
        <v/>
      </c>
      <c r="BB88" s="195" t="str">
        <f t="shared" si="14"/>
        <v/>
      </c>
      <c r="BC88" s="195" t="str">
        <f t="shared" si="14"/>
        <v/>
      </c>
      <c r="BD88" s="195" t="str">
        <f t="shared" si="14"/>
        <v/>
      </c>
    </row>
    <row r="89" spans="2:56" x14ac:dyDescent="0.25">
      <c r="B89" s="9" t="str">
        <f t="shared" si="5"/>
        <v/>
      </c>
      <c r="C89" s="6"/>
      <c r="D89" s="6"/>
      <c r="E89" s="6"/>
      <c r="F89" s="246" t="str">
        <f>IF('תנאי סף'!BE89&lt;&gt;1,"",'תנאי סף'!F89)</f>
        <v/>
      </c>
      <c r="G89" s="163"/>
      <c r="H89" s="8"/>
      <c r="I89" s="8"/>
      <c r="J89" s="7"/>
      <c r="K89" s="8"/>
      <c r="L89" s="7"/>
      <c r="M89" s="8"/>
      <c r="N89" s="8"/>
      <c r="O89" s="163"/>
      <c r="P89" s="186"/>
      <c r="Q89" s="10"/>
      <c r="R89" s="10"/>
      <c r="S89" s="164"/>
      <c r="T89" s="164"/>
      <c r="U89" s="164" t="str">
        <f t="shared" si="6"/>
        <v/>
      </c>
      <c r="V89" s="10">
        <v>1</v>
      </c>
      <c r="W89" s="10" t="str">
        <f t="shared" si="7"/>
        <v/>
      </c>
      <c r="X89" s="164">
        <v>1</v>
      </c>
      <c r="Y89" s="10" t="str">
        <f t="shared" si="8"/>
        <v/>
      </c>
      <c r="Z89" s="123" t="str">
        <f t="shared" si="9"/>
        <v/>
      </c>
      <c r="AA89" s="195">
        <f t="shared" si="10"/>
        <v>0</v>
      </c>
      <c r="AB89" s="195" t="str">
        <f t="shared" si="13"/>
        <v/>
      </c>
      <c r="AC89" s="195" t="str">
        <f t="shared" si="13"/>
        <v/>
      </c>
      <c r="AD89" s="195">
        <f t="shared" si="3"/>
        <v>0</v>
      </c>
      <c r="BA89" s="195" t="str">
        <f t="shared" si="14"/>
        <v/>
      </c>
      <c r="BB89" s="195" t="str">
        <f t="shared" si="14"/>
        <v/>
      </c>
      <c r="BC89" s="195" t="str">
        <f t="shared" si="14"/>
        <v/>
      </c>
      <c r="BD89" s="195" t="str">
        <f t="shared" si="14"/>
        <v/>
      </c>
    </row>
    <row r="90" spans="2:56" x14ac:dyDescent="0.25">
      <c r="B90" s="9" t="str">
        <f t="shared" si="5"/>
        <v/>
      </c>
      <c r="C90" s="6"/>
      <c r="D90" s="6"/>
      <c r="E90" s="6"/>
      <c r="F90" s="246" t="str">
        <f>IF('תנאי סף'!BE90&lt;&gt;1,"",'תנאי סף'!F90)</f>
        <v/>
      </c>
      <c r="G90" s="163"/>
      <c r="H90" s="8"/>
      <c r="I90" s="8"/>
      <c r="J90" s="7"/>
      <c r="K90" s="8"/>
      <c r="L90" s="7"/>
      <c r="M90" s="8"/>
      <c r="N90" s="8"/>
      <c r="O90" s="163"/>
      <c r="P90" s="186"/>
      <c r="Q90" s="10"/>
      <c r="R90" s="10"/>
      <c r="S90" s="164"/>
      <c r="T90" s="164"/>
      <c r="U90" s="164" t="str">
        <f t="shared" si="6"/>
        <v/>
      </c>
      <c r="V90" s="10">
        <v>1</v>
      </c>
      <c r="W90" s="10" t="str">
        <f t="shared" si="7"/>
        <v/>
      </c>
      <c r="X90" s="164">
        <v>1</v>
      </c>
      <c r="Y90" s="10" t="str">
        <f t="shared" si="8"/>
        <v/>
      </c>
      <c r="Z90" s="123" t="str">
        <f t="shared" si="9"/>
        <v/>
      </c>
      <c r="AA90" s="195">
        <f t="shared" si="10"/>
        <v>0</v>
      </c>
      <c r="AB90" s="195" t="str">
        <f t="shared" si="13"/>
        <v/>
      </c>
      <c r="AC90" s="195" t="str">
        <f t="shared" si="13"/>
        <v/>
      </c>
      <c r="AD90" s="195">
        <f t="shared" si="3"/>
        <v>0</v>
      </c>
      <c r="BA90" s="195" t="str">
        <f t="shared" si="14"/>
        <v/>
      </c>
      <c r="BB90" s="195" t="str">
        <f t="shared" si="14"/>
        <v/>
      </c>
      <c r="BC90" s="195" t="str">
        <f t="shared" si="14"/>
        <v/>
      </c>
      <c r="BD90" s="195" t="str">
        <f t="shared" si="14"/>
        <v/>
      </c>
    </row>
    <row r="91" spans="2:56" x14ac:dyDescent="0.25">
      <c r="B91" s="9" t="str">
        <f t="shared" si="5"/>
        <v/>
      </c>
      <c r="C91" s="6"/>
      <c r="D91" s="6"/>
      <c r="E91" s="6"/>
      <c r="F91" s="246" t="str">
        <f>IF('תנאי סף'!BE91&lt;&gt;1,"",'תנאי סף'!F91)</f>
        <v/>
      </c>
      <c r="G91" s="163"/>
      <c r="H91" s="8"/>
      <c r="I91" s="8"/>
      <c r="J91" s="7"/>
      <c r="K91" s="8"/>
      <c r="L91" s="7"/>
      <c r="M91" s="8"/>
      <c r="N91" s="8"/>
      <c r="O91" s="163"/>
      <c r="P91" s="186"/>
      <c r="Q91" s="10"/>
      <c r="R91" s="10"/>
      <c r="S91" s="164"/>
      <c r="T91" s="164"/>
      <c r="U91" s="164" t="str">
        <f t="shared" si="6"/>
        <v/>
      </c>
      <c r="V91" s="10">
        <v>1</v>
      </c>
      <c r="W91" s="10" t="str">
        <f t="shared" si="7"/>
        <v/>
      </c>
      <c r="X91" s="164">
        <v>1</v>
      </c>
      <c r="Y91" s="10" t="str">
        <f t="shared" si="8"/>
        <v/>
      </c>
      <c r="Z91" s="123" t="str">
        <f t="shared" si="9"/>
        <v/>
      </c>
      <c r="AA91" s="195">
        <f t="shared" si="10"/>
        <v>0</v>
      </c>
      <c r="AB91" s="195" t="str">
        <f t="shared" si="13"/>
        <v/>
      </c>
      <c r="AC91" s="195" t="str">
        <f t="shared" si="13"/>
        <v/>
      </c>
      <c r="AD91" s="195">
        <f t="shared" si="3"/>
        <v>0</v>
      </c>
      <c r="BA91" s="195" t="str">
        <f t="shared" ref="BA91:BD110" si="15">IF($F91="","",BA$30)</f>
        <v/>
      </c>
      <c r="BB91" s="195" t="str">
        <f t="shared" si="15"/>
        <v/>
      </c>
      <c r="BC91" s="195" t="str">
        <f t="shared" si="15"/>
        <v/>
      </c>
      <c r="BD91" s="195" t="str">
        <f t="shared" si="15"/>
        <v/>
      </c>
    </row>
    <row r="92" spans="2:56" x14ac:dyDescent="0.25">
      <c r="B92" s="9" t="str">
        <f t="shared" si="5"/>
        <v/>
      </c>
      <c r="C92" s="6"/>
      <c r="D92" s="6"/>
      <c r="E92" s="6"/>
      <c r="F92" s="246" t="str">
        <f>IF('תנאי סף'!BE92&lt;&gt;1,"",'תנאי סף'!F92)</f>
        <v/>
      </c>
      <c r="G92" s="163"/>
      <c r="H92" s="8"/>
      <c r="I92" s="8"/>
      <c r="J92" s="7"/>
      <c r="K92" s="8"/>
      <c r="L92" s="7"/>
      <c r="M92" s="8"/>
      <c r="N92" s="8"/>
      <c r="O92" s="163"/>
      <c r="P92" s="186"/>
      <c r="Q92" s="10"/>
      <c r="R92" s="10"/>
      <c r="S92" s="164"/>
      <c r="T92" s="164"/>
      <c r="U92" s="164" t="str">
        <f t="shared" si="6"/>
        <v/>
      </c>
      <c r="V92" s="10">
        <v>1</v>
      </c>
      <c r="W92" s="10" t="str">
        <f t="shared" si="7"/>
        <v/>
      </c>
      <c r="X92" s="164">
        <v>1</v>
      </c>
      <c r="Y92" s="10" t="str">
        <f t="shared" si="8"/>
        <v/>
      </c>
      <c r="Z92" s="123" t="str">
        <f t="shared" si="9"/>
        <v/>
      </c>
      <c r="AA92" s="195">
        <f t="shared" si="10"/>
        <v>0</v>
      </c>
      <c r="AB92" s="195" t="str">
        <f t="shared" ref="AB92:AC130" si="16">IF($F92="","",AB$30)</f>
        <v/>
      </c>
      <c r="AC92" s="195" t="str">
        <f t="shared" si="16"/>
        <v/>
      </c>
      <c r="AD92" s="195">
        <f t="shared" si="3"/>
        <v>0</v>
      </c>
      <c r="BA92" s="195" t="str">
        <f t="shared" si="15"/>
        <v/>
      </c>
      <c r="BB92" s="195" t="str">
        <f t="shared" si="15"/>
        <v/>
      </c>
      <c r="BC92" s="195" t="str">
        <f t="shared" si="15"/>
        <v/>
      </c>
      <c r="BD92" s="195" t="str">
        <f t="shared" si="15"/>
        <v/>
      </c>
    </row>
    <row r="93" spans="2:56" x14ac:dyDescent="0.25">
      <c r="B93" s="9" t="str">
        <f t="shared" si="5"/>
        <v/>
      </c>
      <c r="C93" s="6"/>
      <c r="D93" s="6"/>
      <c r="E93" s="6"/>
      <c r="F93" s="246" t="str">
        <f>IF('תנאי סף'!BE93&lt;&gt;1,"",'תנאי סף'!F93)</f>
        <v/>
      </c>
      <c r="G93" s="163"/>
      <c r="H93" s="8"/>
      <c r="I93" s="8"/>
      <c r="J93" s="7"/>
      <c r="K93" s="8"/>
      <c r="L93" s="7"/>
      <c r="M93" s="8"/>
      <c r="N93" s="8"/>
      <c r="O93" s="163"/>
      <c r="P93" s="186"/>
      <c r="Q93" s="10"/>
      <c r="R93" s="10"/>
      <c r="S93" s="164"/>
      <c r="T93" s="164"/>
      <c r="U93" s="164" t="str">
        <f t="shared" si="6"/>
        <v/>
      </c>
      <c r="V93" s="10">
        <v>1</v>
      </c>
      <c r="W93" s="10" t="str">
        <f t="shared" si="7"/>
        <v/>
      </c>
      <c r="X93" s="164">
        <v>1</v>
      </c>
      <c r="Y93" s="10" t="str">
        <f t="shared" si="8"/>
        <v/>
      </c>
      <c r="Z93" s="123" t="str">
        <f t="shared" si="9"/>
        <v/>
      </c>
      <c r="AA93" s="195">
        <f t="shared" si="10"/>
        <v>0</v>
      </c>
      <c r="AB93" s="195" t="str">
        <f t="shared" si="16"/>
        <v/>
      </c>
      <c r="AC93" s="195" t="str">
        <f t="shared" si="16"/>
        <v/>
      </c>
      <c r="AD93" s="195">
        <f t="shared" si="3"/>
        <v>0</v>
      </c>
      <c r="BA93" s="195" t="str">
        <f t="shared" si="15"/>
        <v/>
      </c>
      <c r="BB93" s="195" t="str">
        <f t="shared" si="15"/>
        <v/>
      </c>
      <c r="BC93" s="195" t="str">
        <f t="shared" si="15"/>
        <v/>
      </c>
      <c r="BD93" s="195" t="str">
        <f t="shared" si="15"/>
        <v/>
      </c>
    </row>
    <row r="94" spans="2:56" x14ac:dyDescent="0.25">
      <c r="B94" s="9">
        <f t="shared" si="5"/>
        <v>64</v>
      </c>
      <c r="C94" s="6"/>
      <c r="D94" s="6"/>
      <c r="E94" s="6"/>
      <c r="F94" s="246" t="str">
        <f>IF('תנאי סף'!BE94&lt;&gt;1,"",'תנאי סף'!F94)</f>
        <v>פליציה בלומנטל - סמה צעירה</v>
      </c>
      <c r="G94" s="163" t="s">
        <v>244</v>
      </c>
      <c r="H94" s="8"/>
      <c r="I94" s="8"/>
      <c r="J94" s="7"/>
      <c r="K94" s="8"/>
      <c r="L94" s="7"/>
      <c r="M94" s="8"/>
      <c r="N94" s="8"/>
      <c r="O94" s="163"/>
      <c r="P94" s="186"/>
      <c r="Q94" s="10"/>
      <c r="R94" s="10"/>
      <c r="S94" s="164"/>
      <c r="T94" s="164"/>
      <c r="U94" s="164">
        <f t="shared" si="6"/>
        <v>3</v>
      </c>
      <c r="V94" s="10">
        <v>1</v>
      </c>
      <c r="W94" s="10">
        <f t="shared" si="7"/>
        <v>3</v>
      </c>
      <c r="X94" s="164">
        <v>1</v>
      </c>
      <c r="Y94" s="10">
        <f t="shared" si="8"/>
        <v>3</v>
      </c>
      <c r="Z94" s="123">
        <f t="shared" si="9"/>
        <v>1.7964071856287425E-2</v>
      </c>
      <c r="AA94" s="195">
        <f t="shared" si="10"/>
        <v>1</v>
      </c>
      <c r="AB94" s="195">
        <f t="shared" si="16"/>
        <v>0</v>
      </c>
      <c r="AC94" s="195">
        <f t="shared" si="16"/>
        <v>1</v>
      </c>
      <c r="AD94" s="195">
        <f t="shared" si="3"/>
        <v>1</v>
      </c>
      <c r="BA94" s="195" t="str">
        <f t="shared" si="15"/>
        <v>פחות מ-5 שנים</v>
      </c>
      <c r="BB94" s="195" t="str">
        <f t="shared" si="15"/>
        <v>5 שנים ועד 10 שנים</v>
      </c>
      <c r="BC94" s="195" t="str">
        <f t="shared" si="15"/>
        <v>מעל 10 שנים ועד 15 שנים</v>
      </c>
      <c r="BD94" s="195" t="str">
        <f t="shared" si="15"/>
        <v>מעל 15 שנים</v>
      </c>
    </row>
    <row r="95" spans="2:56" x14ac:dyDescent="0.25">
      <c r="B95" s="9">
        <f t="shared" si="5"/>
        <v>65</v>
      </c>
      <c r="C95" s="6"/>
      <c r="D95" s="6"/>
      <c r="E95" s="6"/>
      <c r="F95" s="246" t="str">
        <f>IF('תנאי סף'!BE95&lt;&gt;1,"",'תנאי סף'!F95)</f>
        <v>אל תוך האור: מוסיקה אבודה מהתקופה הנאצית</v>
      </c>
      <c r="G95" s="163" t="s">
        <v>252</v>
      </c>
      <c r="H95" s="8"/>
      <c r="I95" s="8"/>
      <c r="J95" s="7"/>
      <c r="K95" s="8"/>
      <c r="L95" s="7"/>
      <c r="M95" s="8"/>
      <c r="N95" s="8"/>
      <c r="O95" s="163"/>
      <c r="P95" s="186"/>
      <c r="Q95" s="10"/>
      <c r="R95" s="10"/>
      <c r="S95" s="164"/>
      <c r="T95" s="164"/>
      <c r="U95" s="164">
        <f t="shared" si="6"/>
        <v>0</v>
      </c>
      <c r="V95" s="10">
        <v>1</v>
      </c>
      <c r="W95" s="10">
        <f t="shared" si="7"/>
        <v>0</v>
      </c>
      <c r="X95" s="164">
        <v>1</v>
      </c>
      <c r="Y95" s="10">
        <f t="shared" si="8"/>
        <v>0</v>
      </c>
      <c r="Z95" s="123">
        <f t="shared" si="9"/>
        <v>0</v>
      </c>
      <c r="AA95" s="195">
        <f t="shared" si="10"/>
        <v>1</v>
      </c>
      <c r="AB95" s="195">
        <f t="shared" si="16"/>
        <v>0</v>
      </c>
      <c r="AC95" s="195">
        <f t="shared" si="16"/>
        <v>1</v>
      </c>
      <c r="AD95" s="195">
        <f t="shared" ref="AD95:AD130" si="17">IF(G$30="",1,IF(G95="",0,IFERROR(CHOOSE(AD$28,IF(ISNA(MATCH(G95,$AB$30:$AC$30,0)),0,1),IF(ISNUMBER(G95),1,0),IF(G95=TRUNC(G95),1,0),IF(AND(G95*1=G95,G95&gt;=0),1,0),IF(AND(G95=TRUNC(G95),G95&gt;=0),1,0),IF(AND(G95*1=G95,G95&gt;0),1,0),IF(AND(G95=TRUNC(G95),G95&gt;0),1,0),1,IF(ISNA(HLOOKUP(G95,$AE$4:$AN$4,1,0)),0,1)),0)))</f>
        <v>1</v>
      </c>
      <c r="BA95" s="195" t="str">
        <f t="shared" si="15"/>
        <v>פחות מ-5 שנים</v>
      </c>
      <c r="BB95" s="195" t="str">
        <f t="shared" si="15"/>
        <v>5 שנים ועד 10 שנים</v>
      </c>
      <c r="BC95" s="195" t="str">
        <f t="shared" si="15"/>
        <v>מעל 10 שנים ועד 15 שנים</v>
      </c>
      <c r="BD95" s="195" t="str">
        <f t="shared" si="15"/>
        <v>מעל 15 שנים</v>
      </c>
    </row>
    <row r="96" spans="2:56" x14ac:dyDescent="0.25">
      <c r="B96" s="9" t="str">
        <f t="shared" ref="B96:B130" si="18">IF(F96="","",ROW()-30)</f>
        <v/>
      </c>
      <c r="C96" s="6"/>
      <c r="D96" s="6"/>
      <c r="E96" s="6"/>
      <c r="F96" s="246" t="str">
        <f>IF('תנאי סף'!BE96&lt;&gt;1,"",'תנאי סף'!F96)</f>
        <v/>
      </c>
      <c r="G96" s="163"/>
      <c r="H96" s="8"/>
      <c r="I96" s="8"/>
      <c r="J96" s="7"/>
      <c r="K96" s="8"/>
      <c r="L96" s="7"/>
      <c r="M96" s="8"/>
      <c r="N96" s="8"/>
      <c r="O96" s="163"/>
      <c r="P96" s="186"/>
      <c r="Q96" s="10"/>
      <c r="R96" s="10"/>
      <c r="S96" s="164"/>
      <c r="T96" s="164"/>
      <c r="U96" s="164" t="str">
        <f t="shared" ref="U96:U130" si="19">IF($F96="","",IF($AA96&lt;&gt;1,$AB$1,IFERROR(INDEX($G$5:$G$9,MATCH(G96,$F$5:$F$9,0)),$AB$1)))</f>
        <v/>
      </c>
      <c r="V96" s="10">
        <v>1</v>
      </c>
      <c r="W96" s="10" t="str">
        <f t="shared" ref="W96:W130" si="20">IF($F96="","",IF($AA96&lt;&gt;1,$AB$1,IFERROR(U96*V96,$AB$1)))</f>
        <v/>
      </c>
      <c r="X96" s="164">
        <v>1</v>
      </c>
      <c r="Y96" s="10" t="str">
        <f t="shared" ref="Y96:Y130" si="21">IF($F96="","",IF($AA96&lt;&gt;1,$AB$1,IFERROR(W96*X96,$AB$1)))</f>
        <v/>
      </c>
      <c r="Z96" s="123" t="str">
        <f t="shared" ref="Z96:Z130" si="22">IF($F96="","",IF(OR($AA96&lt;&gt;1,Y96=$AB$1),$AB$1,IFERROR(Y96/SUM($Y$31:$Y$130),0)))</f>
        <v/>
      </c>
      <c r="AA96" s="195">
        <f t="shared" ref="AA96:AA130" si="23">IF(SUM(AD96:AV96)=COUNT(AD96:AV96),1,0)</f>
        <v>0</v>
      </c>
      <c r="AB96" s="195" t="str">
        <f t="shared" si="16"/>
        <v/>
      </c>
      <c r="AC96" s="195" t="str">
        <f t="shared" si="16"/>
        <v/>
      </c>
      <c r="AD96" s="195">
        <f t="shared" si="17"/>
        <v>0</v>
      </c>
      <c r="BA96" s="195" t="str">
        <f t="shared" si="15"/>
        <v/>
      </c>
      <c r="BB96" s="195" t="str">
        <f t="shared" si="15"/>
        <v/>
      </c>
      <c r="BC96" s="195" t="str">
        <f t="shared" si="15"/>
        <v/>
      </c>
      <c r="BD96" s="195" t="str">
        <f t="shared" si="15"/>
        <v/>
      </c>
    </row>
    <row r="97" spans="2:56" x14ac:dyDescent="0.25">
      <c r="B97" s="9">
        <f t="shared" si="18"/>
        <v>67</v>
      </c>
      <c r="C97" s="6"/>
      <c r="D97" s="6"/>
      <c r="E97" s="6"/>
      <c r="F97" s="246" t="str">
        <f>IF('תנאי סף'!BE97&lt;&gt;1,"",'תנאי סף'!F97)</f>
        <v>אתוס - כיתות אמן אינסטרומנטלי</v>
      </c>
      <c r="G97" s="163" t="s">
        <v>244</v>
      </c>
      <c r="H97" s="8"/>
      <c r="I97" s="8"/>
      <c r="J97" s="7"/>
      <c r="K97" s="8"/>
      <c r="L97" s="7"/>
      <c r="M97" s="8"/>
      <c r="N97" s="8"/>
      <c r="O97" s="163"/>
      <c r="P97" s="186"/>
      <c r="Q97" s="10"/>
      <c r="R97" s="10"/>
      <c r="S97" s="164"/>
      <c r="T97" s="164"/>
      <c r="U97" s="164">
        <f t="shared" si="19"/>
        <v>3</v>
      </c>
      <c r="V97" s="10">
        <v>1</v>
      </c>
      <c r="W97" s="10">
        <f t="shared" si="20"/>
        <v>3</v>
      </c>
      <c r="X97" s="164">
        <v>1</v>
      </c>
      <c r="Y97" s="10">
        <f t="shared" si="21"/>
        <v>3</v>
      </c>
      <c r="Z97" s="123">
        <f t="shared" si="22"/>
        <v>1.7964071856287425E-2</v>
      </c>
      <c r="AA97" s="195">
        <f t="shared" si="23"/>
        <v>1</v>
      </c>
      <c r="AB97" s="195">
        <f t="shared" si="16"/>
        <v>0</v>
      </c>
      <c r="AC97" s="195">
        <f t="shared" si="16"/>
        <v>1</v>
      </c>
      <c r="AD97" s="195">
        <f t="shared" si="17"/>
        <v>1</v>
      </c>
      <c r="BA97" s="195" t="str">
        <f t="shared" si="15"/>
        <v>פחות מ-5 שנים</v>
      </c>
      <c r="BB97" s="195" t="str">
        <f t="shared" si="15"/>
        <v>5 שנים ועד 10 שנים</v>
      </c>
      <c r="BC97" s="195" t="str">
        <f t="shared" si="15"/>
        <v>מעל 10 שנים ועד 15 שנים</v>
      </c>
      <c r="BD97" s="195" t="str">
        <f t="shared" si="15"/>
        <v>מעל 15 שנים</v>
      </c>
    </row>
    <row r="98" spans="2:56" x14ac:dyDescent="0.25">
      <c r="B98" s="9" t="str">
        <f t="shared" si="18"/>
        <v/>
      </c>
      <c r="C98" s="6"/>
      <c r="D98" s="6"/>
      <c r="E98" s="6"/>
      <c r="F98" s="246" t="str">
        <f>IF('תנאי סף'!BE98&lt;&gt;1,"",'תנאי סף'!F98)</f>
        <v/>
      </c>
      <c r="G98" s="163"/>
      <c r="H98" s="8"/>
      <c r="I98" s="8"/>
      <c r="J98" s="7"/>
      <c r="K98" s="8"/>
      <c r="L98" s="7"/>
      <c r="M98" s="8"/>
      <c r="N98" s="8"/>
      <c r="O98" s="163"/>
      <c r="P98" s="186"/>
      <c r="Q98" s="10"/>
      <c r="R98" s="10"/>
      <c r="S98" s="164"/>
      <c r="T98" s="164"/>
      <c r="U98" s="164" t="str">
        <f t="shared" si="19"/>
        <v/>
      </c>
      <c r="V98" s="10">
        <v>1</v>
      </c>
      <c r="W98" s="10" t="str">
        <f t="shared" si="20"/>
        <v/>
      </c>
      <c r="X98" s="164">
        <v>1</v>
      </c>
      <c r="Y98" s="10" t="str">
        <f t="shared" si="21"/>
        <v/>
      </c>
      <c r="Z98" s="123" t="str">
        <f t="shared" si="22"/>
        <v/>
      </c>
      <c r="AA98" s="195">
        <f t="shared" si="23"/>
        <v>0</v>
      </c>
      <c r="AB98" s="195" t="str">
        <f t="shared" si="16"/>
        <v/>
      </c>
      <c r="AC98" s="195" t="str">
        <f t="shared" si="16"/>
        <v/>
      </c>
      <c r="AD98" s="195">
        <f t="shared" si="17"/>
        <v>0</v>
      </c>
      <c r="BA98" s="195" t="str">
        <f t="shared" si="15"/>
        <v/>
      </c>
      <c r="BB98" s="195" t="str">
        <f t="shared" si="15"/>
        <v/>
      </c>
      <c r="BC98" s="195" t="str">
        <f t="shared" si="15"/>
        <v/>
      </c>
      <c r="BD98" s="195" t="str">
        <f t="shared" si="15"/>
        <v/>
      </c>
    </row>
    <row r="99" spans="2:56" x14ac:dyDescent="0.25">
      <c r="B99" s="9" t="str">
        <f t="shared" si="18"/>
        <v/>
      </c>
      <c r="C99" s="6"/>
      <c r="D99" s="6"/>
      <c r="E99" s="6"/>
      <c r="F99" s="246" t="str">
        <f>IF('תנאי סף'!BE99&lt;&gt;1,"",'תנאי סף'!F99)</f>
        <v/>
      </c>
      <c r="G99" s="163"/>
      <c r="H99" s="8"/>
      <c r="I99" s="8"/>
      <c r="J99" s="7"/>
      <c r="K99" s="8"/>
      <c r="L99" s="7"/>
      <c r="M99" s="8"/>
      <c r="N99" s="8"/>
      <c r="O99" s="163"/>
      <c r="P99" s="186"/>
      <c r="Q99" s="10"/>
      <c r="R99" s="10"/>
      <c r="S99" s="164"/>
      <c r="T99" s="164"/>
      <c r="U99" s="164" t="str">
        <f t="shared" si="19"/>
        <v/>
      </c>
      <c r="V99" s="10">
        <v>1</v>
      </c>
      <c r="W99" s="10" t="str">
        <f t="shared" si="20"/>
        <v/>
      </c>
      <c r="X99" s="164">
        <v>1</v>
      </c>
      <c r="Y99" s="10" t="str">
        <f t="shared" si="21"/>
        <v/>
      </c>
      <c r="Z99" s="123" t="str">
        <f t="shared" si="22"/>
        <v/>
      </c>
      <c r="AA99" s="195">
        <f t="shared" si="23"/>
        <v>0</v>
      </c>
      <c r="AB99" s="195" t="str">
        <f t="shared" si="16"/>
        <v/>
      </c>
      <c r="AC99" s="195" t="str">
        <f t="shared" si="16"/>
        <v/>
      </c>
      <c r="AD99" s="195">
        <f t="shared" si="17"/>
        <v>0</v>
      </c>
      <c r="BA99" s="195" t="str">
        <f t="shared" si="15"/>
        <v/>
      </c>
      <c r="BB99" s="195" t="str">
        <f t="shared" si="15"/>
        <v/>
      </c>
      <c r="BC99" s="195" t="str">
        <f t="shared" si="15"/>
        <v/>
      </c>
      <c r="BD99" s="195" t="str">
        <f t="shared" si="15"/>
        <v/>
      </c>
    </row>
    <row r="100" spans="2:56" x14ac:dyDescent="0.25">
      <c r="B100" s="9" t="str">
        <f t="shared" si="18"/>
        <v/>
      </c>
      <c r="C100" s="6"/>
      <c r="D100" s="6"/>
      <c r="E100" s="6"/>
      <c r="F100" s="246" t="str">
        <f>IF('תנאי סף'!BE100&lt;&gt;1,"",'תנאי סף'!F100)</f>
        <v/>
      </c>
      <c r="G100" s="163"/>
      <c r="H100" s="8"/>
      <c r="I100" s="8"/>
      <c r="J100" s="7"/>
      <c r="K100" s="8"/>
      <c r="L100" s="7"/>
      <c r="M100" s="8"/>
      <c r="N100" s="8"/>
      <c r="O100" s="163"/>
      <c r="P100" s="186"/>
      <c r="Q100" s="10"/>
      <c r="R100" s="10"/>
      <c r="S100" s="164"/>
      <c r="T100" s="164"/>
      <c r="U100" s="164" t="str">
        <f t="shared" si="19"/>
        <v/>
      </c>
      <c r="V100" s="10">
        <v>1</v>
      </c>
      <c r="W100" s="10" t="str">
        <f t="shared" si="20"/>
        <v/>
      </c>
      <c r="X100" s="164">
        <v>1</v>
      </c>
      <c r="Y100" s="10" t="str">
        <f t="shared" si="21"/>
        <v/>
      </c>
      <c r="Z100" s="123" t="str">
        <f t="shared" si="22"/>
        <v/>
      </c>
      <c r="AA100" s="195">
        <f t="shared" si="23"/>
        <v>0</v>
      </c>
      <c r="AB100" s="195" t="str">
        <f t="shared" si="16"/>
        <v/>
      </c>
      <c r="AC100" s="195" t="str">
        <f t="shared" si="16"/>
        <v/>
      </c>
      <c r="AD100" s="195">
        <f t="shared" si="17"/>
        <v>0</v>
      </c>
      <c r="BA100" s="195" t="str">
        <f t="shared" si="15"/>
        <v/>
      </c>
      <c r="BB100" s="195" t="str">
        <f t="shared" si="15"/>
        <v/>
      </c>
      <c r="BC100" s="195" t="str">
        <f t="shared" si="15"/>
        <v/>
      </c>
      <c r="BD100" s="195" t="str">
        <f t="shared" si="15"/>
        <v/>
      </c>
    </row>
    <row r="101" spans="2:56" x14ac:dyDescent="0.25">
      <c r="B101" s="9" t="str">
        <f t="shared" si="18"/>
        <v/>
      </c>
      <c r="C101" s="6"/>
      <c r="D101" s="6"/>
      <c r="E101" s="6"/>
      <c r="F101" s="246" t="str">
        <f>IF('תנאי סף'!BE101&lt;&gt;1,"",'תנאי סף'!F101)</f>
        <v/>
      </c>
      <c r="G101" s="163"/>
      <c r="H101" s="8"/>
      <c r="I101" s="8"/>
      <c r="J101" s="7"/>
      <c r="K101" s="8"/>
      <c r="L101" s="7"/>
      <c r="M101" s="8"/>
      <c r="N101" s="8"/>
      <c r="O101" s="163"/>
      <c r="P101" s="186"/>
      <c r="Q101" s="10"/>
      <c r="R101" s="10"/>
      <c r="S101" s="164"/>
      <c r="T101" s="164"/>
      <c r="U101" s="164" t="str">
        <f t="shared" si="19"/>
        <v/>
      </c>
      <c r="V101" s="10">
        <v>1</v>
      </c>
      <c r="W101" s="10" t="str">
        <f t="shared" si="20"/>
        <v/>
      </c>
      <c r="X101" s="164">
        <v>1</v>
      </c>
      <c r="Y101" s="10" t="str">
        <f t="shared" si="21"/>
        <v/>
      </c>
      <c r="Z101" s="123" t="str">
        <f t="shared" si="22"/>
        <v/>
      </c>
      <c r="AA101" s="195">
        <f t="shared" si="23"/>
        <v>0</v>
      </c>
      <c r="AB101" s="195" t="str">
        <f t="shared" si="16"/>
        <v/>
      </c>
      <c r="AC101" s="195" t="str">
        <f t="shared" si="16"/>
        <v/>
      </c>
      <c r="AD101" s="195">
        <f t="shared" si="17"/>
        <v>0</v>
      </c>
      <c r="BA101" s="195" t="str">
        <f t="shared" si="15"/>
        <v/>
      </c>
      <c r="BB101" s="195" t="str">
        <f t="shared" si="15"/>
        <v/>
      </c>
      <c r="BC101" s="195" t="str">
        <f t="shared" si="15"/>
        <v/>
      </c>
      <c r="BD101" s="195" t="str">
        <f t="shared" si="15"/>
        <v/>
      </c>
    </row>
    <row r="102" spans="2:56" x14ac:dyDescent="0.25">
      <c r="B102" s="9">
        <f t="shared" si="18"/>
        <v>72</v>
      </c>
      <c r="C102" s="6"/>
      <c r="D102" s="6"/>
      <c r="E102" s="6"/>
      <c r="F102" s="246" t="str">
        <f>IF('תנאי סף'!BE102&lt;&gt;1,"",'תנאי סף'!F102)</f>
        <v>בר-קיימא - כנס תזמורות רחוב - הפיראטיות הפיראטיות</v>
      </c>
      <c r="G102" s="163" t="s">
        <v>252</v>
      </c>
      <c r="H102" s="8"/>
      <c r="I102" s="8"/>
      <c r="J102" s="7"/>
      <c r="K102" s="8"/>
      <c r="L102" s="7"/>
      <c r="M102" s="8"/>
      <c r="N102" s="8"/>
      <c r="O102" s="163"/>
      <c r="P102" s="186"/>
      <c r="Q102" s="10"/>
      <c r="R102" s="10"/>
      <c r="S102" s="164"/>
      <c r="T102" s="164"/>
      <c r="U102" s="164">
        <f t="shared" si="19"/>
        <v>0</v>
      </c>
      <c r="V102" s="10">
        <v>1</v>
      </c>
      <c r="W102" s="10">
        <f t="shared" si="20"/>
        <v>0</v>
      </c>
      <c r="X102" s="164">
        <v>1</v>
      </c>
      <c r="Y102" s="10">
        <f t="shared" si="21"/>
        <v>0</v>
      </c>
      <c r="Z102" s="123">
        <f t="shared" si="22"/>
        <v>0</v>
      </c>
      <c r="AA102" s="195">
        <f t="shared" si="23"/>
        <v>1</v>
      </c>
      <c r="AB102" s="195">
        <f t="shared" si="16"/>
        <v>0</v>
      </c>
      <c r="AC102" s="195">
        <f t="shared" si="16"/>
        <v>1</v>
      </c>
      <c r="AD102" s="195">
        <f t="shared" si="17"/>
        <v>1</v>
      </c>
      <c r="BA102" s="195" t="str">
        <f t="shared" si="15"/>
        <v>פחות מ-5 שנים</v>
      </c>
      <c r="BB102" s="195" t="str">
        <f t="shared" si="15"/>
        <v>5 שנים ועד 10 שנים</v>
      </c>
      <c r="BC102" s="195" t="str">
        <f t="shared" si="15"/>
        <v>מעל 10 שנים ועד 15 שנים</v>
      </c>
      <c r="BD102" s="195" t="str">
        <f t="shared" si="15"/>
        <v>מעל 15 שנים</v>
      </c>
    </row>
    <row r="103" spans="2:56" x14ac:dyDescent="0.25">
      <c r="B103" s="9" t="str">
        <f t="shared" si="18"/>
        <v/>
      </c>
      <c r="C103" s="6"/>
      <c r="D103" s="6"/>
      <c r="E103" s="6"/>
      <c r="F103" s="246" t="str">
        <f>IF('תנאי סף'!BE103&lt;&gt;1,"",'תנאי סף'!F103)</f>
        <v/>
      </c>
      <c r="G103" s="163"/>
      <c r="H103" s="8"/>
      <c r="I103" s="8"/>
      <c r="J103" s="7"/>
      <c r="K103" s="8"/>
      <c r="L103" s="7"/>
      <c r="M103" s="8"/>
      <c r="N103" s="8"/>
      <c r="O103" s="163"/>
      <c r="P103" s="186"/>
      <c r="Q103" s="10"/>
      <c r="R103" s="10"/>
      <c r="S103" s="164"/>
      <c r="T103" s="164"/>
      <c r="U103" s="164" t="str">
        <f t="shared" si="19"/>
        <v/>
      </c>
      <c r="V103" s="10">
        <v>1</v>
      </c>
      <c r="W103" s="10" t="str">
        <f t="shared" si="20"/>
        <v/>
      </c>
      <c r="X103" s="164">
        <v>1</v>
      </c>
      <c r="Y103" s="10" t="str">
        <f t="shared" si="21"/>
        <v/>
      </c>
      <c r="Z103" s="123" t="str">
        <f t="shared" si="22"/>
        <v/>
      </c>
      <c r="AA103" s="195">
        <f t="shared" si="23"/>
        <v>0</v>
      </c>
      <c r="AB103" s="195" t="str">
        <f t="shared" si="16"/>
        <v/>
      </c>
      <c r="AC103" s="195" t="str">
        <f t="shared" si="16"/>
        <v/>
      </c>
      <c r="AD103" s="195">
        <f t="shared" si="17"/>
        <v>0</v>
      </c>
      <c r="BA103" s="195" t="str">
        <f t="shared" si="15"/>
        <v/>
      </c>
      <c r="BB103" s="195" t="str">
        <f t="shared" si="15"/>
        <v/>
      </c>
      <c r="BC103" s="195" t="str">
        <f t="shared" si="15"/>
        <v/>
      </c>
      <c r="BD103" s="195" t="str">
        <f t="shared" si="15"/>
        <v/>
      </c>
    </row>
    <row r="104" spans="2:56" x14ac:dyDescent="0.25">
      <c r="B104" s="9">
        <f t="shared" si="18"/>
        <v>74</v>
      </c>
      <c r="C104" s="6"/>
      <c r="D104" s="6"/>
      <c r="E104" s="6"/>
      <c r="F104" s="246" t="str">
        <f>IF('תנאי סף'!BE104&lt;&gt;1,"",'תנאי סף'!F104)</f>
        <v xml:space="preserve"> פיליציה בלומנטל -  אופרה קאמרה</v>
      </c>
      <c r="G104" s="163" t="s">
        <v>244</v>
      </c>
      <c r="H104" s="8"/>
      <c r="I104" s="8"/>
      <c r="J104" s="7"/>
      <c r="K104" s="8"/>
      <c r="L104" s="7"/>
      <c r="M104" s="8"/>
      <c r="N104" s="8"/>
      <c r="O104" s="163"/>
      <c r="P104" s="186"/>
      <c r="Q104" s="10"/>
      <c r="R104" s="10"/>
      <c r="S104" s="164"/>
      <c r="T104" s="164"/>
      <c r="U104" s="164">
        <f t="shared" si="19"/>
        <v>3</v>
      </c>
      <c r="V104" s="10">
        <v>1</v>
      </c>
      <c r="W104" s="10">
        <f t="shared" si="20"/>
        <v>3</v>
      </c>
      <c r="X104" s="164">
        <v>1</v>
      </c>
      <c r="Y104" s="10">
        <f t="shared" si="21"/>
        <v>3</v>
      </c>
      <c r="Z104" s="123">
        <f t="shared" si="22"/>
        <v>1.7964071856287425E-2</v>
      </c>
      <c r="AA104" s="195">
        <f t="shared" si="23"/>
        <v>1</v>
      </c>
      <c r="AB104" s="195">
        <f t="shared" si="16"/>
        <v>0</v>
      </c>
      <c r="AC104" s="195">
        <f t="shared" si="16"/>
        <v>1</v>
      </c>
      <c r="AD104" s="195">
        <f t="shared" si="17"/>
        <v>1</v>
      </c>
      <c r="BA104" s="195" t="str">
        <f t="shared" si="15"/>
        <v>פחות מ-5 שנים</v>
      </c>
      <c r="BB104" s="195" t="str">
        <f t="shared" si="15"/>
        <v>5 שנים ועד 10 שנים</v>
      </c>
      <c r="BC104" s="195" t="str">
        <f t="shared" si="15"/>
        <v>מעל 10 שנים ועד 15 שנים</v>
      </c>
      <c r="BD104" s="195" t="str">
        <f t="shared" si="15"/>
        <v>מעל 15 שנים</v>
      </c>
    </row>
    <row r="105" spans="2:56" x14ac:dyDescent="0.25">
      <c r="B105" s="9">
        <f t="shared" si="18"/>
        <v>75</v>
      </c>
      <c r="C105" s="6"/>
      <c r="D105" s="6"/>
      <c r="E105" s="6"/>
      <c r="F105" s="246" t="str">
        <f>IF('תנאי סף'!BE105&lt;&gt;1,"",'תנאי סף'!F105)</f>
        <v xml:space="preserve">מקור-  פרויקט ילדי המוסיקה </v>
      </c>
      <c r="G105" s="163" t="s">
        <v>245</v>
      </c>
      <c r="H105" s="8"/>
      <c r="I105" s="8"/>
      <c r="J105" s="7"/>
      <c r="K105" s="8"/>
      <c r="L105" s="7"/>
      <c r="M105" s="8"/>
      <c r="N105" s="8"/>
      <c r="O105" s="163"/>
      <c r="P105" s="186"/>
      <c r="Q105" s="10"/>
      <c r="R105" s="10"/>
      <c r="S105" s="164"/>
      <c r="T105" s="164"/>
      <c r="U105" s="164">
        <f t="shared" si="19"/>
        <v>5</v>
      </c>
      <c r="V105" s="10">
        <v>1</v>
      </c>
      <c r="W105" s="10">
        <f t="shared" si="20"/>
        <v>5</v>
      </c>
      <c r="X105" s="164">
        <v>1</v>
      </c>
      <c r="Y105" s="10">
        <f t="shared" si="21"/>
        <v>5</v>
      </c>
      <c r="Z105" s="123">
        <f t="shared" si="22"/>
        <v>2.9940119760479042E-2</v>
      </c>
      <c r="AA105" s="195">
        <f t="shared" si="23"/>
        <v>1</v>
      </c>
      <c r="AB105" s="195">
        <f t="shared" si="16"/>
        <v>0</v>
      </c>
      <c r="AC105" s="195">
        <f t="shared" si="16"/>
        <v>1</v>
      </c>
      <c r="AD105" s="195">
        <f t="shared" si="17"/>
        <v>1</v>
      </c>
      <c r="BA105" s="195" t="str">
        <f t="shared" si="15"/>
        <v>פחות מ-5 שנים</v>
      </c>
      <c r="BB105" s="195" t="str">
        <f t="shared" si="15"/>
        <v>5 שנים ועד 10 שנים</v>
      </c>
      <c r="BC105" s="195" t="str">
        <f t="shared" si="15"/>
        <v>מעל 10 שנים ועד 15 שנים</v>
      </c>
      <c r="BD105" s="195" t="str">
        <f t="shared" si="15"/>
        <v>מעל 15 שנים</v>
      </c>
    </row>
    <row r="106" spans="2:56" x14ac:dyDescent="0.25">
      <c r="B106" s="9">
        <f t="shared" si="18"/>
        <v>76</v>
      </c>
      <c r="C106" s="6"/>
      <c r="D106" s="6"/>
      <c r="E106" s="6"/>
      <c r="F106" s="246" t="str">
        <f>IF('תנאי סף'!BE106&lt;&gt;1,"",'תנאי סף'!F106)</f>
        <v xml:space="preserve"> פיליציה בלומנטל -  Soundpainting</v>
      </c>
      <c r="G106" s="163" t="s">
        <v>244</v>
      </c>
      <c r="H106" s="8"/>
      <c r="I106" s="8"/>
      <c r="J106" s="7"/>
      <c r="K106" s="8"/>
      <c r="L106" s="7"/>
      <c r="M106" s="8"/>
      <c r="N106" s="8"/>
      <c r="O106" s="163"/>
      <c r="P106" s="186"/>
      <c r="Q106" s="10"/>
      <c r="R106" s="10"/>
      <c r="S106" s="164"/>
      <c r="T106" s="164"/>
      <c r="U106" s="164">
        <f t="shared" si="19"/>
        <v>3</v>
      </c>
      <c r="V106" s="10">
        <v>1</v>
      </c>
      <c r="W106" s="10">
        <f t="shared" si="20"/>
        <v>3</v>
      </c>
      <c r="X106" s="164">
        <v>1</v>
      </c>
      <c r="Y106" s="10">
        <f t="shared" si="21"/>
        <v>3</v>
      </c>
      <c r="Z106" s="123">
        <f t="shared" si="22"/>
        <v>1.7964071856287425E-2</v>
      </c>
      <c r="AA106" s="195">
        <f t="shared" si="23"/>
        <v>1</v>
      </c>
      <c r="AB106" s="195">
        <f t="shared" si="16"/>
        <v>0</v>
      </c>
      <c r="AC106" s="195">
        <f t="shared" si="16"/>
        <v>1</v>
      </c>
      <c r="AD106" s="195">
        <f t="shared" si="17"/>
        <v>1</v>
      </c>
      <c r="BA106" s="195" t="str">
        <f t="shared" si="15"/>
        <v>פחות מ-5 שנים</v>
      </c>
      <c r="BB106" s="195" t="str">
        <f t="shared" si="15"/>
        <v>5 שנים ועד 10 שנים</v>
      </c>
      <c r="BC106" s="195" t="str">
        <f t="shared" si="15"/>
        <v>מעל 10 שנים ועד 15 שנים</v>
      </c>
      <c r="BD106" s="195" t="str">
        <f t="shared" si="15"/>
        <v>מעל 15 שנים</v>
      </c>
    </row>
    <row r="107" spans="2:56" x14ac:dyDescent="0.25">
      <c r="B107" s="9" t="str">
        <f t="shared" si="18"/>
        <v/>
      </c>
      <c r="C107" s="6"/>
      <c r="D107" s="6"/>
      <c r="E107" s="6"/>
      <c r="F107" s="246" t="str">
        <f>IF('תנאי סף'!BE107&lt;&gt;1,"",'תנאי סף'!F107)</f>
        <v/>
      </c>
      <c r="G107" s="163"/>
      <c r="H107" s="8"/>
      <c r="I107" s="8"/>
      <c r="J107" s="7"/>
      <c r="K107" s="8"/>
      <c r="L107" s="7"/>
      <c r="M107" s="8"/>
      <c r="N107" s="8"/>
      <c r="O107" s="163"/>
      <c r="P107" s="186"/>
      <c r="Q107" s="10"/>
      <c r="R107" s="10"/>
      <c r="S107" s="164"/>
      <c r="T107" s="164"/>
      <c r="U107" s="164" t="str">
        <f t="shared" si="19"/>
        <v/>
      </c>
      <c r="V107" s="10">
        <v>1</v>
      </c>
      <c r="W107" s="10" t="str">
        <f t="shared" si="20"/>
        <v/>
      </c>
      <c r="X107" s="164">
        <v>1</v>
      </c>
      <c r="Y107" s="10" t="str">
        <f t="shared" si="21"/>
        <v/>
      </c>
      <c r="Z107" s="123" t="str">
        <f t="shared" si="22"/>
        <v/>
      </c>
      <c r="AA107" s="195">
        <f t="shared" si="23"/>
        <v>0</v>
      </c>
      <c r="AB107" s="195" t="str">
        <f t="shared" si="16"/>
        <v/>
      </c>
      <c r="AC107" s="195" t="str">
        <f t="shared" si="16"/>
        <v/>
      </c>
      <c r="AD107" s="195">
        <f t="shared" si="17"/>
        <v>0</v>
      </c>
      <c r="BA107" s="195" t="str">
        <f t="shared" si="15"/>
        <v/>
      </c>
      <c r="BB107" s="195" t="str">
        <f t="shared" si="15"/>
        <v/>
      </c>
      <c r="BC107" s="195" t="str">
        <f t="shared" si="15"/>
        <v/>
      </c>
      <c r="BD107" s="195" t="str">
        <f t="shared" si="15"/>
        <v/>
      </c>
    </row>
    <row r="108" spans="2:56" x14ac:dyDescent="0.25">
      <c r="B108" s="9" t="str">
        <f t="shared" si="18"/>
        <v/>
      </c>
      <c r="C108" s="6"/>
      <c r="D108" s="6"/>
      <c r="E108" s="6"/>
      <c r="F108" s="246" t="str">
        <f>IF('תנאי סף'!BE108&lt;&gt;1,"",'תנאי סף'!F108)</f>
        <v/>
      </c>
      <c r="G108" s="163"/>
      <c r="H108" s="8"/>
      <c r="I108" s="8"/>
      <c r="J108" s="7"/>
      <c r="K108" s="8"/>
      <c r="L108" s="7"/>
      <c r="M108" s="8"/>
      <c r="N108" s="8"/>
      <c r="O108" s="163"/>
      <c r="P108" s="186"/>
      <c r="Q108" s="10"/>
      <c r="R108" s="10"/>
      <c r="S108" s="164"/>
      <c r="T108" s="164"/>
      <c r="U108" s="164" t="str">
        <f t="shared" si="19"/>
        <v/>
      </c>
      <c r="V108" s="10">
        <v>1</v>
      </c>
      <c r="W108" s="10" t="str">
        <f t="shared" si="20"/>
        <v/>
      </c>
      <c r="X108" s="164">
        <v>1</v>
      </c>
      <c r="Y108" s="10" t="str">
        <f t="shared" si="21"/>
        <v/>
      </c>
      <c r="Z108" s="123" t="str">
        <f t="shared" si="22"/>
        <v/>
      </c>
      <c r="AA108" s="195">
        <f t="shared" si="23"/>
        <v>0</v>
      </c>
      <c r="AB108" s="195" t="str">
        <f t="shared" si="16"/>
        <v/>
      </c>
      <c r="AC108" s="195" t="str">
        <f t="shared" si="16"/>
        <v/>
      </c>
      <c r="AD108" s="195">
        <f t="shared" si="17"/>
        <v>0</v>
      </c>
      <c r="BA108" s="195" t="str">
        <f t="shared" si="15"/>
        <v/>
      </c>
      <c r="BB108" s="195" t="str">
        <f t="shared" si="15"/>
        <v/>
      </c>
      <c r="BC108" s="195" t="str">
        <f t="shared" si="15"/>
        <v/>
      </c>
      <c r="BD108" s="195" t="str">
        <f t="shared" si="15"/>
        <v/>
      </c>
    </row>
    <row r="109" spans="2:56" x14ac:dyDescent="0.25">
      <c r="B109" s="9" t="str">
        <f t="shared" si="18"/>
        <v/>
      </c>
      <c r="C109" s="6"/>
      <c r="D109" s="6"/>
      <c r="E109" s="6"/>
      <c r="F109" s="246" t="str">
        <f>IF('תנאי סף'!BE109&lt;&gt;1,"",'תנאי סף'!F109)</f>
        <v/>
      </c>
      <c r="G109" s="163"/>
      <c r="H109" s="8"/>
      <c r="I109" s="8"/>
      <c r="J109" s="7"/>
      <c r="K109" s="8"/>
      <c r="L109" s="7"/>
      <c r="M109" s="8"/>
      <c r="N109" s="8"/>
      <c r="O109" s="163"/>
      <c r="P109" s="186"/>
      <c r="Q109" s="10"/>
      <c r="R109" s="10"/>
      <c r="S109" s="164"/>
      <c r="T109" s="164"/>
      <c r="U109" s="164" t="str">
        <f t="shared" si="19"/>
        <v/>
      </c>
      <c r="V109" s="10">
        <v>1</v>
      </c>
      <c r="W109" s="10" t="str">
        <f t="shared" si="20"/>
        <v/>
      </c>
      <c r="X109" s="164">
        <v>1</v>
      </c>
      <c r="Y109" s="10" t="str">
        <f t="shared" si="21"/>
        <v/>
      </c>
      <c r="Z109" s="123" t="str">
        <f t="shared" si="22"/>
        <v/>
      </c>
      <c r="AA109" s="195">
        <f t="shared" si="23"/>
        <v>0</v>
      </c>
      <c r="AB109" s="195" t="str">
        <f t="shared" si="16"/>
        <v/>
      </c>
      <c r="AC109" s="195" t="str">
        <f t="shared" si="16"/>
        <v/>
      </c>
      <c r="AD109" s="195">
        <f t="shared" si="17"/>
        <v>0</v>
      </c>
      <c r="BA109" s="195" t="str">
        <f t="shared" si="15"/>
        <v/>
      </c>
      <c r="BB109" s="195" t="str">
        <f t="shared" si="15"/>
        <v/>
      </c>
      <c r="BC109" s="195" t="str">
        <f t="shared" si="15"/>
        <v/>
      </c>
      <c r="BD109" s="195" t="str">
        <f t="shared" si="15"/>
        <v/>
      </c>
    </row>
    <row r="110" spans="2:56" x14ac:dyDescent="0.25">
      <c r="B110" s="9" t="str">
        <f t="shared" si="18"/>
        <v/>
      </c>
      <c r="C110" s="6"/>
      <c r="D110" s="6"/>
      <c r="E110" s="6"/>
      <c r="F110" s="246" t="str">
        <f>IF('תנאי סף'!BE110&lt;&gt;1,"",'תנאי סף'!F110)</f>
        <v/>
      </c>
      <c r="G110" s="163"/>
      <c r="H110" s="8"/>
      <c r="I110" s="8"/>
      <c r="J110" s="7"/>
      <c r="K110" s="8"/>
      <c r="L110" s="7"/>
      <c r="M110" s="8"/>
      <c r="N110" s="8"/>
      <c r="O110" s="163"/>
      <c r="P110" s="186"/>
      <c r="Q110" s="10"/>
      <c r="R110" s="10"/>
      <c r="S110" s="164"/>
      <c r="T110" s="164"/>
      <c r="U110" s="164" t="str">
        <f t="shared" si="19"/>
        <v/>
      </c>
      <c r="V110" s="10">
        <v>1</v>
      </c>
      <c r="W110" s="10" t="str">
        <f t="shared" si="20"/>
        <v/>
      </c>
      <c r="X110" s="164">
        <v>1</v>
      </c>
      <c r="Y110" s="10" t="str">
        <f t="shared" si="21"/>
        <v/>
      </c>
      <c r="Z110" s="123" t="str">
        <f t="shared" si="22"/>
        <v/>
      </c>
      <c r="AA110" s="195">
        <f t="shared" si="23"/>
        <v>0</v>
      </c>
      <c r="AB110" s="195" t="str">
        <f t="shared" si="16"/>
        <v/>
      </c>
      <c r="AC110" s="195" t="str">
        <f t="shared" si="16"/>
        <v/>
      </c>
      <c r="AD110" s="195">
        <f t="shared" si="17"/>
        <v>0</v>
      </c>
      <c r="BA110" s="195" t="str">
        <f t="shared" si="15"/>
        <v/>
      </c>
      <c r="BB110" s="195" t="str">
        <f t="shared" si="15"/>
        <v/>
      </c>
      <c r="BC110" s="195" t="str">
        <f t="shared" si="15"/>
        <v/>
      </c>
      <c r="BD110" s="195" t="str">
        <f t="shared" si="15"/>
        <v/>
      </c>
    </row>
    <row r="111" spans="2:56" x14ac:dyDescent="0.25">
      <c r="B111" s="9" t="str">
        <f t="shared" si="18"/>
        <v/>
      </c>
      <c r="C111" s="6"/>
      <c r="D111" s="6"/>
      <c r="E111" s="6"/>
      <c r="F111" s="246" t="str">
        <f>IF('תנאי סף'!BE111&lt;&gt;1,"",'תנאי סף'!F111)</f>
        <v/>
      </c>
      <c r="G111" s="163"/>
      <c r="H111" s="8"/>
      <c r="I111" s="8"/>
      <c r="J111" s="7"/>
      <c r="K111" s="8"/>
      <c r="L111" s="7"/>
      <c r="M111" s="8"/>
      <c r="N111" s="8"/>
      <c r="O111" s="163"/>
      <c r="P111" s="186"/>
      <c r="Q111" s="10"/>
      <c r="R111" s="10"/>
      <c r="S111" s="164"/>
      <c r="T111" s="164"/>
      <c r="U111" s="164" t="str">
        <f t="shared" si="19"/>
        <v/>
      </c>
      <c r="V111" s="10">
        <v>1</v>
      </c>
      <c r="W111" s="10" t="str">
        <f t="shared" si="20"/>
        <v/>
      </c>
      <c r="X111" s="164">
        <v>1</v>
      </c>
      <c r="Y111" s="10" t="str">
        <f t="shared" si="21"/>
        <v/>
      </c>
      <c r="Z111" s="123" t="str">
        <f t="shared" si="22"/>
        <v/>
      </c>
      <c r="AA111" s="195">
        <f t="shared" si="23"/>
        <v>0</v>
      </c>
      <c r="AB111" s="195" t="str">
        <f t="shared" si="16"/>
        <v/>
      </c>
      <c r="AC111" s="195" t="str">
        <f t="shared" si="16"/>
        <v/>
      </c>
      <c r="AD111" s="195">
        <f t="shared" si="17"/>
        <v>0</v>
      </c>
      <c r="BA111" s="195" t="str">
        <f t="shared" ref="BA111:BD130" si="24">IF($F111="","",BA$30)</f>
        <v/>
      </c>
      <c r="BB111" s="195" t="str">
        <f t="shared" si="24"/>
        <v/>
      </c>
      <c r="BC111" s="195" t="str">
        <f t="shared" si="24"/>
        <v/>
      </c>
      <c r="BD111" s="195" t="str">
        <f t="shared" si="24"/>
        <v/>
      </c>
    </row>
    <row r="112" spans="2:56" x14ac:dyDescent="0.25">
      <c r="B112" s="9" t="str">
        <f t="shared" si="18"/>
        <v/>
      </c>
      <c r="C112" s="6"/>
      <c r="D112" s="6"/>
      <c r="E112" s="6"/>
      <c r="F112" s="246" t="str">
        <f>IF('תנאי סף'!BE112&lt;&gt;1,"",'תנאי סף'!F112)</f>
        <v/>
      </c>
      <c r="G112" s="163"/>
      <c r="H112" s="8"/>
      <c r="I112" s="8"/>
      <c r="J112" s="7"/>
      <c r="K112" s="8"/>
      <c r="L112" s="7"/>
      <c r="M112" s="8"/>
      <c r="N112" s="8"/>
      <c r="O112" s="163"/>
      <c r="P112" s="186"/>
      <c r="Q112" s="10"/>
      <c r="R112" s="10"/>
      <c r="S112" s="164"/>
      <c r="T112" s="164"/>
      <c r="U112" s="164" t="str">
        <f t="shared" si="19"/>
        <v/>
      </c>
      <c r="V112" s="10">
        <v>1</v>
      </c>
      <c r="W112" s="10" t="str">
        <f t="shared" si="20"/>
        <v/>
      </c>
      <c r="X112" s="164">
        <v>1</v>
      </c>
      <c r="Y112" s="10" t="str">
        <f t="shared" si="21"/>
        <v/>
      </c>
      <c r="Z112" s="123" t="str">
        <f t="shared" si="22"/>
        <v/>
      </c>
      <c r="AA112" s="195">
        <f t="shared" si="23"/>
        <v>0</v>
      </c>
      <c r="AB112" s="195" t="str">
        <f t="shared" si="16"/>
        <v/>
      </c>
      <c r="AC112" s="195" t="str">
        <f t="shared" si="16"/>
        <v/>
      </c>
      <c r="AD112" s="195">
        <f t="shared" si="17"/>
        <v>0</v>
      </c>
      <c r="BA112" s="195" t="str">
        <f t="shared" si="24"/>
        <v/>
      </c>
      <c r="BB112" s="195" t="str">
        <f t="shared" si="24"/>
        <v/>
      </c>
      <c r="BC112" s="195" t="str">
        <f t="shared" si="24"/>
        <v/>
      </c>
      <c r="BD112" s="195" t="str">
        <f t="shared" si="24"/>
        <v/>
      </c>
    </row>
    <row r="113" spans="2:56" x14ac:dyDescent="0.25">
      <c r="B113" s="9" t="str">
        <f t="shared" si="18"/>
        <v/>
      </c>
      <c r="C113" s="6"/>
      <c r="D113" s="6"/>
      <c r="E113" s="6"/>
      <c r="F113" s="246" t="str">
        <f>IF('תנאי סף'!BE113&lt;&gt;1,"",'תנאי סף'!F113)</f>
        <v/>
      </c>
      <c r="G113" s="163"/>
      <c r="H113" s="8"/>
      <c r="I113" s="8"/>
      <c r="J113" s="7"/>
      <c r="K113" s="8"/>
      <c r="L113" s="7"/>
      <c r="M113" s="8"/>
      <c r="N113" s="8"/>
      <c r="O113" s="163"/>
      <c r="P113" s="186"/>
      <c r="Q113" s="10"/>
      <c r="R113" s="10"/>
      <c r="S113" s="164"/>
      <c r="T113" s="164"/>
      <c r="U113" s="164" t="str">
        <f t="shared" si="19"/>
        <v/>
      </c>
      <c r="V113" s="10">
        <v>1</v>
      </c>
      <c r="W113" s="10" t="str">
        <f t="shared" si="20"/>
        <v/>
      </c>
      <c r="X113" s="164">
        <v>1</v>
      </c>
      <c r="Y113" s="10" t="str">
        <f t="shared" si="21"/>
        <v/>
      </c>
      <c r="Z113" s="123" t="str">
        <f t="shared" si="22"/>
        <v/>
      </c>
      <c r="AA113" s="195">
        <f t="shared" si="23"/>
        <v>0</v>
      </c>
      <c r="AB113" s="195" t="str">
        <f t="shared" si="16"/>
        <v/>
      </c>
      <c r="AC113" s="195" t="str">
        <f t="shared" si="16"/>
        <v/>
      </c>
      <c r="AD113" s="195">
        <f t="shared" si="17"/>
        <v>0</v>
      </c>
      <c r="BA113" s="195" t="str">
        <f t="shared" si="24"/>
        <v/>
      </c>
      <c r="BB113" s="195" t="str">
        <f t="shared" si="24"/>
        <v/>
      </c>
      <c r="BC113" s="195" t="str">
        <f t="shared" si="24"/>
        <v/>
      </c>
      <c r="BD113" s="195" t="str">
        <f t="shared" si="24"/>
        <v/>
      </c>
    </row>
    <row r="114" spans="2:56" x14ac:dyDescent="0.25">
      <c r="B114" s="9" t="str">
        <f t="shared" si="18"/>
        <v/>
      </c>
      <c r="C114" s="6"/>
      <c r="D114" s="6"/>
      <c r="E114" s="6"/>
      <c r="F114" s="246" t="str">
        <f>IF('תנאי סף'!BE114&lt;&gt;1,"",'תנאי סף'!F114)</f>
        <v/>
      </c>
      <c r="G114" s="163"/>
      <c r="H114" s="8"/>
      <c r="I114" s="8"/>
      <c r="J114" s="7"/>
      <c r="K114" s="8"/>
      <c r="L114" s="7"/>
      <c r="M114" s="8"/>
      <c r="N114" s="8"/>
      <c r="O114" s="163"/>
      <c r="P114" s="186"/>
      <c r="Q114" s="10"/>
      <c r="R114" s="10"/>
      <c r="S114" s="164"/>
      <c r="T114" s="164"/>
      <c r="U114" s="164" t="str">
        <f t="shared" si="19"/>
        <v/>
      </c>
      <c r="V114" s="10">
        <v>1</v>
      </c>
      <c r="W114" s="10" t="str">
        <f t="shared" si="20"/>
        <v/>
      </c>
      <c r="X114" s="164">
        <v>1</v>
      </c>
      <c r="Y114" s="10" t="str">
        <f t="shared" si="21"/>
        <v/>
      </c>
      <c r="Z114" s="123" t="str">
        <f t="shared" si="22"/>
        <v/>
      </c>
      <c r="AA114" s="195">
        <f t="shared" si="23"/>
        <v>0</v>
      </c>
      <c r="AB114" s="195" t="str">
        <f t="shared" si="16"/>
        <v/>
      </c>
      <c r="AC114" s="195" t="str">
        <f t="shared" si="16"/>
        <v/>
      </c>
      <c r="AD114" s="195">
        <f t="shared" si="17"/>
        <v>0</v>
      </c>
      <c r="BA114" s="195" t="str">
        <f t="shared" si="24"/>
        <v/>
      </c>
      <c r="BB114" s="195" t="str">
        <f t="shared" si="24"/>
        <v/>
      </c>
      <c r="BC114" s="195" t="str">
        <f t="shared" si="24"/>
        <v/>
      </c>
      <c r="BD114" s="195" t="str">
        <f t="shared" si="24"/>
        <v/>
      </c>
    </row>
    <row r="115" spans="2:56" x14ac:dyDescent="0.25">
      <c r="B115" s="9" t="str">
        <f t="shared" si="18"/>
        <v/>
      </c>
      <c r="C115" s="6"/>
      <c r="D115" s="6"/>
      <c r="E115" s="6"/>
      <c r="F115" s="246" t="str">
        <f>IF('תנאי סף'!BE115&lt;&gt;1,"",'תנאי סף'!F115)</f>
        <v/>
      </c>
      <c r="G115" s="163"/>
      <c r="H115" s="8"/>
      <c r="I115" s="8"/>
      <c r="J115" s="7"/>
      <c r="K115" s="8"/>
      <c r="L115" s="7"/>
      <c r="M115" s="8"/>
      <c r="N115" s="8"/>
      <c r="O115" s="163"/>
      <c r="P115" s="186"/>
      <c r="Q115" s="10"/>
      <c r="R115" s="10"/>
      <c r="S115" s="164"/>
      <c r="T115" s="164"/>
      <c r="U115" s="164" t="str">
        <f t="shared" si="19"/>
        <v/>
      </c>
      <c r="V115" s="10">
        <v>1</v>
      </c>
      <c r="W115" s="10" t="str">
        <f t="shared" si="20"/>
        <v/>
      </c>
      <c r="X115" s="164">
        <v>1</v>
      </c>
      <c r="Y115" s="10" t="str">
        <f t="shared" si="21"/>
        <v/>
      </c>
      <c r="Z115" s="123" t="str">
        <f t="shared" si="22"/>
        <v/>
      </c>
      <c r="AA115" s="195">
        <f t="shared" si="23"/>
        <v>0</v>
      </c>
      <c r="AB115" s="195" t="str">
        <f t="shared" si="16"/>
        <v/>
      </c>
      <c r="AC115" s="195" t="str">
        <f t="shared" si="16"/>
        <v/>
      </c>
      <c r="AD115" s="195">
        <f t="shared" si="17"/>
        <v>0</v>
      </c>
      <c r="BA115" s="195" t="str">
        <f t="shared" si="24"/>
        <v/>
      </c>
      <c r="BB115" s="195" t="str">
        <f t="shared" si="24"/>
        <v/>
      </c>
      <c r="BC115" s="195" t="str">
        <f t="shared" si="24"/>
        <v/>
      </c>
      <c r="BD115" s="195" t="str">
        <f t="shared" si="24"/>
        <v/>
      </c>
    </row>
    <row r="116" spans="2:56" x14ac:dyDescent="0.25">
      <c r="B116" s="9" t="str">
        <f t="shared" si="18"/>
        <v/>
      </c>
      <c r="C116" s="6"/>
      <c r="D116" s="6"/>
      <c r="E116" s="6"/>
      <c r="F116" s="246" t="str">
        <f>IF('תנאי סף'!BE116&lt;&gt;1,"",'תנאי סף'!F116)</f>
        <v/>
      </c>
      <c r="G116" s="163"/>
      <c r="H116" s="8"/>
      <c r="I116" s="8"/>
      <c r="J116" s="7"/>
      <c r="K116" s="8"/>
      <c r="L116" s="7"/>
      <c r="M116" s="8"/>
      <c r="N116" s="8"/>
      <c r="O116" s="163"/>
      <c r="P116" s="186"/>
      <c r="Q116" s="10"/>
      <c r="R116" s="10"/>
      <c r="S116" s="164"/>
      <c r="T116" s="164"/>
      <c r="U116" s="164" t="str">
        <f t="shared" si="19"/>
        <v/>
      </c>
      <c r="V116" s="10">
        <v>1</v>
      </c>
      <c r="W116" s="10" t="str">
        <f t="shared" si="20"/>
        <v/>
      </c>
      <c r="X116" s="164">
        <v>1</v>
      </c>
      <c r="Y116" s="10" t="str">
        <f t="shared" si="21"/>
        <v/>
      </c>
      <c r="Z116" s="123" t="str">
        <f t="shared" si="22"/>
        <v/>
      </c>
      <c r="AA116" s="195">
        <f t="shared" si="23"/>
        <v>0</v>
      </c>
      <c r="AB116" s="195" t="str">
        <f t="shared" si="16"/>
        <v/>
      </c>
      <c r="AC116" s="195" t="str">
        <f t="shared" si="16"/>
        <v/>
      </c>
      <c r="AD116" s="195">
        <f t="shared" si="17"/>
        <v>0</v>
      </c>
      <c r="BA116" s="195" t="str">
        <f t="shared" si="24"/>
        <v/>
      </c>
      <c r="BB116" s="195" t="str">
        <f t="shared" si="24"/>
        <v/>
      </c>
      <c r="BC116" s="195" t="str">
        <f t="shared" si="24"/>
        <v/>
      </c>
      <c r="BD116" s="195" t="str">
        <f t="shared" si="24"/>
        <v/>
      </c>
    </row>
    <row r="117" spans="2:56" x14ac:dyDescent="0.25">
      <c r="B117" s="9" t="str">
        <f t="shared" si="18"/>
        <v/>
      </c>
      <c r="C117" s="6"/>
      <c r="D117" s="6"/>
      <c r="E117" s="6"/>
      <c r="F117" s="246" t="str">
        <f>IF('תנאי סף'!BE117&lt;&gt;1,"",'תנאי סף'!F117)</f>
        <v/>
      </c>
      <c r="G117" s="163"/>
      <c r="H117" s="8"/>
      <c r="I117" s="8"/>
      <c r="J117" s="7"/>
      <c r="K117" s="8"/>
      <c r="L117" s="7"/>
      <c r="M117" s="8"/>
      <c r="N117" s="8"/>
      <c r="O117" s="163"/>
      <c r="P117" s="186"/>
      <c r="Q117" s="10"/>
      <c r="R117" s="10"/>
      <c r="S117" s="164"/>
      <c r="T117" s="164"/>
      <c r="U117" s="164" t="str">
        <f t="shared" si="19"/>
        <v/>
      </c>
      <c r="V117" s="10">
        <v>1</v>
      </c>
      <c r="W117" s="10" t="str">
        <f t="shared" si="20"/>
        <v/>
      </c>
      <c r="X117" s="164">
        <v>1</v>
      </c>
      <c r="Y117" s="10" t="str">
        <f t="shared" si="21"/>
        <v/>
      </c>
      <c r="Z117" s="123" t="str">
        <f t="shared" si="22"/>
        <v/>
      </c>
      <c r="AA117" s="195">
        <f t="shared" si="23"/>
        <v>0</v>
      </c>
      <c r="AB117" s="195" t="str">
        <f t="shared" si="16"/>
        <v/>
      </c>
      <c r="AC117" s="195" t="str">
        <f t="shared" si="16"/>
        <v/>
      </c>
      <c r="AD117" s="195">
        <f t="shared" si="17"/>
        <v>0</v>
      </c>
      <c r="BA117" s="195" t="str">
        <f t="shared" si="24"/>
        <v/>
      </c>
      <c r="BB117" s="195" t="str">
        <f t="shared" si="24"/>
        <v/>
      </c>
      <c r="BC117" s="195" t="str">
        <f t="shared" si="24"/>
        <v/>
      </c>
      <c r="BD117" s="195" t="str">
        <f t="shared" si="24"/>
        <v/>
      </c>
    </row>
    <row r="118" spans="2:56" x14ac:dyDescent="0.25">
      <c r="B118" s="9" t="str">
        <f t="shared" si="18"/>
        <v/>
      </c>
      <c r="C118" s="6"/>
      <c r="D118" s="6"/>
      <c r="E118" s="6"/>
      <c r="F118" s="246" t="str">
        <f>IF('תנאי סף'!BE118&lt;&gt;1,"",'תנאי סף'!F118)</f>
        <v/>
      </c>
      <c r="G118" s="163"/>
      <c r="H118" s="8"/>
      <c r="I118" s="8"/>
      <c r="J118" s="7"/>
      <c r="K118" s="8"/>
      <c r="L118" s="7"/>
      <c r="M118" s="8"/>
      <c r="N118" s="8"/>
      <c r="O118" s="163"/>
      <c r="P118" s="186"/>
      <c r="Q118" s="10"/>
      <c r="R118" s="10"/>
      <c r="S118" s="164"/>
      <c r="T118" s="164"/>
      <c r="U118" s="164" t="str">
        <f t="shared" si="19"/>
        <v/>
      </c>
      <c r="V118" s="10">
        <v>1</v>
      </c>
      <c r="W118" s="10" t="str">
        <f t="shared" si="20"/>
        <v/>
      </c>
      <c r="X118" s="164">
        <v>1</v>
      </c>
      <c r="Y118" s="10" t="str">
        <f t="shared" si="21"/>
        <v/>
      </c>
      <c r="Z118" s="123" t="str">
        <f t="shared" si="22"/>
        <v/>
      </c>
      <c r="AA118" s="195">
        <f t="shared" si="23"/>
        <v>0</v>
      </c>
      <c r="AB118" s="195" t="str">
        <f t="shared" si="16"/>
        <v/>
      </c>
      <c r="AC118" s="195" t="str">
        <f t="shared" si="16"/>
        <v/>
      </c>
      <c r="AD118" s="195">
        <f t="shared" si="17"/>
        <v>0</v>
      </c>
      <c r="BA118" s="195" t="str">
        <f t="shared" si="24"/>
        <v/>
      </c>
      <c r="BB118" s="195" t="str">
        <f t="shared" si="24"/>
        <v/>
      </c>
      <c r="BC118" s="195" t="str">
        <f t="shared" si="24"/>
        <v/>
      </c>
      <c r="BD118" s="195" t="str">
        <f t="shared" si="24"/>
        <v/>
      </c>
    </row>
    <row r="119" spans="2:56" x14ac:dyDescent="0.25">
      <c r="B119" s="9" t="str">
        <f t="shared" si="18"/>
        <v/>
      </c>
      <c r="C119" s="6"/>
      <c r="D119" s="6"/>
      <c r="E119" s="6"/>
      <c r="F119" s="246" t="str">
        <f>IF('תנאי סף'!BE119&lt;&gt;1,"",'תנאי סף'!F119)</f>
        <v/>
      </c>
      <c r="G119" s="163"/>
      <c r="H119" s="8"/>
      <c r="I119" s="8"/>
      <c r="J119" s="7"/>
      <c r="K119" s="8"/>
      <c r="L119" s="7"/>
      <c r="M119" s="8"/>
      <c r="N119" s="8"/>
      <c r="O119" s="163"/>
      <c r="P119" s="186"/>
      <c r="Q119" s="10"/>
      <c r="R119" s="10"/>
      <c r="S119" s="164"/>
      <c r="T119" s="164"/>
      <c r="U119" s="164" t="str">
        <f t="shared" si="19"/>
        <v/>
      </c>
      <c r="V119" s="10">
        <v>1</v>
      </c>
      <c r="W119" s="10" t="str">
        <f t="shared" si="20"/>
        <v/>
      </c>
      <c r="X119" s="164">
        <v>1</v>
      </c>
      <c r="Y119" s="10" t="str">
        <f t="shared" si="21"/>
        <v/>
      </c>
      <c r="Z119" s="123" t="str">
        <f t="shared" si="22"/>
        <v/>
      </c>
      <c r="AA119" s="195">
        <f t="shared" si="23"/>
        <v>0</v>
      </c>
      <c r="AB119" s="195" t="str">
        <f t="shared" si="16"/>
        <v/>
      </c>
      <c r="AC119" s="195" t="str">
        <f t="shared" si="16"/>
        <v/>
      </c>
      <c r="AD119" s="195">
        <f t="shared" si="17"/>
        <v>0</v>
      </c>
      <c r="BA119" s="195" t="str">
        <f t="shared" si="24"/>
        <v/>
      </c>
      <c r="BB119" s="195" t="str">
        <f t="shared" si="24"/>
        <v/>
      </c>
      <c r="BC119" s="195" t="str">
        <f t="shared" si="24"/>
        <v/>
      </c>
      <c r="BD119" s="195" t="str">
        <f t="shared" si="24"/>
        <v/>
      </c>
    </row>
    <row r="120" spans="2:56" x14ac:dyDescent="0.25">
      <c r="B120" s="9" t="str">
        <f t="shared" si="18"/>
        <v/>
      </c>
      <c r="C120" s="6"/>
      <c r="D120" s="6"/>
      <c r="E120" s="6"/>
      <c r="F120" s="246" t="str">
        <f>IF('תנאי סף'!BE120&lt;&gt;1,"",'תנאי סף'!F120)</f>
        <v/>
      </c>
      <c r="G120" s="163"/>
      <c r="H120" s="8"/>
      <c r="I120" s="8"/>
      <c r="J120" s="7"/>
      <c r="K120" s="8"/>
      <c r="L120" s="7"/>
      <c r="M120" s="8"/>
      <c r="N120" s="8"/>
      <c r="O120" s="163"/>
      <c r="P120" s="186"/>
      <c r="Q120" s="10"/>
      <c r="R120" s="10"/>
      <c r="S120" s="164"/>
      <c r="T120" s="164"/>
      <c r="U120" s="164" t="str">
        <f t="shared" si="19"/>
        <v/>
      </c>
      <c r="V120" s="10">
        <v>1</v>
      </c>
      <c r="W120" s="10" t="str">
        <f t="shared" si="20"/>
        <v/>
      </c>
      <c r="X120" s="164">
        <v>1</v>
      </c>
      <c r="Y120" s="10" t="str">
        <f t="shared" si="21"/>
        <v/>
      </c>
      <c r="Z120" s="123" t="str">
        <f t="shared" si="22"/>
        <v/>
      </c>
      <c r="AA120" s="195">
        <f t="shared" si="23"/>
        <v>0</v>
      </c>
      <c r="AB120" s="195" t="str">
        <f t="shared" si="16"/>
        <v/>
      </c>
      <c r="AC120" s="195" t="str">
        <f t="shared" si="16"/>
        <v/>
      </c>
      <c r="AD120" s="195">
        <f t="shared" si="17"/>
        <v>0</v>
      </c>
      <c r="BA120" s="195" t="str">
        <f t="shared" si="24"/>
        <v/>
      </c>
      <c r="BB120" s="195" t="str">
        <f t="shared" si="24"/>
        <v/>
      </c>
      <c r="BC120" s="195" t="str">
        <f t="shared" si="24"/>
        <v/>
      </c>
      <c r="BD120" s="195" t="str">
        <f t="shared" si="24"/>
        <v/>
      </c>
    </row>
    <row r="121" spans="2:56" x14ac:dyDescent="0.25">
      <c r="B121" s="9" t="str">
        <f t="shared" si="18"/>
        <v/>
      </c>
      <c r="C121" s="6"/>
      <c r="D121" s="6"/>
      <c r="E121" s="6"/>
      <c r="F121" s="246" t="str">
        <f>IF('תנאי סף'!BE121&lt;&gt;1,"",'תנאי סף'!F121)</f>
        <v/>
      </c>
      <c r="G121" s="163"/>
      <c r="H121" s="8"/>
      <c r="I121" s="8"/>
      <c r="J121" s="7"/>
      <c r="K121" s="8"/>
      <c r="L121" s="7"/>
      <c r="M121" s="8"/>
      <c r="N121" s="8"/>
      <c r="O121" s="163"/>
      <c r="P121" s="186"/>
      <c r="Q121" s="10"/>
      <c r="R121" s="10"/>
      <c r="S121" s="164"/>
      <c r="T121" s="164"/>
      <c r="U121" s="164" t="str">
        <f t="shared" si="19"/>
        <v/>
      </c>
      <c r="V121" s="10">
        <v>1</v>
      </c>
      <c r="W121" s="10" t="str">
        <f t="shared" si="20"/>
        <v/>
      </c>
      <c r="X121" s="164">
        <v>1</v>
      </c>
      <c r="Y121" s="10" t="str">
        <f t="shared" si="21"/>
        <v/>
      </c>
      <c r="Z121" s="123" t="str">
        <f t="shared" si="22"/>
        <v/>
      </c>
      <c r="AA121" s="195">
        <f t="shared" si="23"/>
        <v>0</v>
      </c>
      <c r="AB121" s="195" t="str">
        <f t="shared" si="16"/>
        <v/>
      </c>
      <c r="AC121" s="195" t="str">
        <f t="shared" si="16"/>
        <v/>
      </c>
      <c r="AD121" s="195">
        <f t="shared" si="17"/>
        <v>0</v>
      </c>
      <c r="BA121" s="195" t="str">
        <f t="shared" si="24"/>
        <v/>
      </c>
      <c r="BB121" s="195" t="str">
        <f t="shared" si="24"/>
        <v/>
      </c>
      <c r="BC121" s="195" t="str">
        <f t="shared" si="24"/>
        <v/>
      </c>
      <c r="BD121" s="195" t="str">
        <f t="shared" si="24"/>
        <v/>
      </c>
    </row>
    <row r="122" spans="2:56" x14ac:dyDescent="0.25">
      <c r="B122" s="9" t="str">
        <f t="shared" si="18"/>
        <v/>
      </c>
      <c r="C122" s="6"/>
      <c r="D122" s="6"/>
      <c r="E122" s="6"/>
      <c r="F122" s="246" t="str">
        <f>IF('תנאי סף'!BE122&lt;&gt;1,"",'תנאי סף'!F122)</f>
        <v/>
      </c>
      <c r="G122" s="163"/>
      <c r="H122" s="8"/>
      <c r="I122" s="8"/>
      <c r="J122" s="7"/>
      <c r="K122" s="8"/>
      <c r="L122" s="7"/>
      <c r="M122" s="8"/>
      <c r="N122" s="8"/>
      <c r="O122" s="163"/>
      <c r="P122" s="186"/>
      <c r="Q122" s="10"/>
      <c r="R122" s="10"/>
      <c r="S122" s="164"/>
      <c r="T122" s="164"/>
      <c r="U122" s="164" t="str">
        <f t="shared" si="19"/>
        <v/>
      </c>
      <c r="V122" s="10">
        <v>1</v>
      </c>
      <c r="W122" s="10" t="str">
        <f t="shared" si="20"/>
        <v/>
      </c>
      <c r="X122" s="164">
        <v>1</v>
      </c>
      <c r="Y122" s="10" t="str">
        <f t="shared" si="21"/>
        <v/>
      </c>
      <c r="Z122" s="123" t="str">
        <f t="shared" si="22"/>
        <v/>
      </c>
      <c r="AA122" s="195">
        <f t="shared" si="23"/>
        <v>0</v>
      </c>
      <c r="AB122" s="195" t="str">
        <f t="shared" si="16"/>
        <v/>
      </c>
      <c r="AC122" s="195" t="str">
        <f t="shared" si="16"/>
        <v/>
      </c>
      <c r="AD122" s="195">
        <f t="shared" si="17"/>
        <v>0</v>
      </c>
      <c r="BA122" s="195" t="str">
        <f t="shared" si="24"/>
        <v/>
      </c>
      <c r="BB122" s="195" t="str">
        <f t="shared" si="24"/>
        <v/>
      </c>
      <c r="BC122" s="195" t="str">
        <f t="shared" si="24"/>
        <v/>
      </c>
      <c r="BD122" s="195" t="str">
        <f t="shared" si="24"/>
        <v/>
      </c>
    </row>
    <row r="123" spans="2:56" x14ac:dyDescent="0.25">
      <c r="B123" s="9" t="str">
        <f t="shared" si="18"/>
        <v/>
      </c>
      <c r="C123" s="6"/>
      <c r="D123" s="6"/>
      <c r="E123" s="6"/>
      <c r="F123" s="246" t="str">
        <f>IF('תנאי סף'!BE123&lt;&gt;1,"",'תנאי סף'!F123)</f>
        <v/>
      </c>
      <c r="G123" s="163"/>
      <c r="H123" s="8"/>
      <c r="I123" s="8"/>
      <c r="J123" s="7"/>
      <c r="K123" s="8"/>
      <c r="L123" s="7"/>
      <c r="M123" s="8"/>
      <c r="N123" s="8"/>
      <c r="O123" s="163"/>
      <c r="P123" s="186"/>
      <c r="Q123" s="10"/>
      <c r="R123" s="10"/>
      <c r="S123" s="164"/>
      <c r="T123" s="164"/>
      <c r="U123" s="164" t="str">
        <f t="shared" si="19"/>
        <v/>
      </c>
      <c r="V123" s="10">
        <v>1</v>
      </c>
      <c r="W123" s="10" t="str">
        <f t="shared" si="20"/>
        <v/>
      </c>
      <c r="X123" s="164">
        <v>1</v>
      </c>
      <c r="Y123" s="10" t="str">
        <f t="shared" si="21"/>
        <v/>
      </c>
      <c r="Z123" s="123" t="str">
        <f t="shared" si="22"/>
        <v/>
      </c>
      <c r="AA123" s="195">
        <f t="shared" si="23"/>
        <v>0</v>
      </c>
      <c r="AB123" s="195" t="str">
        <f t="shared" si="16"/>
        <v/>
      </c>
      <c r="AC123" s="195" t="str">
        <f t="shared" si="16"/>
        <v/>
      </c>
      <c r="AD123" s="195">
        <f t="shared" si="17"/>
        <v>0</v>
      </c>
      <c r="BA123" s="195" t="str">
        <f t="shared" si="24"/>
        <v/>
      </c>
      <c r="BB123" s="195" t="str">
        <f t="shared" si="24"/>
        <v/>
      </c>
      <c r="BC123" s="195" t="str">
        <f t="shared" si="24"/>
        <v/>
      </c>
      <c r="BD123" s="195" t="str">
        <f t="shared" si="24"/>
        <v/>
      </c>
    </row>
    <row r="124" spans="2:56" x14ac:dyDescent="0.25">
      <c r="B124" s="9" t="str">
        <f t="shared" si="18"/>
        <v/>
      </c>
      <c r="C124" s="6"/>
      <c r="D124" s="6"/>
      <c r="E124" s="6"/>
      <c r="F124" s="246" t="str">
        <f>IF('תנאי סף'!BE124&lt;&gt;1,"",'תנאי סף'!F124)</f>
        <v/>
      </c>
      <c r="G124" s="163"/>
      <c r="H124" s="8"/>
      <c r="I124" s="8"/>
      <c r="J124" s="7"/>
      <c r="K124" s="8"/>
      <c r="L124" s="7"/>
      <c r="M124" s="8"/>
      <c r="N124" s="8"/>
      <c r="O124" s="163"/>
      <c r="P124" s="186"/>
      <c r="Q124" s="10"/>
      <c r="R124" s="10"/>
      <c r="S124" s="164"/>
      <c r="T124" s="164"/>
      <c r="U124" s="164" t="str">
        <f t="shared" si="19"/>
        <v/>
      </c>
      <c r="V124" s="10">
        <v>1</v>
      </c>
      <c r="W124" s="10" t="str">
        <f t="shared" si="20"/>
        <v/>
      </c>
      <c r="X124" s="164">
        <v>1</v>
      </c>
      <c r="Y124" s="10" t="str">
        <f t="shared" si="21"/>
        <v/>
      </c>
      <c r="Z124" s="123" t="str">
        <f t="shared" si="22"/>
        <v/>
      </c>
      <c r="AA124" s="195">
        <f t="shared" si="23"/>
        <v>0</v>
      </c>
      <c r="AB124" s="195" t="str">
        <f t="shared" si="16"/>
        <v/>
      </c>
      <c r="AC124" s="195" t="str">
        <f t="shared" si="16"/>
        <v/>
      </c>
      <c r="AD124" s="195">
        <f t="shared" si="17"/>
        <v>0</v>
      </c>
      <c r="BA124" s="195" t="str">
        <f t="shared" si="24"/>
        <v/>
      </c>
      <c r="BB124" s="195" t="str">
        <f t="shared" si="24"/>
        <v/>
      </c>
      <c r="BC124" s="195" t="str">
        <f t="shared" si="24"/>
        <v/>
      </c>
      <c r="BD124" s="195" t="str">
        <f t="shared" si="24"/>
        <v/>
      </c>
    </row>
    <row r="125" spans="2:56" x14ac:dyDescent="0.25">
      <c r="B125" s="9" t="str">
        <f t="shared" si="18"/>
        <v/>
      </c>
      <c r="C125" s="6"/>
      <c r="D125" s="6"/>
      <c r="E125" s="6"/>
      <c r="F125" s="246" t="str">
        <f>IF('תנאי סף'!BE125&lt;&gt;1,"",'תנאי סף'!F125)</f>
        <v/>
      </c>
      <c r="G125" s="163"/>
      <c r="H125" s="8"/>
      <c r="I125" s="8"/>
      <c r="J125" s="7"/>
      <c r="K125" s="8"/>
      <c r="L125" s="7"/>
      <c r="M125" s="8"/>
      <c r="N125" s="8"/>
      <c r="O125" s="163"/>
      <c r="P125" s="186"/>
      <c r="Q125" s="10"/>
      <c r="R125" s="10"/>
      <c r="S125" s="164"/>
      <c r="T125" s="164"/>
      <c r="U125" s="164" t="str">
        <f t="shared" si="19"/>
        <v/>
      </c>
      <c r="V125" s="10">
        <v>1</v>
      </c>
      <c r="W125" s="10" t="str">
        <f t="shared" si="20"/>
        <v/>
      </c>
      <c r="X125" s="164">
        <v>1</v>
      </c>
      <c r="Y125" s="10" t="str">
        <f t="shared" si="21"/>
        <v/>
      </c>
      <c r="Z125" s="123" t="str">
        <f t="shared" si="22"/>
        <v/>
      </c>
      <c r="AA125" s="195">
        <f t="shared" si="23"/>
        <v>0</v>
      </c>
      <c r="AB125" s="195" t="str">
        <f t="shared" si="16"/>
        <v/>
      </c>
      <c r="AC125" s="195" t="str">
        <f t="shared" si="16"/>
        <v/>
      </c>
      <c r="AD125" s="195">
        <f t="shared" si="17"/>
        <v>0</v>
      </c>
      <c r="BA125" s="195" t="str">
        <f t="shared" si="24"/>
        <v/>
      </c>
      <c r="BB125" s="195" t="str">
        <f t="shared" si="24"/>
        <v/>
      </c>
      <c r="BC125" s="195" t="str">
        <f t="shared" si="24"/>
        <v/>
      </c>
      <c r="BD125" s="195" t="str">
        <f t="shared" si="24"/>
        <v/>
      </c>
    </row>
    <row r="126" spans="2:56" x14ac:dyDescent="0.25">
      <c r="B126" s="9" t="str">
        <f t="shared" si="18"/>
        <v/>
      </c>
      <c r="C126" s="6"/>
      <c r="D126" s="6"/>
      <c r="E126" s="6"/>
      <c r="F126" s="246" t="str">
        <f>IF('תנאי סף'!BE126&lt;&gt;1,"",'תנאי סף'!F126)</f>
        <v/>
      </c>
      <c r="G126" s="163"/>
      <c r="H126" s="8"/>
      <c r="I126" s="8"/>
      <c r="J126" s="7"/>
      <c r="K126" s="8"/>
      <c r="L126" s="7"/>
      <c r="M126" s="8"/>
      <c r="N126" s="8"/>
      <c r="O126" s="163"/>
      <c r="P126" s="186"/>
      <c r="Q126" s="10"/>
      <c r="R126" s="10"/>
      <c r="S126" s="164"/>
      <c r="T126" s="164"/>
      <c r="U126" s="164" t="str">
        <f t="shared" si="19"/>
        <v/>
      </c>
      <c r="V126" s="10">
        <v>1</v>
      </c>
      <c r="W126" s="10" t="str">
        <f t="shared" si="20"/>
        <v/>
      </c>
      <c r="X126" s="164">
        <v>1</v>
      </c>
      <c r="Y126" s="10" t="str">
        <f t="shared" si="21"/>
        <v/>
      </c>
      <c r="Z126" s="123" t="str">
        <f t="shared" si="22"/>
        <v/>
      </c>
      <c r="AA126" s="195">
        <f t="shared" si="23"/>
        <v>0</v>
      </c>
      <c r="AB126" s="195" t="str">
        <f t="shared" si="16"/>
        <v/>
      </c>
      <c r="AC126" s="195" t="str">
        <f t="shared" si="16"/>
        <v/>
      </c>
      <c r="AD126" s="195">
        <f t="shared" si="17"/>
        <v>0</v>
      </c>
      <c r="BA126" s="195" t="str">
        <f t="shared" si="24"/>
        <v/>
      </c>
      <c r="BB126" s="195" t="str">
        <f t="shared" si="24"/>
        <v/>
      </c>
      <c r="BC126" s="195" t="str">
        <f t="shared" si="24"/>
        <v/>
      </c>
      <c r="BD126" s="195" t="str">
        <f t="shared" si="24"/>
        <v/>
      </c>
    </row>
    <row r="127" spans="2:56" x14ac:dyDescent="0.25">
      <c r="B127" s="9" t="str">
        <f t="shared" si="18"/>
        <v/>
      </c>
      <c r="C127" s="6"/>
      <c r="D127" s="6"/>
      <c r="E127" s="6"/>
      <c r="F127" s="246" t="str">
        <f>IF('תנאי סף'!BE127&lt;&gt;1,"",'תנאי סף'!F127)</f>
        <v/>
      </c>
      <c r="G127" s="163"/>
      <c r="H127" s="8"/>
      <c r="I127" s="8"/>
      <c r="J127" s="7"/>
      <c r="K127" s="8"/>
      <c r="L127" s="7"/>
      <c r="M127" s="8"/>
      <c r="N127" s="8"/>
      <c r="O127" s="163"/>
      <c r="P127" s="186"/>
      <c r="Q127" s="10"/>
      <c r="R127" s="10"/>
      <c r="S127" s="164"/>
      <c r="T127" s="164"/>
      <c r="U127" s="164" t="str">
        <f t="shared" si="19"/>
        <v/>
      </c>
      <c r="V127" s="10">
        <v>1</v>
      </c>
      <c r="W127" s="10" t="str">
        <f t="shared" si="20"/>
        <v/>
      </c>
      <c r="X127" s="164">
        <v>1</v>
      </c>
      <c r="Y127" s="10" t="str">
        <f t="shared" si="21"/>
        <v/>
      </c>
      <c r="Z127" s="123" t="str">
        <f t="shared" si="22"/>
        <v/>
      </c>
      <c r="AA127" s="195">
        <f t="shared" si="23"/>
        <v>0</v>
      </c>
      <c r="AB127" s="195" t="str">
        <f t="shared" si="16"/>
        <v/>
      </c>
      <c r="AC127" s="195" t="str">
        <f t="shared" si="16"/>
        <v/>
      </c>
      <c r="AD127" s="195">
        <f t="shared" si="17"/>
        <v>0</v>
      </c>
      <c r="BA127" s="195" t="str">
        <f t="shared" si="24"/>
        <v/>
      </c>
      <c r="BB127" s="195" t="str">
        <f t="shared" si="24"/>
        <v/>
      </c>
      <c r="BC127" s="195" t="str">
        <f t="shared" si="24"/>
        <v/>
      </c>
      <c r="BD127" s="195" t="str">
        <f t="shared" si="24"/>
        <v/>
      </c>
    </row>
    <row r="128" spans="2:56" x14ac:dyDescent="0.25">
      <c r="B128" s="9" t="str">
        <f t="shared" si="18"/>
        <v/>
      </c>
      <c r="C128" s="6"/>
      <c r="D128" s="6"/>
      <c r="E128" s="6"/>
      <c r="F128" s="246" t="str">
        <f>IF('תנאי סף'!BE128&lt;&gt;1,"",'תנאי סף'!F128)</f>
        <v/>
      </c>
      <c r="G128" s="163"/>
      <c r="H128" s="8"/>
      <c r="I128" s="8"/>
      <c r="J128" s="7"/>
      <c r="K128" s="8"/>
      <c r="L128" s="7"/>
      <c r="M128" s="8"/>
      <c r="N128" s="8"/>
      <c r="O128" s="163"/>
      <c r="P128" s="186"/>
      <c r="Q128" s="10"/>
      <c r="R128" s="10"/>
      <c r="S128" s="164"/>
      <c r="T128" s="164"/>
      <c r="U128" s="164" t="str">
        <f t="shared" si="19"/>
        <v/>
      </c>
      <c r="V128" s="10">
        <v>1</v>
      </c>
      <c r="W128" s="10" t="str">
        <f t="shared" si="20"/>
        <v/>
      </c>
      <c r="X128" s="164">
        <v>1</v>
      </c>
      <c r="Y128" s="10" t="str">
        <f t="shared" si="21"/>
        <v/>
      </c>
      <c r="Z128" s="123" t="str">
        <f t="shared" si="22"/>
        <v/>
      </c>
      <c r="AA128" s="195">
        <f t="shared" si="23"/>
        <v>0</v>
      </c>
      <c r="AB128" s="195" t="str">
        <f t="shared" si="16"/>
        <v/>
      </c>
      <c r="AC128" s="195" t="str">
        <f t="shared" si="16"/>
        <v/>
      </c>
      <c r="AD128" s="195">
        <f t="shared" si="17"/>
        <v>0</v>
      </c>
      <c r="BA128" s="195" t="str">
        <f t="shared" si="24"/>
        <v/>
      </c>
      <c r="BB128" s="195" t="str">
        <f t="shared" si="24"/>
        <v/>
      </c>
      <c r="BC128" s="195" t="str">
        <f t="shared" si="24"/>
        <v/>
      </c>
      <c r="BD128" s="195" t="str">
        <f t="shared" si="24"/>
        <v/>
      </c>
    </row>
    <row r="129" spans="2:56" x14ac:dyDescent="0.25">
      <c r="B129" s="9" t="str">
        <f t="shared" si="18"/>
        <v/>
      </c>
      <c r="C129" s="6"/>
      <c r="D129" s="6"/>
      <c r="E129" s="6"/>
      <c r="F129" s="246" t="str">
        <f>IF('תנאי סף'!BE129&lt;&gt;1,"",'תנאי סף'!F129)</f>
        <v/>
      </c>
      <c r="G129" s="163"/>
      <c r="H129" s="8"/>
      <c r="I129" s="8"/>
      <c r="J129" s="7"/>
      <c r="K129" s="8"/>
      <c r="L129" s="7"/>
      <c r="M129" s="8"/>
      <c r="N129" s="8"/>
      <c r="O129" s="163"/>
      <c r="P129" s="186"/>
      <c r="Q129" s="10"/>
      <c r="R129" s="10"/>
      <c r="S129" s="164"/>
      <c r="T129" s="164"/>
      <c r="U129" s="164" t="str">
        <f t="shared" si="19"/>
        <v/>
      </c>
      <c r="V129" s="10">
        <v>1</v>
      </c>
      <c r="W129" s="10" t="str">
        <f t="shared" si="20"/>
        <v/>
      </c>
      <c r="X129" s="164">
        <v>1</v>
      </c>
      <c r="Y129" s="10" t="str">
        <f t="shared" si="21"/>
        <v/>
      </c>
      <c r="Z129" s="123" t="str">
        <f t="shared" si="22"/>
        <v/>
      </c>
      <c r="AA129" s="195">
        <f t="shared" si="23"/>
        <v>0</v>
      </c>
      <c r="AB129" s="195" t="str">
        <f t="shared" si="16"/>
        <v/>
      </c>
      <c r="AC129" s="195" t="str">
        <f t="shared" si="16"/>
        <v/>
      </c>
      <c r="AD129" s="195">
        <f t="shared" si="17"/>
        <v>0</v>
      </c>
      <c r="BA129" s="195" t="str">
        <f t="shared" si="24"/>
        <v/>
      </c>
      <c r="BB129" s="195" t="str">
        <f t="shared" si="24"/>
        <v/>
      </c>
      <c r="BC129" s="195" t="str">
        <f t="shared" si="24"/>
        <v/>
      </c>
      <c r="BD129" s="195" t="str">
        <f t="shared" si="24"/>
        <v/>
      </c>
    </row>
    <row r="130" spans="2:56" ht="16.5" thickBot="1" x14ac:dyDescent="0.3">
      <c r="B130" s="9" t="str">
        <f t="shared" si="18"/>
        <v/>
      </c>
      <c r="C130" s="6"/>
      <c r="D130" s="6"/>
      <c r="E130" s="6"/>
      <c r="F130" s="246" t="str">
        <f>IF('תנאי סף'!BE130&lt;&gt;1,"",'תנאי סף'!F130)</f>
        <v/>
      </c>
      <c r="G130" s="163"/>
      <c r="H130" s="8"/>
      <c r="I130" s="8"/>
      <c r="J130" s="7"/>
      <c r="K130" s="8"/>
      <c r="L130" s="7"/>
      <c r="M130" s="8"/>
      <c r="N130" s="8"/>
      <c r="O130" s="163"/>
      <c r="P130" s="186"/>
      <c r="Q130" s="10"/>
      <c r="R130" s="10"/>
      <c r="S130" s="164"/>
      <c r="T130" s="164"/>
      <c r="U130" s="164" t="str">
        <f t="shared" si="19"/>
        <v/>
      </c>
      <c r="V130" s="10">
        <v>1</v>
      </c>
      <c r="W130" s="10" t="str">
        <f t="shared" si="20"/>
        <v/>
      </c>
      <c r="X130" s="164">
        <v>1</v>
      </c>
      <c r="Y130" s="10" t="str">
        <f t="shared" si="21"/>
        <v/>
      </c>
      <c r="Z130" s="123" t="str">
        <f t="shared" si="22"/>
        <v/>
      </c>
      <c r="AA130" s="195">
        <f t="shared" si="23"/>
        <v>0</v>
      </c>
      <c r="AB130" s="195" t="str">
        <f t="shared" si="16"/>
        <v/>
      </c>
      <c r="AC130" s="195" t="str">
        <f t="shared" si="16"/>
        <v/>
      </c>
      <c r="AD130" s="195">
        <f t="shared" si="17"/>
        <v>0</v>
      </c>
      <c r="BA130" s="195" t="str">
        <f t="shared" si="24"/>
        <v/>
      </c>
      <c r="BB130" s="195" t="str">
        <f t="shared" si="24"/>
        <v/>
      </c>
      <c r="BC130" s="195" t="str">
        <f t="shared" si="24"/>
        <v/>
      </c>
      <c r="BD130" s="195" t="str">
        <f t="shared" si="24"/>
        <v/>
      </c>
    </row>
    <row r="131" spans="2:56" ht="19.5" thickBot="1" x14ac:dyDescent="0.35">
      <c r="B131" s="502" t="s">
        <v>8</v>
      </c>
      <c r="C131" s="503"/>
      <c r="D131" s="503"/>
      <c r="E131" s="503"/>
      <c r="F131" s="504"/>
      <c r="G131" s="11">
        <f t="shared" ref="G131:Z131" si="25">SUM(G31:G130)</f>
        <v>0</v>
      </c>
      <c r="H131" s="11">
        <f t="shared" si="25"/>
        <v>0</v>
      </c>
      <c r="I131" s="11">
        <f t="shared" si="25"/>
        <v>0</v>
      </c>
      <c r="J131" s="11">
        <f t="shared" si="25"/>
        <v>0</v>
      </c>
      <c r="K131" s="11">
        <f t="shared" si="25"/>
        <v>0</v>
      </c>
      <c r="L131" s="11">
        <f t="shared" si="25"/>
        <v>0</v>
      </c>
      <c r="M131" s="11">
        <f t="shared" si="25"/>
        <v>0</v>
      </c>
      <c r="N131" s="11">
        <f t="shared" si="25"/>
        <v>0</v>
      </c>
      <c r="O131" s="11">
        <f t="shared" si="25"/>
        <v>0</v>
      </c>
      <c r="P131" s="11">
        <f t="shared" si="25"/>
        <v>0</v>
      </c>
      <c r="Q131" s="11">
        <f t="shared" si="25"/>
        <v>0</v>
      </c>
      <c r="R131" s="11">
        <f t="shared" si="25"/>
        <v>0</v>
      </c>
      <c r="S131" s="11">
        <f t="shared" si="25"/>
        <v>0</v>
      </c>
      <c r="T131" s="11">
        <f t="shared" si="25"/>
        <v>0</v>
      </c>
      <c r="U131" s="11">
        <f t="shared" si="25"/>
        <v>167</v>
      </c>
      <c r="V131" s="11">
        <f>SUM(V31:V130)</f>
        <v>100</v>
      </c>
      <c r="W131" s="11">
        <f>SUM(W31:W130)</f>
        <v>167</v>
      </c>
      <c r="X131" s="11">
        <f>SUM(X31:X130)</f>
        <v>100</v>
      </c>
      <c r="Y131" s="11">
        <f>SUM(Y31:Y130)</f>
        <v>167</v>
      </c>
      <c r="Z131" s="126">
        <f t="shared" si="25"/>
        <v>1.0000000000000002</v>
      </c>
      <c r="AD131" s="196"/>
    </row>
    <row r="132" spans="2:56" x14ac:dyDescent="0.25">
      <c r="AD132" s="196"/>
    </row>
    <row r="133" spans="2:56" x14ac:dyDescent="0.25">
      <c r="AD133" s="196"/>
    </row>
    <row r="134" spans="2:56" x14ac:dyDescent="0.25">
      <c r="AD134" s="196"/>
    </row>
    <row r="135" spans="2:56" x14ac:dyDescent="0.25">
      <c r="AD135" s="196"/>
    </row>
    <row r="136" spans="2:56" x14ac:dyDescent="0.25">
      <c r="AD136" s="196"/>
    </row>
    <row r="137" spans="2:56" x14ac:dyDescent="0.25">
      <c r="AD137" s="196"/>
    </row>
    <row r="138" spans="2:56" x14ac:dyDescent="0.25">
      <c r="AD138" s="196"/>
    </row>
    <row r="139" spans="2:56" x14ac:dyDescent="0.25">
      <c r="AD139" s="196"/>
    </row>
    <row r="140" spans="2:56" x14ac:dyDescent="0.25">
      <c r="AD140" s="196"/>
    </row>
    <row r="141" spans="2:56" x14ac:dyDescent="0.25">
      <c r="AD141" s="196"/>
    </row>
    <row r="142" spans="2:56" x14ac:dyDescent="0.25">
      <c r="AD142" s="196"/>
    </row>
    <row r="143" spans="2:56" x14ac:dyDescent="0.25">
      <c r="AD143" s="196"/>
    </row>
    <row r="144" spans="2:56" x14ac:dyDescent="0.25">
      <c r="AD144" s="196"/>
    </row>
    <row r="145" spans="30:30" x14ac:dyDescent="0.25">
      <c r="AD145" s="196"/>
    </row>
    <row r="146" spans="30:30" x14ac:dyDescent="0.25">
      <c r="AD146" s="196"/>
    </row>
    <row r="147" spans="30:30" x14ac:dyDescent="0.25">
      <c r="AD147" s="196"/>
    </row>
    <row r="148" spans="30:30" x14ac:dyDescent="0.25">
      <c r="AD148" s="196"/>
    </row>
    <row r="149" spans="30:30" x14ac:dyDescent="0.25">
      <c r="AD149" s="196"/>
    </row>
    <row r="150" spans="30:30" x14ac:dyDescent="0.25">
      <c r="AD150" s="196"/>
    </row>
    <row r="151" spans="30:30" x14ac:dyDescent="0.25">
      <c r="AD151" s="196"/>
    </row>
    <row r="152" spans="30:30" x14ac:dyDescent="0.25">
      <c r="AD152" s="196"/>
    </row>
    <row r="153" spans="30:30" x14ac:dyDescent="0.25">
      <c r="AD153" s="196"/>
    </row>
    <row r="154" spans="30:30" x14ac:dyDescent="0.25">
      <c r="AD154" s="196"/>
    </row>
    <row r="155" spans="30:30" x14ac:dyDescent="0.25">
      <c r="AD155" s="196"/>
    </row>
    <row r="156" spans="30:30" x14ac:dyDescent="0.25">
      <c r="AD156" s="196"/>
    </row>
    <row r="157" spans="30:30" x14ac:dyDescent="0.25">
      <c r="AD157" s="196"/>
    </row>
    <row r="158" spans="30:30" x14ac:dyDescent="0.25">
      <c r="AD158" s="196"/>
    </row>
    <row r="159" spans="30:30" x14ac:dyDescent="0.25">
      <c r="AD159" s="196"/>
    </row>
    <row r="160" spans="30:30" x14ac:dyDescent="0.25">
      <c r="AD160" s="196"/>
    </row>
    <row r="161" spans="30:30" x14ac:dyDescent="0.25">
      <c r="AD161" s="196"/>
    </row>
    <row r="162" spans="30:30" x14ac:dyDescent="0.25">
      <c r="AD162" s="196"/>
    </row>
    <row r="163" spans="30:30" x14ac:dyDescent="0.25">
      <c r="AD163" s="196"/>
    </row>
    <row r="164" spans="30:30" x14ac:dyDescent="0.25">
      <c r="AD164" s="196"/>
    </row>
    <row r="165" spans="30:30" x14ac:dyDescent="0.25">
      <c r="AD165" s="196"/>
    </row>
    <row r="166" spans="30:30" x14ac:dyDescent="0.25">
      <c r="AD166" s="196"/>
    </row>
    <row r="167" spans="30:30" x14ac:dyDescent="0.25">
      <c r="AD167" s="196"/>
    </row>
    <row r="168" spans="30:30" x14ac:dyDescent="0.25">
      <c r="AD168" s="196"/>
    </row>
    <row r="169" spans="30:30" x14ac:dyDescent="0.25">
      <c r="AD169" s="196"/>
    </row>
    <row r="170" spans="30:30" x14ac:dyDescent="0.25">
      <c r="AD170" s="196"/>
    </row>
    <row r="171" spans="30:30" x14ac:dyDescent="0.25">
      <c r="AD171" s="196"/>
    </row>
    <row r="172" spans="30:30" x14ac:dyDescent="0.25">
      <c r="AD172" s="196"/>
    </row>
    <row r="173" spans="30:30" x14ac:dyDescent="0.25">
      <c r="AD173" s="196"/>
    </row>
    <row r="174" spans="30:30" x14ac:dyDescent="0.25">
      <c r="AD174" s="196"/>
    </row>
    <row r="175" spans="30:30" x14ac:dyDescent="0.25">
      <c r="AD175" s="196"/>
    </row>
    <row r="176" spans="30:30" x14ac:dyDescent="0.25">
      <c r="AD176" s="196"/>
    </row>
    <row r="177" spans="30:30" x14ac:dyDescent="0.25">
      <c r="AD177" s="196"/>
    </row>
    <row r="178" spans="30:30" x14ac:dyDescent="0.25">
      <c r="AD178" s="196"/>
    </row>
    <row r="179" spans="30:30" x14ac:dyDescent="0.25">
      <c r="AD179" s="196"/>
    </row>
    <row r="180" spans="30:30" x14ac:dyDescent="0.25">
      <c r="AD180" s="196"/>
    </row>
  </sheetData>
  <sheetProtection algorithmName="SHA-512" hashValue="SKaPvzzdU7ralPyGh6tv0wUntpmfb1eQvn21UPgFpCCtypuUEHlYQPuUDjHWdZMvNxYdwo8+rrxGSNPeSVWXRA==" saltValue="JfWoX+nn45yhawpypfFs0w==" spinCount="100000" sheet="1" scenarios="1" formatCells="0" formatColumns="0" formatRows="0" autoFilter="0"/>
  <mergeCells count="17">
    <mergeCell ref="Y29:Y30"/>
    <mergeCell ref="Z29:Z30"/>
    <mergeCell ref="B1:Z1"/>
    <mergeCell ref="B29:B30"/>
    <mergeCell ref="C29:C30"/>
    <mergeCell ref="D29:D30"/>
    <mergeCell ref="E29:E30"/>
    <mergeCell ref="F29:F30"/>
    <mergeCell ref="Q29:Q30"/>
    <mergeCell ref="R29:R30"/>
    <mergeCell ref="S29:S30"/>
    <mergeCell ref="T29:T30"/>
    <mergeCell ref="B131:F131"/>
    <mergeCell ref="U29:U30"/>
    <mergeCell ref="V29:V30"/>
    <mergeCell ref="W29:W30"/>
    <mergeCell ref="X29:X30"/>
  </mergeCells>
  <conditionalFormatting sqref="B31:Z130">
    <cfRule type="expression" dxfId="83" priority="1" stopIfTrue="1">
      <formula>AND($F31="",B31&lt;&gt;"")</formula>
    </cfRule>
    <cfRule type="expression" dxfId="82" priority="2">
      <formula>$F31=""</formula>
    </cfRule>
    <cfRule type="expression" dxfId="81" priority="3">
      <formula>B$30&lt;&gt;""</formula>
    </cfRule>
  </conditionalFormatting>
  <dataValidations count="8">
    <dataValidation type="list" allowBlank="1" showInputMessage="1" showErrorMessage="1" errorTitle="נתון לא מרשימה" error="יש לבחור מתוך הרשימה הסגורה בלבד" sqref="O31:O130 G31:G130" xr:uid="{00000000-0002-0000-0A00-000000000000}">
      <formula1>OFFSET($BA31,0,0,1,COUNTA($BA31:$BJ31))</formula1>
    </dataValidation>
    <dataValidation type="list" allowBlank="1" showInputMessage="1" showErrorMessage="1" errorTitle="נתון שגוי." error="ניתן להזין רק 0 או 1._x000a_0 = לא עומד בתנאי._x000a_1 = עומד בתנאי." sqref="P31:P130" xr:uid="{00000000-0002-0000-0A00-000001000000}">
      <formula1>$AB31:$AC31</formula1>
    </dataValidation>
    <dataValidation type="list" allowBlank="1" showInputMessage="1" showErrorMessage="1" sqref="G30:P30" xr:uid="{00000000-0002-0000-0A00-000002000000}">
      <formula1>OFFSET($AE$1,0,0,1,COUNTA($AE$1:$AZ$1))</formula1>
    </dataValidation>
    <dataValidation type="whole" operator="greaterThan" allowBlank="1" showInputMessage="1" showErrorMessage="1" errorTitle="נתון שגוי." error="ניתן להזין רק מספר שלם גדול מ-0" sqref="M31:M130" xr:uid="{00000000-0002-0000-0A00-000003000000}">
      <formula1>0</formula1>
    </dataValidation>
    <dataValidation type="decimal" operator="greaterThan" allowBlank="1" showInputMessage="1" showErrorMessage="1" errorTitle="נתון שגוי." error="ניתן להזין רק מספר גדול מ-0" sqref="L31:L130" xr:uid="{00000000-0002-0000-0A00-000004000000}">
      <formula1>0</formula1>
    </dataValidation>
    <dataValidation type="whole" operator="greaterThanOrEqual" allowBlank="1" showInputMessage="1" showErrorMessage="1" errorTitle="נתון שגוי." error="ניתן להזין רק מספר שלם גדול או שווה ל-0." sqref="K31:K130 H31:H130" xr:uid="{00000000-0002-0000-0A00-000005000000}">
      <formula1>0</formula1>
    </dataValidation>
    <dataValidation type="decimal" operator="greaterThanOrEqual" allowBlank="1" showInputMessage="1" showErrorMessage="1" errorTitle="נתון שגוי." error="ניתן להזין רק מספר גדול או שווה ל-0." sqref="J31:J130" xr:uid="{00000000-0002-0000-0A00-000006000000}">
      <formula1>0</formula1>
    </dataValidation>
    <dataValidation type="whole" operator="notBetween" allowBlank="1" showInputMessage="1" showErrorMessage="1" errorTitle="נתון שגוי." error="ניתן להזין רק מספר שלם" sqref="I31:I130" xr:uid="{00000000-0002-0000-0A00-000007000000}">
      <formula1>-999999999</formula1>
      <formula2>-999999998</formula2>
    </dataValidation>
  </dataValidations>
  <printOptions horizontalCentered="1"/>
  <pageMargins left="0.51181102362204722" right="0.51181102362204722" top="0.49" bottom="0.45" header="0.2" footer="0.17"/>
  <pageSetup paperSize="9" scale="33" orientation="landscape" r:id="rId1"/>
  <headerFooter>
    <oddHeader>&amp;C&amp;Uמבחנים לתמיכה של משרד התרבות והספורט</oddHeader>
    <oddFooter>&amp;Lא. חפץ ושות'
יעוץ כלכלי&amp;C&amp;P</oddFooter>
  </headerFooter>
  <legacyDrawing r:id="rId2"/>
  <extLst>
    <ext xmlns:x14="http://schemas.microsoft.com/office/spreadsheetml/2009/9/main" uri="{78C0D931-6437-407d-A8EE-F0AAD7539E65}">
      <x14:conditionalFormattings>
        <x14:conditionalFormatting xmlns:xm="http://schemas.microsoft.com/office/excel/2006/main">
          <x14:cfRule type="containsText" priority="4" operator="containsText" id="{4E0D8588-70BC-402C-BB99-A0710BCA7624}">
            <xm:f>NOT(ISERROR(SEARCH($AB$1,B31)))</xm:f>
            <xm:f>$AB$1</xm:f>
            <x14:dxf>
              <fill>
                <patternFill>
                  <bgColor rgb="FFFF0000"/>
                </patternFill>
              </fill>
            </x14:dxf>
          </x14:cfRule>
          <xm:sqref>B31:Z130</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Worksheet______7" filterMode="1">
    <tabColor theme="4" tint="-0.249977111117893"/>
  </sheetPr>
  <dimension ref="A1:BG131"/>
  <sheetViews>
    <sheetView rightToLeft="1" view="pageBreakPreview" topLeftCell="B1" zoomScale="85" zoomScaleNormal="100" zoomScaleSheetLayoutView="85" workbookViewId="0">
      <pane xSplit="2" ySplit="30" topLeftCell="D31" activePane="bottomRight" state="frozen"/>
      <selection activeCell="AC42" sqref="AC42"/>
      <selection pane="topRight" activeCell="AC42" sqref="AC42"/>
      <selection pane="bottomLeft" activeCell="AC42" sqref="AC42"/>
      <selection pane="bottomRight" activeCell="D31" sqref="D31"/>
    </sheetView>
  </sheetViews>
  <sheetFormatPr defaultColWidth="9.140625" defaultRowHeight="12.75" x14ac:dyDescent="0.2"/>
  <cols>
    <col min="1" max="1" width="0" style="262" hidden="1" customWidth="1"/>
    <col min="2" max="2" width="8.85546875" style="262" customWidth="1"/>
    <col min="3" max="3" width="39.28515625" style="262" customWidth="1"/>
    <col min="4" max="4" width="17.5703125" style="262" customWidth="1"/>
    <col min="5" max="5" width="12.7109375" style="262" customWidth="1"/>
    <col min="6" max="6" width="14" style="262" hidden="1" customWidth="1"/>
    <col min="7" max="7" width="14.85546875" style="262" customWidth="1"/>
    <col min="8" max="8" width="14" style="262" hidden="1" customWidth="1"/>
    <col min="9" max="9" width="13.7109375" style="262" customWidth="1"/>
    <col min="10" max="10" width="16.28515625" style="262" customWidth="1"/>
    <col min="11" max="11" width="14.140625" style="262" customWidth="1"/>
    <col min="12" max="12" width="12.85546875" style="262" hidden="1" customWidth="1"/>
    <col min="13" max="29" width="10.7109375" style="262" hidden="1" customWidth="1"/>
    <col min="30" max="30" width="15.42578125" style="262" customWidth="1"/>
    <col min="31" max="31" width="17.28515625" style="262" customWidth="1"/>
    <col min="32" max="32" width="17.85546875" style="262" customWidth="1"/>
    <col min="33" max="33" width="9.140625" style="262" hidden="1" customWidth="1"/>
    <col min="34" max="34" width="8.85546875" style="262" hidden="1" customWidth="1"/>
    <col min="35" max="59" width="1.85546875" style="262" hidden="1" customWidth="1"/>
    <col min="60" max="200" width="0" style="262" hidden="1" customWidth="1"/>
    <col min="201" max="16384" width="9.140625" style="262"/>
  </cols>
  <sheetData>
    <row r="1" spans="31:38" ht="34.5" customHeight="1" x14ac:dyDescent="0.2">
      <c r="AE1" s="213" t="str">
        <f>'פרמטרים לקריטריונים'!$B$4</f>
        <v>שנת תקציב</v>
      </c>
      <c r="AF1" s="2">
        <f>'פרמטרים לקריטריונים'!$C$4</f>
        <v>2025</v>
      </c>
      <c r="AH1" s="112" t="s">
        <v>27</v>
      </c>
      <c r="AI1" s="112"/>
      <c r="AJ1" s="112"/>
      <c r="AK1" s="112"/>
      <c r="AL1" s="112"/>
    </row>
    <row r="2" spans="31:38" ht="19.5" thickBot="1" x14ac:dyDescent="0.25">
      <c r="AE2" s="214" t="str">
        <f>'פרמטרים לקריטריונים'!$B$5</f>
        <v>תקציב התמיכה</v>
      </c>
      <c r="AF2" s="3">
        <f>'פרמטרים לקריטריונים'!$C$5</f>
        <v>2023926</v>
      </c>
    </row>
    <row r="3" spans="31:38" hidden="1" x14ac:dyDescent="0.2"/>
    <row r="4" spans="31:38" ht="21.75" customHeight="1" x14ac:dyDescent="0.2"/>
    <row r="5" spans="31:38" hidden="1" x14ac:dyDescent="0.2"/>
    <row r="6" spans="31:38" hidden="1" x14ac:dyDescent="0.2"/>
    <row r="7" spans="31:38" hidden="1" x14ac:dyDescent="0.2"/>
    <row r="8" spans="31:38" hidden="1" x14ac:dyDescent="0.2"/>
    <row r="9" spans="31:38" hidden="1" x14ac:dyDescent="0.2"/>
    <row r="10" spans="31:38" hidden="1" x14ac:dyDescent="0.2"/>
    <row r="11" spans="31:38" hidden="1" x14ac:dyDescent="0.2"/>
    <row r="12" spans="31:38" hidden="1" x14ac:dyDescent="0.2"/>
    <row r="13" spans="31:38" hidden="1" x14ac:dyDescent="0.2"/>
    <row r="14" spans="31:38" hidden="1" x14ac:dyDescent="0.2"/>
    <row r="15" spans="31:38" hidden="1" x14ac:dyDescent="0.2"/>
    <row r="16" spans="31:38" hidden="1" x14ac:dyDescent="0.2"/>
    <row r="17" spans="1:59" hidden="1" x14ac:dyDescent="0.2"/>
    <row r="18" spans="1:59" hidden="1" x14ac:dyDescent="0.2"/>
    <row r="19" spans="1:59" hidden="1" x14ac:dyDescent="0.2"/>
    <row r="20" spans="1:59" hidden="1" x14ac:dyDescent="0.2"/>
    <row r="21" spans="1:59" hidden="1" x14ac:dyDescent="0.2"/>
    <row r="22" spans="1:59" hidden="1" x14ac:dyDescent="0.2"/>
    <row r="23" spans="1:59" hidden="1" x14ac:dyDescent="0.2"/>
    <row r="24" spans="1:59" hidden="1" x14ac:dyDescent="0.2"/>
    <row r="25" spans="1:59" hidden="1" x14ac:dyDescent="0.2"/>
    <row r="26" spans="1:59" hidden="1" x14ac:dyDescent="0.2"/>
    <row r="27" spans="1:59" ht="13.5" thickBot="1" x14ac:dyDescent="0.25"/>
    <row r="28" spans="1:59" ht="19.5" thickBot="1" x14ac:dyDescent="0.35">
      <c r="B28" s="502" t="s">
        <v>11</v>
      </c>
      <c r="C28" s="503"/>
      <c r="D28" s="503"/>
      <c r="E28" s="503"/>
      <c r="F28" s="503"/>
      <c r="G28" s="503"/>
      <c r="H28" s="503"/>
      <c r="I28" s="503"/>
      <c r="J28" s="503"/>
      <c r="K28" s="503"/>
      <c r="L28" s="503"/>
      <c r="M28" s="503"/>
      <c r="N28" s="503"/>
      <c r="O28" s="503"/>
      <c r="P28" s="503"/>
      <c r="Q28" s="503"/>
      <c r="R28" s="503"/>
      <c r="S28" s="503"/>
      <c r="T28" s="503"/>
      <c r="U28" s="503"/>
      <c r="V28" s="503"/>
      <c r="W28" s="503"/>
      <c r="X28" s="503"/>
      <c r="Y28" s="503"/>
      <c r="Z28" s="503"/>
      <c r="AA28" s="503"/>
      <c r="AB28" s="503"/>
      <c r="AC28" s="503"/>
      <c r="AD28" s="503"/>
      <c r="AE28" s="503"/>
      <c r="AF28" s="503"/>
    </row>
    <row r="29" spans="1:59" ht="42" customHeight="1" x14ac:dyDescent="0.2">
      <c r="A29" s="263"/>
      <c r="B29" s="491" t="s">
        <v>0</v>
      </c>
      <c r="C29" s="491" t="s">
        <v>1</v>
      </c>
      <c r="D29" s="264" t="str">
        <f t="array" ref="D29:AD29">TRANSPOSE('פרמטרים לקריטריונים'!$B$32:$B$58)</f>
        <v>מורכבות הפרויקט</v>
      </c>
      <c r="E29" s="113" t="str">
        <v>תקציב</v>
      </c>
      <c r="F29" s="113">
        <v>0</v>
      </c>
      <c r="G29" s="113" t="str">
        <v>מיקום גיאוגרפי</v>
      </c>
      <c r="H29" s="113">
        <v>0</v>
      </c>
      <c r="I29" s="113" t="str">
        <v>מספר אמנים או מנחים</v>
      </c>
      <c r="J29" s="113" t="str">
        <v>חשיבות ותרומה לתחום</v>
      </c>
      <c r="K29" s="113" t="str">
        <v>ותק</v>
      </c>
      <c r="L29" s="113">
        <v>0</v>
      </c>
      <c r="M29" s="113">
        <v>0</v>
      </c>
      <c r="N29" s="113">
        <v>0</v>
      </c>
      <c r="O29" s="113">
        <v>0</v>
      </c>
      <c r="P29" s="113">
        <v>0</v>
      </c>
      <c r="Q29" s="113">
        <v>0</v>
      </c>
      <c r="R29" s="113">
        <v>0</v>
      </c>
      <c r="S29" s="113">
        <v>0</v>
      </c>
      <c r="T29" s="113">
        <v>0</v>
      </c>
      <c r="U29" s="113">
        <v>0</v>
      </c>
      <c r="V29" s="113">
        <v>0</v>
      </c>
      <c r="W29" s="113">
        <v>0</v>
      </c>
      <c r="X29" s="113">
        <v>0</v>
      </c>
      <c r="Y29" s="113">
        <v>0</v>
      </c>
      <c r="Z29" s="113">
        <v>0</v>
      </c>
      <c r="AA29" s="113">
        <v>0</v>
      </c>
      <c r="AB29" s="113">
        <v>0</v>
      </c>
      <c r="AC29" s="113">
        <v>0</v>
      </c>
      <c r="AD29" s="113" t="str">
        <v>סה"כ</v>
      </c>
      <c r="AE29" s="264" t="s">
        <v>12</v>
      </c>
      <c r="AF29" s="238" t="s">
        <v>13</v>
      </c>
    </row>
    <row r="30" spans="1:59" ht="15.75" x14ac:dyDescent="0.2">
      <c r="A30" s="265"/>
      <c r="B30" s="507"/>
      <c r="C30" s="507"/>
      <c r="D30" s="114">
        <f t="array" ref="D30:AD30">TRANSPOSE('פרמטרים לקריטריונים'!$C$32:$C$58)</f>
        <v>0.15</v>
      </c>
      <c r="E30" s="114">
        <v>0.2</v>
      </c>
      <c r="F30" s="114">
        <v>0</v>
      </c>
      <c r="G30" s="114">
        <v>0.15</v>
      </c>
      <c r="H30" s="114">
        <v>0</v>
      </c>
      <c r="I30" s="114">
        <v>0.2</v>
      </c>
      <c r="J30" s="114">
        <v>0.15</v>
      </c>
      <c r="K30" s="114">
        <v>0.15</v>
      </c>
      <c r="L30" s="114">
        <v>0</v>
      </c>
      <c r="M30" s="114">
        <v>0</v>
      </c>
      <c r="N30" s="114">
        <v>0</v>
      </c>
      <c r="O30" s="114">
        <v>0</v>
      </c>
      <c r="P30" s="114">
        <v>0</v>
      </c>
      <c r="Q30" s="114">
        <v>0</v>
      </c>
      <c r="R30" s="114">
        <v>0</v>
      </c>
      <c r="S30" s="114">
        <v>0</v>
      </c>
      <c r="T30" s="114">
        <v>0</v>
      </c>
      <c r="U30" s="114">
        <v>0</v>
      </c>
      <c r="V30" s="114">
        <v>0</v>
      </c>
      <c r="W30" s="114">
        <v>0</v>
      </c>
      <c r="X30" s="114">
        <v>0</v>
      </c>
      <c r="Y30" s="114">
        <v>0</v>
      </c>
      <c r="Z30" s="114">
        <v>0</v>
      </c>
      <c r="AA30" s="114">
        <v>0</v>
      </c>
      <c r="AB30" s="114">
        <v>0</v>
      </c>
      <c r="AC30" s="114">
        <v>0</v>
      </c>
      <c r="AD30" s="114">
        <v>1</v>
      </c>
      <c r="AE30" s="114">
        <f>SUM(D30:AC30)</f>
        <v>1</v>
      </c>
      <c r="AF30" s="115">
        <f>AF2</f>
        <v>2023926</v>
      </c>
    </row>
    <row r="31" spans="1:59" ht="72" customHeight="1" x14ac:dyDescent="0.25">
      <c r="A31" s="266"/>
      <c r="B31" s="116">
        <f>IF(C31="","",ROW()-30)</f>
        <v>1</v>
      </c>
      <c r="C31" s="65" t="str">
        <f>IF('תנאי סף'!BE31&lt;&gt;1,"",'תנאי סף'!F31)</f>
        <v xml:space="preserve">מרכז למוסיקה ירושלים - כיתות אמן מרים פריד
</v>
      </c>
      <c r="D31" s="117">
        <f>מורכבות!$Z31</f>
        <v>3.8461538461538464E-2</v>
      </c>
      <c r="E31" s="117">
        <f>תקציב!Z31</f>
        <v>7.5044378028978707E-3</v>
      </c>
      <c r="F31" s="117"/>
      <c r="G31" s="117">
        <f>'מיקום גיאוגרפי'!Z31</f>
        <v>3.669724770642202E-2</v>
      </c>
      <c r="H31" s="117"/>
      <c r="I31" s="117">
        <f>'מספר אמנים או מנחים'!Z31</f>
        <v>7.320644216691069E-3</v>
      </c>
      <c r="J31" s="117">
        <f>'חשיבות ותרומה לתחום'!Z31</f>
        <v>2.2222222222222223E-2</v>
      </c>
      <c r="K31" s="117">
        <f>ותק!Z31</f>
        <v>4.1916167664670656E-2</v>
      </c>
      <c r="L31" s="117"/>
      <c r="M31" s="117"/>
      <c r="N31" s="117"/>
      <c r="O31" s="117"/>
      <c r="P31" s="117"/>
      <c r="Q31" s="117"/>
      <c r="R31" s="118"/>
      <c r="S31" s="118"/>
      <c r="T31" s="118"/>
      <c r="U31" s="118"/>
      <c r="V31" s="118"/>
      <c r="W31" s="118"/>
      <c r="X31" s="118"/>
      <c r="Y31" s="118"/>
      <c r="Z31" s="118"/>
      <c r="AA31" s="118"/>
      <c r="AB31" s="118"/>
      <c r="AC31" s="118"/>
      <c r="AD31" s="118">
        <f>IF($C31="","",IF(AG31&lt;&gt;1,$AH$1,SUMPRODUCT($D$30:$AC$30,D31:AC31)))</f>
        <v>2.3859592812145794E-2</v>
      </c>
      <c r="AE31" s="118">
        <f>IF($C31="","",IF(AG31&lt;&gt;1,$AH$1,IFERROR(AD31/$AD$131,0)))</f>
        <v>2.3859592812145794E-2</v>
      </c>
      <c r="AF31" s="119">
        <f>IF($C31="","",IF(AG31&lt;&gt;1,$AH$1,AE31*$AF$30))</f>
        <v>48290.050241914985</v>
      </c>
      <c r="AG31" s="262">
        <f>IF(SUM(AH31:BG31)=COUNT(AH31:BG31),1,0)</f>
        <v>1</v>
      </c>
      <c r="AH31" s="262">
        <f>IF(D31=$AH$1,0,1)</f>
        <v>1</v>
      </c>
      <c r="AI31" s="262">
        <f t="shared" ref="AI31:BG31" si="0">IF(E31=$AH$1,0,1)</f>
        <v>1</v>
      </c>
      <c r="AJ31" s="262">
        <f t="shared" si="0"/>
        <v>1</v>
      </c>
      <c r="AK31" s="262">
        <f t="shared" si="0"/>
        <v>1</v>
      </c>
      <c r="AL31" s="262">
        <f t="shared" si="0"/>
        <v>1</v>
      </c>
      <c r="AM31" s="262">
        <f t="shared" si="0"/>
        <v>1</v>
      </c>
      <c r="AN31" s="262">
        <f t="shared" si="0"/>
        <v>1</v>
      </c>
      <c r="AO31" s="262">
        <f t="shared" si="0"/>
        <v>1</v>
      </c>
      <c r="AP31" s="262">
        <f t="shared" si="0"/>
        <v>1</v>
      </c>
      <c r="AQ31" s="262">
        <f t="shared" si="0"/>
        <v>1</v>
      </c>
      <c r="AR31" s="262">
        <f t="shared" si="0"/>
        <v>1</v>
      </c>
      <c r="AS31" s="262">
        <f t="shared" si="0"/>
        <v>1</v>
      </c>
      <c r="AT31" s="262">
        <f t="shared" si="0"/>
        <v>1</v>
      </c>
      <c r="AU31" s="262">
        <f t="shared" si="0"/>
        <v>1</v>
      </c>
      <c r="AV31" s="262">
        <f t="shared" si="0"/>
        <v>1</v>
      </c>
      <c r="AW31" s="262">
        <f t="shared" si="0"/>
        <v>1</v>
      </c>
      <c r="AX31" s="262">
        <f t="shared" si="0"/>
        <v>1</v>
      </c>
      <c r="AY31" s="262">
        <f t="shared" si="0"/>
        <v>1</v>
      </c>
      <c r="AZ31" s="262">
        <f t="shared" si="0"/>
        <v>1</v>
      </c>
      <c r="BA31" s="262">
        <f t="shared" si="0"/>
        <v>1</v>
      </c>
      <c r="BB31" s="262">
        <f t="shared" si="0"/>
        <v>1</v>
      </c>
      <c r="BC31" s="262">
        <f t="shared" si="0"/>
        <v>1</v>
      </c>
      <c r="BD31" s="262">
        <f t="shared" si="0"/>
        <v>1</v>
      </c>
      <c r="BE31" s="262">
        <f t="shared" si="0"/>
        <v>1</v>
      </c>
      <c r="BF31" s="262">
        <f t="shared" si="0"/>
        <v>1</v>
      </c>
      <c r="BG31" s="262">
        <f t="shared" si="0"/>
        <v>1</v>
      </c>
    </row>
    <row r="32" spans="1:59" ht="46.5" customHeight="1" x14ac:dyDescent="0.25">
      <c r="A32" s="266"/>
      <c r="B32" s="116">
        <f t="shared" ref="B32:B95" si="1">IF(C32="","",ROW()-30)</f>
        <v>2</v>
      </c>
      <c r="C32" s="65" t="str">
        <f>IF('תנאי סף'!BE32&lt;&gt;1,"",'תנאי סף'!F32)</f>
        <v>המרכז למוסיקה ע"ש פיליציה בלומנטל  - צ'ליל בגליל</v>
      </c>
      <c r="D32" s="117">
        <f>מורכבות!Z32</f>
        <v>2.564102564102564E-2</v>
      </c>
      <c r="E32" s="117">
        <f>תקציב!Z32</f>
        <v>1.2507396338163118E-2</v>
      </c>
      <c r="F32" s="117"/>
      <c r="G32" s="117">
        <f>'מיקום גיאוגרפי'!Z32</f>
        <v>5.5045871559633031E-2</v>
      </c>
      <c r="H32" s="117"/>
      <c r="I32" s="117">
        <f>'מספר אמנים או מנחים'!Z32</f>
        <v>8.7847730600292828E-3</v>
      </c>
      <c r="J32" s="117">
        <f>'חשיבות ותרומה לתחום'!Z32</f>
        <v>2.2222222222222223E-2</v>
      </c>
      <c r="K32" s="117">
        <f>ותק!Z32</f>
        <v>2.9940119760479042E-2</v>
      </c>
      <c r="L32" s="117"/>
      <c r="M32" s="117"/>
      <c r="N32" s="117"/>
      <c r="O32" s="117"/>
      <c r="P32" s="117"/>
      <c r="Q32" s="117"/>
      <c r="R32" s="118"/>
      <c r="S32" s="118"/>
      <c r="T32" s="118"/>
      <c r="U32" s="118"/>
      <c r="V32" s="118"/>
      <c r="W32" s="118"/>
      <c r="X32" s="118"/>
      <c r="Y32" s="118"/>
      <c r="Z32" s="118"/>
      <c r="AA32" s="118"/>
      <c r="AB32" s="118"/>
      <c r="AC32" s="118"/>
      <c r="AD32" s="118">
        <f t="shared" ref="AD32:AD95" si="2">IF($C32="","",IF(AG32&lt;&gt;1,$AH$1,SUMPRODUCT($D$30:$AC$30,D32:AC32)))</f>
        <v>2.4185819757142471E-2</v>
      </c>
      <c r="AE32" s="118">
        <f t="shared" ref="AE32:AE95" si="3">IF($C32="","",IF(AG32&lt;&gt;1,$AH$1,IFERROR(AD32/$AD$131,0)))</f>
        <v>2.4185819757142471E-2</v>
      </c>
      <c r="AF32" s="119">
        <f t="shared" ref="AF32:AF95" si="4">IF($C32="","",IF(AG32&lt;&gt;1,$AH$1,AE32*$AF$30))</f>
        <v>48950.309437794334</v>
      </c>
      <c r="AG32" s="262">
        <f t="shared" ref="AG32:AG95" si="5">IF(SUM(AH32:BG32)=COUNT(AH32:BG32),1,0)</f>
        <v>1</v>
      </c>
      <c r="AH32" s="262">
        <f t="shared" ref="AH32:AH95" si="6">IF(D32=$AH$1,0,1)</f>
        <v>1</v>
      </c>
      <c r="AI32" s="262">
        <f t="shared" ref="AI32:AI95" si="7">IF(E32=$AH$1,0,1)</f>
        <v>1</v>
      </c>
      <c r="AJ32" s="262">
        <f t="shared" ref="AJ32:AJ95" si="8">IF(F32=$AH$1,0,1)</f>
        <v>1</v>
      </c>
      <c r="AK32" s="262">
        <f t="shared" ref="AK32:AK95" si="9">IF(G32=$AH$1,0,1)</f>
        <v>1</v>
      </c>
      <c r="AL32" s="262">
        <f t="shared" ref="AL32:AL95" si="10">IF(H32=$AH$1,0,1)</f>
        <v>1</v>
      </c>
      <c r="AM32" s="262">
        <f t="shared" ref="AM32:AM95" si="11">IF(I32=$AH$1,0,1)</f>
        <v>1</v>
      </c>
      <c r="AN32" s="262">
        <f t="shared" ref="AN32:AN95" si="12">IF(J32=$AH$1,0,1)</f>
        <v>1</v>
      </c>
      <c r="AO32" s="262">
        <f t="shared" ref="AO32:AO95" si="13">IF(K32=$AH$1,0,1)</f>
        <v>1</v>
      </c>
      <c r="AP32" s="262">
        <f t="shared" ref="AP32:AP95" si="14">IF(L32=$AH$1,0,1)</f>
        <v>1</v>
      </c>
      <c r="AQ32" s="262">
        <f t="shared" ref="AQ32:AQ95" si="15">IF(M32=$AH$1,0,1)</f>
        <v>1</v>
      </c>
      <c r="AR32" s="262">
        <f t="shared" ref="AR32:AR95" si="16">IF(N32=$AH$1,0,1)</f>
        <v>1</v>
      </c>
      <c r="AS32" s="262">
        <f t="shared" ref="AS32:AS95" si="17">IF(O32=$AH$1,0,1)</f>
        <v>1</v>
      </c>
      <c r="AT32" s="262">
        <f t="shared" ref="AT32:AT95" si="18">IF(P32=$AH$1,0,1)</f>
        <v>1</v>
      </c>
      <c r="AU32" s="262">
        <f t="shared" ref="AU32:AU95" si="19">IF(Q32=$AH$1,0,1)</f>
        <v>1</v>
      </c>
      <c r="AV32" s="262">
        <f t="shared" ref="AV32:AV95" si="20">IF(R32=$AH$1,0,1)</f>
        <v>1</v>
      </c>
      <c r="AW32" s="262">
        <f t="shared" ref="AW32:AW95" si="21">IF(S32=$AH$1,0,1)</f>
        <v>1</v>
      </c>
      <c r="AX32" s="262">
        <f t="shared" ref="AX32:AX95" si="22">IF(T32=$AH$1,0,1)</f>
        <v>1</v>
      </c>
      <c r="AY32" s="262">
        <f t="shared" ref="AY32:AY95" si="23">IF(U32=$AH$1,0,1)</f>
        <v>1</v>
      </c>
      <c r="AZ32" s="262">
        <f t="shared" ref="AZ32:AZ95" si="24">IF(V32=$AH$1,0,1)</f>
        <v>1</v>
      </c>
      <c r="BA32" s="262">
        <f t="shared" ref="BA32:BA95" si="25">IF(W32=$AH$1,0,1)</f>
        <v>1</v>
      </c>
      <c r="BB32" s="262">
        <f t="shared" ref="BB32:BB95" si="26">IF(X32=$AH$1,0,1)</f>
        <v>1</v>
      </c>
      <c r="BC32" s="262">
        <f t="shared" ref="BC32:BC95" si="27">IF(Y32=$AH$1,0,1)</f>
        <v>1</v>
      </c>
      <c r="BD32" s="262">
        <f t="shared" ref="BD32:BD95" si="28">IF(Z32=$AH$1,0,1)</f>
        <v>1</v>
      </c>
      <c r="BE32" s="262">
        <f t="shared" ref="BE32:BE95" si="29">IF(AA32=$AH$1,0,1)</f>
        <v>1</v>
      </c>
      <c r="BF32" s="262">
        <f t="shared" ref="BF32:BF95" si="30">IF(AB32=$AH$1,0,1)</f>
        <v>1</v>
      </c>
      <c r="BG32" s="262">
        <f t="shared" ref="BG32:BG95" si="31">IF(AC32=$AH$1,0,1)</f>
        <v>1</v>
      </c>
    </row>
    <row r="33" spans="1:59" ht="31.5" customHeight="1" x14ac:dyDescent="0.25">
      <c r="A33" s="266"/>
      <c r="B33" s="116">
        <f t="shared" si="1"/>
        <v>3</v>
      </c>
      <c r="C33" s="65" t="str">
        <f>IF('תנאי סף'!BE33&lt;&gt;1,"",'תנאי סף'!F33)</f>
        <v>נוער מוסיקלי בישראל - כיתות אמן</v>
      </c>
      <c r="D33" s="117">
        <f>מורכבות!Z33</f>
        <v>3.8461538461538464E-2</v>
      </c>
      <c r="E33" s="117">
        <f>תקציב!Z33</f>
        <v>1.572358396797649E-2</v>
      </c>
      <c r="F33" s="117"/>
      <c r="G33" s="117">
        <f>'מיקום גיאוגרפי'!Z33</f>
        <v>2.7522935779816515E-2</v>
      </c>
      <c r="H33" s="117"/>
      <c r="I33" s="117">
        <f>'מספר אמנים או מנחים'!Z33</f>
        <v>1.171303074670571E-2</v>
      </c>
      <c r="J33" s="117">
        <f>'חשיבות ותרומה לתחום'!Z33</f>
        <v>4.4444444444444446E-2</v>
      </c>
      <c r="K33" s="117">
        <f>ותק!Z33</f>
        <v>4.1916167664670656E-2</v>
      </c>
      <c r="L33" s="117"/>
      <c r="M33" s="117"/>
      <c r="N33" s="117"/>
      <c r="O33" s="117"/>
      <c r="P33" s="117"/>
      <c r="Q33" s="117"/>
      <c r="R33" s="118"/>
      <c r="S33" s="118"/>
      <c r="T33" s="118"/>
      <c r="U33" s="118"/>
      <c r="V33" s="118"/>
      <c r="W33" s="118"/>
      <c r="X33" s="118"/>
      <c r="Y33" s="118"/>
      <c r="Z33" s="118"/>
      <c r="AA33" s="118"/>
      <c r="AB33" s="118"/>
      <c r="AC33" s="118"/>
      <c r="AD33" s="118">
        <f t="shared" si="2"/>
        <v>2.8339085895506953E-2</v>
      </c>
      <c r="AE33" s="118">
        <f t="shared" si="3"/>
        <v>2.8339085895506953E-2</v>
      </c>
      <c r="AF33" s="119">
        <f t="shared" si="4"/>
        <v>57356.212760149807</v>
      </c>
      <c r="AG33" s="262">
        <f t="shared" si="5"/>
        <v>1</v>
      </c>
      <c r="AH33" s="262">
        <f t="shared" si="6"/>
        <v>1</v>
      </c>
      <c r="AI33" s="262">
        <f t="shared" si="7"/>
        <v>1</v>
      </c>
      <c r="AJ33" s="262">
        <f t="shared" si="8"/>
        <v>1</v>
      </c>
      <c r="AK33" s="262">
        <f t="shared" si="9"/>
        <v>1</v>
      </c>
      <c r="AL33" s="262">
        <f t="shared" si="10"/>
        <v>1</v>
      </c>
      <c r="AM33" s="262">
        <f t="shared" si="11"/>
        <v>1</v>
      </c>
      <c r="AN33" s="262">
        <f t="shared" si="12"/>
        <v>1</v>
      </c>
      <c r="AO33" s="262">
        <f t="shared" si="13"/>
        <v>1</v>
      </c>
      <c r="AP33" s="262">
        <f t="shared" si="14"/>
        <v>1</v>
      </c>
      <c r="AQ33" s="262">
        <f t="shared" si="15"/>
        <v>1</v>
      </c>
      <c r="AR33" s="262">
        <f t="shared" si="16"/>
        <v>1</v>
      </c>
      <c r="AS33" s="262">
        <f t="shared" si="17"/>
        <v>1</v>
      </c>
      <c r="AT33" s="262">
        <f t="shared" si="18"/>
        <v>1</v>
      </c>
      <c r="AU33" s="262">
        <f t="shared" si="19"/>
        <v>1</v>
      </c>
      <c r="AV33" s="262">
        <f t="shared" si="20"/>
        <v>1</v>
      </c>
      <c r="AW33" s="262">
        <f t="shared" si="21"/>
        <v>1</v>
      </c>
      <c r="AX33" s="262">
        <f t="shared" si="22"/>
        <v>1</v>
      </c>
      <c r="AY33" s="262">
        <f t="shared" si="23"/>
        <v>1</v>
      </c>
      <c r="AZ33" s="262">
        <f t="shared" si="24"/>
        <v>1</v>
      </c>
      <c r="BA33" s="262">
        <f t="shared" si="25"/>
        <v>1</v>
      </c>
      <c r="BB33" s="262">
        <f t="shared" si="26"/>
        <v>1</v>
      </c>
      <c r="BC33" s="262">
        <f t="shared" si="27"/>
        <v>1</v>
      </c>
      <c r="BD33" s="262">
        <f t="shared" si="28"/>
        <v>1</v>
      </c>
      <c r="BE33" s="262">
        <f t="shared" si="29"/>
        <v>1</v>
      </c>
      <c r="BF33" s="262">
        <f t="shared" si="30"/>
        <v>1</v>
      </c>
      <c r="BG33" s="262">
        <f t="shared" si="31"/>
        <v>1</v>
      </c>
    </row>
    <row r="34" spans="1:59" ht="28.5" customHeight="1" x14ac:dyDescent="0.25">
      <c r="A34" s="266"/>
      <c r="B34" s="116">
        <f t="shared" si="1"/>
        <v>4</v>
      </c>
      <c r="C34" s="65" t="str">
        <f>IF('תנאי סף'!BE34&lt;&gt;1,"",'תנאי סף'!F34)</f>
        <v>בר-קיימא - ליריק אופרה - כיתות אמן</v>
      </c>
      <c r="D34" s="117">
        <f>מורכבות!Z34</f>
        <v>1.282051282051282E-2</v>
      </c>
      <c r="E34" s="117">
        <f>תקציב!Z34</f>
        <v>2.3228021770874362E-2</v>
      </c>
      <c r="F34" s="117"/>
      <c r="G34" s="117">
        <f>'מיקום גיאוגרפי'!Z34</f>
        <v>3.669724770642202E-2</v>
      </c>
      <c r="H34" s="117"/>
      <c r="I34" s="117">
        <f>'מספר אמנים או מנחים'!Z34</f>
        <v>3.3674963396778917E-2</v>
      </c>
      <c r="J34" s="117">
        <f>'חשיבות ותרומה לתחום'!Z34</f>
        <v>2.2222222222222223E-2</v>
      </c>
      <c r="K34" s="117">
        <f>ותק!Z34</f>
        <v>2.9940119760479042E-2</v>
      </c>
      <c r="L34" s="117"/>
      <c r="M34" s="117"/>
      <c r="N34" s="117"/>
      <c r="O34" s="117"/>
      <c r="P34" s="117"/>
      <c r="Q34" s="117"/>
      <c r="R34" s="118"/>
      <c r="S34" s="118"/>
      <c r="T34" s="118"/>
      <c r="U34" s="118"/>
      <c r="V34" s="118"/>
      <c r="W34" s="118"/>
      <c r="X34" s="118"/>
      <c r="Y34" s="118"/>
      <c r="Z34" s="118"/>
      <c r="AA34" s="118"/>
      <c r="AB34" s="118"/>
      <c r="AC34" s="118"/>
      <c r="AD34" s="118">
        <f t="shared" si="2"/>
        <v>2.6632612409976074E-2</v>
      </c>
      <c r="AE34" s="118">
        <f t="shared" si="3"/>
        <v>2.6632612409976074E-2</v>
      </c>
      <c r="AF34" s="119">
        <f t="shared" si="4"/>
        <v>53902.436704473235</v>
      </c>
      <c r="AG34" s="262">
        <f t="shared" si="5"/>
        <v>1</v>
      </c>
      <c r="AH34" s="262">
        <f t="shared" si="6"/>
        <v>1</v>
      </c>
      <c r="AI34" s="262">
        <f t="shared" si="7"/>
        <v>1</v>
      </c>
      <c r="AJ34" s="262">
        <f t="shared" si="8"/>
        <v>1</v>
      </c>
      <c r="AK34" s="262">
        <f t="shared" si="9"/>
        <v>1</v>
      </c>
      <c r="AL34" s="262">
        <f t="shared" si="10"/>
        <v>1</v>
      </c>
      <c r="AM34" s="262">
        <f t="shared" si="11"/>
        <v>1</v>
      </c>
      <c r="AN34" s="262">
        <f t="shared" si="12"/>
        <v>1</v>
      </c>
      <c r="AO34" s="262">
        <f t="shared" si="13"/>
        <v>1</v>
      </c>
      <c r="AP34" s="262">
        <f t="shared" si="14"/>
        <v>1</v>
      </c>
      <c r="AQ34" s="262">
        <f t="shared" si="15"/>
        <v>1</v>
      </c>
      <c r="AR34" s="262">
        <f t="shared" si="16"/>
        <v>1</v>
      </c>
      <c r="AS34" s="262">
        <f t="shared" si="17"/>
        <v>1</v>
      </c>
      <c r="AT34" s="262">
        <f t="shared" si="18"/>
        <v>1</v>
      </c>
      <c r="AU34" s="262">
        <f t="shared" si="19"/>
        <v>1</v>
      </c>
      <c r="AV34" s="262">
        <f t="shared" si="20"/>
        <v>1</v>
      </c>
      <c r="AW34" s="262">
        <f t="shared" si="21"/>
        <v>1</v>
      </c>
      <c r="AX34" s="262">
        <f t="shared" si="22"/>
        <v>1</v>
      </c>
      <c r="AY34" s="262">
        <f t="shared" si="23"/>
        <v>1</v>
      </c>
      <c r="AZ34" s="262">
        <f t="shared" si="24"/>
        <v>1</v>
      </c>
      <c r="BA34" s="262">
        <f t="shared" si="25"/>
        <v>1</v>
      </c>
      <c r="BB34" s="262">
        <f t="shared" si="26"/>
        <v>1</v>
      </c>
      <c r="BC34" s="262">
        <f t="shared" si="27"/>
        <v>1</v>
      </c>
      <c r="BD34" s="262">
        <f t="shared" si="28"/>
        <v>1</v>
      </c>
      <c r="BE34" s="262">
        <f t="shared" si="29"/>
        <v>1</v>
      </c>
      <c r="BF34" s="262">
        <f t="shared" si="30"/>
        <v>1</v>
      </c>
      <c r="BG34" s="262">
        <f t="shared" si="31"/>
        <v>1</v>
      </c>
    </row>
    <row r="35" spans="1:59" ht="27.75" customHeight="1" x14ac:dyDescent="0.25">
      <c r="A35" s="266"/>
      <c r="B35" s="116">
        <f t="shared" si="1"/>
        <v>5</v>
      </c>
      <c r="C35" s="65" t="str">
        <f>IF('תנאי סף'!BE35&lt;&gt;1,"",'תנאי סף'!F35)</f>
        <v>עמותת כליזמרים כיתת אמן בצפת</v>
      </c>
      <c r="D35" s="117">
        <f>מורכבות!Z35</f>
        <v>2.564102564102564E-2</v>
      </c>
      <c r="E35" s="117">
        <f>תקציב!Z35</f>
        <v>4.826089656876377E-2</v>
      </c>
      <c r="F35" s="117"/>
      <c r="G35" s="117">
        <f>'מיקום גיאוגרפי'!Z35</f>
        <v>5.5045871559633031E-2</v>
      </c>
      <c r="H35" s="117"/>
      <c r="I35" s="117">
        <f>'מספר אמנים או מנחים'!Z35</f>
        <v>1.9033674963396779E-2</v>
      </c>
      <c r="J35" s="117">
        <f>'חשיבות ותרומה לתחום'!Z35</f>
        <v>2.2222222222222223E-2</v>
      </c>
      <c r="K35" s="117">
        <f>ותק!Z35</f>
        <v>4.1916167664670656E-2</v>
      </c>
      <c r="L35" s="117"/>
      <c r="M35" s="117"/>
      <c r="N35" s="117"/>
      <c r="O35" s="117"/>
      <c r="P35" s="117"/>
      <c r="Q35" s="117"/>
      <c r="R35" s="118"/>
      <c r="S35" s="118"/>
      <c r="T35" s="118"/>
      <c r="U35" s="118"/>
      <c r="V35" s="118"/>
      <c r="W35" s="118"/>
      <c r="X35" s="118"/>
      <c r="Y35" s="118"/>
      <c r="Z35" s="118"/>
      <c r="AA35" s="118"/>
      <c r="AB35" s="118"/>
      <c r="AC35" s="118"/>
      <c r="AD35" s="118">
        <f t="shared" si="2"/>
        <v>3.5182707369564845E-2</v>
      </c>
      <c r="AE35" s="118">
        <f t="shared" si="3"/>
        <v>3.5182707369564845E-2</v>
      </c>
      <c r="AF35" s="119">
        <f t="shared" si="4"/>
        <v>71207.196195653902</v>
      </c>
      <c r="AG35" s="262">
        <f t="shared" si="5"/>
        <v>1</v>
      </c>
      <c r="AH35" s="262">
        <f t="shared" si="6"/>
        <v>1</v>
      </c>
      <c r="AI35" s="262">
        <f t="shared" si="7"/>
        <v>1</v>
      </c>
      <c r="AJ35" s="262">
        <f t="shared" si="8"/>
        <v>1</v>
      </c>
      <c r="AK35" s="262">
        <f t="shared" si="9"/>
        <v>1</v>
      </c>
      <c r="AL35" s="262">
        <f t="shared" si="10"/>
        <v>1</v>
      </c>
      <c r="AM35" s="262">
        <f t="shared" si="11"/>
        <v>1</v>
      </c>
      <c r="AN35" s="262">
        <f t="shared" si="12"/>
        <v>1</v>
      </c>
      <c r="AO35" s="262">
        <f t="shared" si="13"/>
        <v>1</v>
      </c>
      <c r="AP35" s="262">
        <f t="shared" si="14"/>
        <v>1</v>
      </c>
      <c r="AQ35" s="262">
        <f t="shared" si="15"/>
        <v>1</v>
      </c>
      <c r="AR35" s="262">
        <f t="shared" si="16"/>
        <v>1</v>
      </c>
      <c r="AS35" s="262">
        <f t="shared" si="17"/>
        <v>1</v>
      </c>
      <c r="AT35" s="262">
        <f t="shared" si="18"/>
        <v>1</v>
      </c>
      <c r="AU35" s="262">
        <f t="shared" si="19"/>
        <v>1</v>
      </c>
      <c r="AV35" s="262">
        <f t="shared" si="20"/>
        <v>1</v>
      </c>
      <c r="AW35" s="262">
        <f t="shared" si="21"/>
        <v>1</v>
      </c>
      <c r="AX35" s="262">
        <f t="shared" si="22"/>
        <v>1</v>
      </c>
      <c r="AY35" s="262">
        <f t="shared" si="23"/>
        <v>1</v>
      </c>
      <c r="AZ35" s="262">
        <f t="shared" si="24"/>
        <v>1</v>
      </c>
      <c r="BA35" s="262">
        <f t="shared" si="25"/>
        <v>1</v>
      </c>
      <c r="BB35" s="262">
        <f t="shared" si="26"/>
        <v>1</v>
      </c>
      <c r="BC35" s="262">
        <f t="shared" si="27"/>
        <v>1</v>
      </c>
      <c r="BD35" s="262">
        <f t="shared" si="28"/>
        <v>1</v>
      </c>
      <c r="BE35" s="262">
        <f t="shared" si="29"/>
        <v>1</v>
      </c>
      <c r="BF35" s="262">
        <f t="shared" si="30"/>
        <v>1</v>
      </c>
      <c r="BG35" s="262">
        <f t="shared" si="31"/>
        <v>1</v>
      </c>
    </row>
    <row r="36" spans="1:59" ht="33" customHeight="1" x14ac:dyDescent="0.25">
      <c r="A36" s="266"/>
      <c r="B36" s="116">
        <f t="shared" si="1"/>
        <v>6</v>
      </c>
      <c r="C36" s="65" t="str">
        <f>IF('תנאי סף'!BE36&lt;&gt;1,"",'תנאי סף'!F36)</f>
        <v xml:space="preserve">מרכז למוסיקה ירושלים - כיתות אמן - מארי פרחיה
</v>
      </c>
      <c r="D36" s="117">
        <f>מורכבות!Z36</f>
        <v>5.128205128205128E-2</v>
      </c>
      <c r="E36" s="117">
        <f>תקציב!Z36</f>
        <v>1.2507396338163118E-2</v>
      </c>
      <c r="F36" s="117"/>
      <c r="G36" s="117">
        <f>'מיקום גיאוגרפי'!Z36</f>
        <v>3.669724770642202E-2</v>
      </c>
      <c r="H36" s="117"/>
      <c r="I36" s="117">
        <f>'מספר אמנים או מנחים'!Z36</f>
        <v>7.320644216691069E-3</v>
      </c>
      <c r="J36" s="117">
        <f>'חשיבות ותרומה לתחום'!Z36</f>
        <v>2.2222222222222223E-2</v>
      </c>
      <c r="K36" s="117">
        <f>ותק!Z36</f>
        <v>4.1916167664670656E-2</v>
      </c>
      <c r="L36" s="117"/>
      <c r="M36" s="117"/>
      <c r="N36" s="117"/>
      <c r="O36" s="117"/>
      <c r="P36" s="117"/>
      <c r="Q36" s="117"/>
      <c r="R36" s="118"/>
      <c r="S36" s="118"/>
      <c r="T36" s="118"/>
      <c r="U36" s="118"/>
      <c r="V36" s="118"/>
      <c r="W36" s="118"/>
      <c r="X36" s="118"/>
      <c r="Y36" s="118"/>
      <c r="Z36" s="118"/>
      <c r="AA36" s="118"/>
      <c r="AB36" s="118"/>
      <c r="AC36" s="118"/>
      <c r="AD36" s="118">
        <f t="shared" si="2"/>
        <v>2.6783261442275764E-2</v>
      </c>
      <c r="AE36" s="118">
        <f t="shared" si="3"/>
        <v>2.6783261442275764E-2</v>
      </c>
      <c r="AF36" s="119">
        <f t="shared" si="4"/>
        <v>54207.339197819419</v>
      </c>
      <c r="AG36" s="262">
        <f t="shared" si="5"/>
        <v>1</v>
      </c>
      <c r="AH36" s="262">
        <f t="shared" si="6"/>
        <v>1</v>
      </c>
      <c r="AI36" s="262">
        <f t="shared" si="7"/>
        <v>1</v>
      </c>
      <c r="AJ36" s="262">
        <f t="shared" si="8"/>
        <v>1</v>
      </c>
      <c r="AK36" s="262">
        <f t="shared" si="9"/>
        <v>1</v>
      </c>
      <c r="AL36" s="262">
        <f t="shared" si="10"/>
        <v>1</v>
      </c>
      <c r="AM36" s="262">
        <f t="shared" si="11"/>
        <v>1</v>
      </c>
      <c r="AN36" s="262">
        <f t="shared" si="12"/>
        <v>1</v>
      </c>
      <c r="AO36" s="262">
        <f t="shared" si="13"/>
        <v>1</v>
      </c>
      <c r="AP36" s="262">
        <f t="shared" si="14"/>
        <v>1</v>
      </c>
      <c r="AQ36" s="262">
        <f t="shared" si="15"/>
        <v>1</v>
      </c>
      <c r="AR36" s="262">
        <f t="shared" si="16"/>
        <v>1</v>
      </c>
      <c r="AS36" s="262">
        <f t="shared" si="17"/>
        <v>1</v>
      </c>
      <c r="AT36" s="262">
        <f t="shared" si="18"/>
        <v>1</v>
      </c>
      <c r="AU36" s="262">
        <f t="shared" si="19"/>
        <v>1</v>
      </c>
      <c r="AV36" s="262">
        <f t="shared" si="20"/>
        <v>1</v>
      </c>
      <c r="AW36" s="262">
        <f t="shared" si="21"/>
        <v>1</v>
      </c>
      <c r="AX36" s="262">
        <f t="shared" si="22"/>
        <v>1</v>
      </c>
      <c r="AY36" s="262">
        <f t="shared" si="23"/>
        <v>1</v>
      </c>
      <c r="AZ36" s="262">
        <f t="shared" si="24"/>
        <v>1</v>
      </c>
      <c r="BA36" s="262">
        <f t="shared" si="25"/>
        <v>1</v>
      </c>
      <c r="BB36" s="262">
        <f t="shared" si="26"/>
        <v>1</v>
      </c>
      <c r="BC36" s="262">
        <f t="shared" si="27"/>
        <v>1</v>
      </c>
      <c r="BD36" s="262">
        <f t="shared" si="28"/>
        <v>1</v>
      </c>
      <c r="BE36" s="262">
        <f t="shared" si="29"/>
        <v>1</v>
      </c>
      <c r="BF36" s="262">
        <f t="shared" si="30"/>
        <v>1</v>
      </c>
      <c r="BG36" s="262">
        <f t="shared" si="31"/>
        <v>1</v>
      </c>
    </row>
    <row r="37" spans="1:59" ht="31.5" customHeight="1" x14ac:dyDescent="0.25">
      <c r="A37" s="266"/>
      <c r="B37" s="116">
        <f t="shared" si="1"/>
        <v>7</v>
      </c>
      <c r="C37" s="65" t="str">
        <f>IF('תנאי סף'!BE37&lt;&gt;1,"",'תנאי סף'!F37)</f>
        <v>תל-חי - כיתות אמן בינ"ל לפסנתר</v>
      </c>
      <c r="D37" s="117">
        <f>מורכבות!Z37</f>
        <v>5.128205128205128E-2</v>
      </c>
      <c r="E37" s="117">
        <f>תקציב!Z37</f>
        <v>8.0047336564243957E-3</v>
      </c>
      <c r="F37" s="117"/>
      <c r="G37" s="117">
        <f>'מיקום גיאוגרפי'!Z37</f>
        <v>5.5045871559633031E-2</v>
      </c>
      <c r="H37" s="117"/>
      <c r="I37" s="117">
        <f>'מספר אמנים או מנחים'!Z37</f>
        <v>3.6603221083455345E-2</v>
      </c>
      <c r="J37" s="117">
        <f>'חשיבות ותרומה לתחום'!Z37</f>
        <v>4.4444444444444446E-2</v>
      </c>
      <c r="K37" s="117">
        <f>ותק!Z37</f>
        <v>4.1916167664670656E-2</v>
      </c>
      <c r="L37" s="117"/>
      <c r="M37" s="117"/>
      <c r="N37" s="117"/>
      <c r="O37" s="117"/>
      <c r="P37" s="117"/>
      <c r="Q37" s="117"/>
      <c r="R37" s="118"/>
      <c r="S37" s="118"/>
      <c r="T37" s="118"/>
      <c r="U37" s="118"/>
      <c r="V37" s="118"/>
      <c r="W37" s="118"/>
      <c r="X37" s="118"/>
      <c r="Y37" s="118"/>
      <c r="Z37" s="118"/>
      <c r="AA37" s="118"/>
      <c r="AB37" s="118"/>
      <c r="AC37" s="118"/>
      <c r="AD37" s="118">
        <f t="shared" si="2"/>
        <v>3.7824871190595862E-2</v>
      </c>
      <c r="AE37" s="118">
        <f t="shared" si="3"/>
        <v>3.7824871190595862E-2</v>
      </c>
      <c r="AF37" s="119">
        <f t="shared" si="4"/>
        <v>76554.740249297916</v>
      </c>
      <c r="AG37" s="262">
        <f t="shared" si="5"/>
        <v>1</v>
      </c>
      <c r="AH37" s="262">
        <f t="shared" si="6"/>
        <v>1</v>
      </c>
      <c r="AI37" s="262">
        <f t="shared" si="7"/>
        <v>1</v>
      </c>
      <c r="AJ37" s="262">
        <f t="shared" si="8"/>
        <v>1</v>
      </c>
      <c r="AK37" s="262">
        <f t="shared" si="9"/>
        <v>1</v>
      </c>
      <c r="AL37" s="262">
        <f t="shared" si="10"/>
        <v>1</v>
      </c>
      <c r="AM37" s="262">
        <f t="shared" si="11"/>
        <v>1</v>
      </c>
      <c r="AN37" s="262">
        <f t="shared" si="12"/>
        <v>1</v>
      </c>
      <c r="AO37" s="262">
        <f t="shared" si="13"/>
        <v>1</v>
      </c>
      <c r="AP37" s="262">
        <f t="shared" si="14"/>
        <v>1</v>
      </c>
      <c r="AQ37" s="262">
        <f t="shared" si="15"/>
        <v>1</v>
      </c>
      <c r="AR37" s="262">
        <f t="shared" si="16"/>
        <v>1</v>
      </c>
      <c r="AS37" s="262">
        <f t="shared" si="17"/>
        <v>1</v>
      </c>
      <c r="AT37" s="262">
        <f t="shared" si="18"/>
        <v>1</v>
      </c>
      <c r="AU37" s="262">
        <f t="shared" si="19"/>
        <v>1</v>
      </c>
      <c r="AV37" s="262">
        <f t="shared" si="20"/>
        <v>1</v>
      </c>
      <c r="AW37" s="262">
        <f t="shared" si="21"/>
        <v>1</v>
      </c>
      <c r="AX37" s="262">
        <f t="shared" si="22"/>
        <v>1</v>
      </c>
      <c r="AY37" s="262">
        <f t="shared" si="23"/>
        <v>1</v>
      </c>
      <c r="AZ37" s="262">
        <f t="shared" si="24"/>
        <v>1</v>
      </c>
      <c r="BA37" s="262">
        <f t="shared" si="25"/>
        <v>1</v>
      </c>
      <c r="BB37" s="262">
        <f t="shared" si="26"/>
        <v>1</v>
      </c>
      <c r="BC37" s="262">
        <f t="shared" si="27"/>
        <v>1</v>
      </c>
      <c r="BD37" s="262">
        <f t="shared" si="28"/>
        <v>1</v>
      </c>
      <c r="BE37" s="262">
        <f t="shared" si="29"/>
        <v>1</v>
      </c>
      <c r="BF37" s="262">
        <f t="shared" si="30"/>
        <v>1</v>
      </c>
      <c r="BG37" s="262">
        <f t="shared" si="31"/>
        <v>1</v>
      </c>
    </row>
    <row r="38" spans="1:59" ht="32.25" customHeight="1" x14ac:dyDescent="0.25">
      <c r="A38" s="266"/>
      <c r="B38" s="116">
        <f t="shared" si="1"/>
        <v>8</v>
      </c>
      <c r="C38" s="65" t="str">
        <f>IF('תנאי סף'!BE38&lt;&gt;1,"",'תנאי סף'!F38)</f>
        <v>קשת אילון - קורס קיץ</v>
      </c>
      <c r="D38" s="117">
        <f>מורכבות!Z38</f>
        <v>6.4102564102564097E-2</v>
      </c>
      <c r="E38" s="117">
        <f>תקציב!Z38</f>
        <v>0.12364454665726968</v>
      </c>
      <c r="F38" s="117"/>
      <c r="G38" s="117">
        <f>'מיקום גיאוגרפי'!Z38</f>
        <v>5.5045871559633031E-2</v>
      </c>
      <c r="H38" s="117"/>
      <c r="I38" s="117">
        <f>'מספר אמנים או מנחים'!Z38</f>
        <v>4.3923865300146414E-2</v>
      </c>
      <c r="J38" s="117">
        <f>'חשיבות ותרומה לתחום'!Z38</f>
        <v>4.4444444444444446E-2</v>
      </c>
      <c r="K38" s="117">
        <f>ותק!Z38</f>
        <v>4.1916167664670656E-2</v>
      </c>
      <c r="L38" s="117"/>
      <c r="M38" s="117"/>
      <c r="N38" s="117"/>
      <c r="O38" s="117"/>
      <c r="P38" s="117"/>
      <c r="Q38" s="117"/>
      <c r="R38" s="118"/>
      <c r="S38" s="118"/>
      <c r="T38" s="118"/>
      <c r="U38" s="118"/>
      <c r="V38" s="118"/>
      <c r="W38" s="118"/>
      <c r="X38" s="118"/>
      <c r="Y38" s="118"/>
      <c r="Z38" s="118"/>
      <c r="AA38" s="118"/>
      <c r="AB38" s="118"/>
      <c r="AC38" s="118"/>
      <c r="AD38" s="118">
        <f t="shared" si="2"/>
        <v>6.4340039557180054E-2</v>
      </c>
      <c r="AE38" s="118">
        <f t="shared" si="3"/>
        <v>6.4340039557180054E-2</v>
      </c>
      <c r="AF38" s="119">
        <f t="shared" si="4"/>
        <v>130219.4789008052</v>
      </c>
      <c r="AG38" s="262">
        <f t="shared" si="5"/>
        <v>1</v>
      </c>
      <c r="AH38" s="262">
        <f t="shared" si="6"/>
        <v>1</v>
      </c>
      <c r="AI38" s="262">
        <f t="shared" si="7"/>
        <v>1</v>
      </c>
      <c r="AJ38" s="262">
        <f t="shared" si="8"/>
        <v>1</v>
      </c>
      <c r="AK38" s="262">
        <f t="shared" si="9"/>
        <v>1</v>
      </c>
      <c r="AL38" s="262">
        <f t="shared" si="10"/>
        <v>1</v>
      </c>
      <c r="AM38" s="262">
        <f t="shared" si="11"/>
        <v>1</v>
      </c>
      <c r="AN38" s="262">
        <f t="shared" si="12"/>
        <v>1</v>
      </c>
      <c r="AO38" s="262">
        <f t="shared" si="13"/>
        <v>1</v>
      </c>
      <c r="AP38" s="262">
        <f t="shared" si="14"/>
        <v>1</v>
      </c>
      <c r="AQ38" s="262">
        <f t="shared" si="15"/>
        <v>1</v>
      </c>
      <c r="AR38" s="262">
        <f t="shared" si="16"/>
        <v>1</v>
      </c>
      <c r="AS38" s="262">
        <f t="shared" si="17"/>
        <v>1</v>
      </c>
      <c r="AT38" s="262">
        <f t="shared" si="18"/>
        <v>1</v>
      </c>
      <c r="AU38" s="262">
        <f t="shared" si="19"/>
        <v>1</v>
      </c>
      <c r="AV38" s="262">
        <f t="shared" si="20"/>
        <v>1</v>
      </c>
      <c r="AW38" s="262">
        <f t="shared" si="21"/>
        <v>1</v>
      </c>
      <c r="AX38" s="262">
        <f t="shared" si="22"/>
        <v>1</v>
      </c>
      <c r="AY38" s="262">
        <f t="shared" si="23"/>
        <v>1</v>
      </c>
      <c r="AZ38" s="262">
        <f t="shared" si="24"/>
        <v>1</v>
      </c>
      <c r="BA38" s="262">
        <f t="shared" si="25"/>
        <v>1</v>
      </c>
      <c r="BB38" s="262">
        <f t="shared" si="26"/>
        <v>1</v>
      </c>
      <c r="BC38" s="262">
        <f t="shared" si="27"/>
        <v>1</v>
      </c>
      <c r="BD38" s="262">
        <f t="shared" si="28"/>
        <v>1</v>
      </c>
      <c r="BE38" s="262">
        <f t="shared" si="29"/>
        <v>1</v>
      </c>
      <c r="BF38" s="262">
        <f t="shared" si="30"/>
        <v>1</v>
      </c>
      <c r="BG38" s="262">
        <f t="shared" si="31"/>
        <v>1</v>
      </c>
    </row>
    <row r="39" spans="1:59" ht="15.75" hidden="1" x14ac:dyDescent="0.25">
      <c r="A39" s="266"/>
      <c r="B39" s="116" t="str">
        <f t="shared" si="1"/>
        <v/>
      </c>
      <c r="C39" s="65" t="str">
        <f>IF('תנאי סף'!BE39&lt;&gt;1,"",'תנאי סף'!F39)</f>
        <v/>
      </c>
      <c r="D39" s="117" t="str">
        <f>מורכבות!Z39</f>
        <v/>
      </c>
      <c r="E39" s="117" t="str">
        <f>תקציב!Z39</f>
        <v/>
      </c>
      <c r="F39" s="117"/>
      <c r="G39" s="117" t="str">
        <f>'מיקום גיאוגרפי'!Z39</f>
        <v/>
      </c>
      <c r="H39" s="117"/>
      <c r="I39" s="117" t="str">
        <f>'מספר אמנים או מנחים'!Z39</f>
        <v/>
      </c>
      <c r="J39" s="117" t="str">
        <f>'חשיבות ותרומה לתחום'!Z39</f>
        <v/>
      </c>
      <c r="K39" s="117" t="str">
        <f>ותק!Z39</f>
        <v/>
      </c>
      <c r="L39" s="117"/>
      <c r="M39" s="117"/>
      <c r="N39" s="117"/>
      <c r="O39" s="117"/>
      <c r="P39" s="117"/>
      <c r="Q39" s="117"/>
      <c r="R39" s="118"/>
      <c r="S39" s="118"/>
      <c r="T39" s="118"/>
      <c r="U39" s="118"/>
      <c r="V39" s="118"/>
      <c r="W39" s="118"/>
      <c r="X39" s="118"/>
      <c r="Y39" s="118"/>
      <c r="Z39" s="118"/>
      <c r="AA39" s="118"/>
      <c r="AB39" s="118"/>
      <c r="AC39" s="118"/>
      <c r="AD39" s="118" t="str">
        <f t="shared" si="2"/>
        <v/>
      </c>
      <c r="AE39" s="118" t="str">
        <f t="shared" si="3"/>
        <v/>
      </c>
      <c r="AF39" s="119" t="str">
        <f t="shared" si="4"/>
        <v/>
      </c>
      <c r="AG39" s="262">
        <f t="shared" si="5"/>
        <v>1</v>
      </c>
      <c r="AH39" s="262">
        <f t="shared" si="6"/>
        <v>1</v>
      </c>
      <c r="AI39" s="262">
        <f t="shared" si="7"/>
        <v>1</v>
      </c>
      <c r="AJ39" s="262">
        <f t="shared" si="8"/>
        <v>1</v>
      </c>
      <c r="AK39" s="262">
        <f t="shared" si="9"/>
        <v>1</v>
      </c>
      <c r="AL39" s="262">
        <f t="shared" si="10"/>
        <v>1</v>
      </c>
      <c r="AM39" s="262">
        <f t="shared" si="11"/>
        <v>1</v>
      </c>
      <c r="AN39" s="262">
        <f t="shared" si="12"/>
        <v>1</v>
      </c>
      <c r="AO39" s="262">
        <f t="shared" si="13"/>
        <v>1</v>
      </c>
      <c r="AP39" s="262">
        <f t="shared" si="14"/>
        <v>1</v>
      </c>
      <c r="AQ39" s="262">
        <f t="shared" si="15"/>
        <v>1</v>
      </c>
      <c r="AR39" s="262">
        <f t="shared" si="16"/>
        <v>1</v>
      </c>
      <c r="AS39" s="262">
        <f t="shared" si="17"/>
        <v>1</v>
      </c>
      <c r="AT39" s="262">
        <f t="shared" si="18"/>
        <v>1</v>
      </c>
      <c r="AU39" s="262">
        <f t="shared" si="19"/>
        <v>1</v>
      </c>
      <c r="AV39" s="262">
        <f t="shared" si="20"/>
        <v>1</v>
      </c>
      <c r="AW39" s="262">
        <f t="shared" si="21"/>
        <v>1</v>
      </c>
      <c r="AX39" s="262">
        <f t="shared" si="22"/>
        <v>1</v>
      </c>
      <c r="AY39" s="262">
        <f t="shared" si="23"/>
        <v>1</v>
      </c>
      <c r="AZ39" s="262">
        <f t="shared" si="24"/>
        <v>1</v>
      </c>
      <c r="BA39" s="262">
        <f t="shared" si="25"/>
        <v>1</v>
      </c>
      <c r="BB39" s="262">
        <f t="shared" si="26"/>
        <v>1</v>
      </c>
      <c r="BC39" s="262">
        <f t="shared" si="27"/>
        <v>1</v>
      </c>
      <c r="BD39" s="262">
        <f t="shared" si="28"/>
        <v>1</v>
      </c>
      <c r="BE39" s="262">
        <f t="shared" si="29"/>
        <v>1</v>
      </c>
      <c r="BF39" s="262">
        <f t="shared" si="30"/>
        <v>1</v>
      </c>
      <c r="BG39" s="262">
        <f t="shared" si="31"/>
        <v>1</v>
      </c>
    </row>
    <row r="40" spans="1:59" ht="26.25" hidden="1" customHeight="1" x14ac:dyDescent="0.25">
      <c r="A40" s="266"/>
      <c r="B40" s="116" t="str">
        <f t="shared" si="1"/>
        <v/>
      </c>
      <c r="C40" s="65" t="str">
        <f>IF('תנאי סף'!BE40&lt;&gt;1,"",'תנאי סף'!F40)</f>
        <v/>
      </c>
      <c r="D40" s="117" t="str">
        <f>מורכבות!Z40</f>
        <v/>
      </c>
      <c r="E40" s="117" t="str">
        <f>תקציב!Z40</f>
        <v/>
      </c>
      <c r="F40" s="117"/>
      <c r="G40" s="117" t="str">
        <f>'מיקום גיאוגרפי'!Z40</f>
        <v/>
      </c>
      <c r="H40" s="117"/>
      <c r="I40" s="117" t="str">
        <f>'מספר אמנים או מנחים'!Z40</f>
        <v/>
      </c>
      <c r="J40" s="117" t="str">
        <f>'חשיבות ותרומה לתחום'!Z40</f>
        <v/>
      </c>
      <c r="K40" s="117" t="str">
        <f>ותק!Z40</f>
        <v/>
      </c>
      <c r="L40" s="117"/>
      <c r="M40" s="117"/>
      <c r="N40" s="117"/>
      <c r="O40" s="117"/>
      <c r="P40" s="117"/>
      <c r="Q40" s="117"/>
      <c r="R40" s="118"/>
      <c r="S40" s="118"/>
      <c r="T40" s="118"/>
      <c r="U40" s="118"/>
      <c r="V40" s="118"/>
      <c r="W40" s="118"/>
      <c r="X40" s="118"/>
      <c r="Y40" s="118"/>
      <c r="Z40" s="118"/>
      <c r="AA40" s="118"/>
      <c r="AB40" s="118"/>
      <c r="AC40" s="118"/>
      <c r="AD40" s="118" t="str">
        <f t="shared" si="2"/>
        <v/>
      </c>
      <c r="AE40" s="118" t="str">
        <f t="shared" si="3"/>
        <v/>
      </c>
      <c r="AF40" s="119" t="str">
        <f t="shared" si="4"/>
        <v/>
      </c>
      <c r="AG40" s="262">
        <f t="shared" si="5"/>
        <v>1</v>
      </c>
      <c r="AH40" s="262">
        <f t="shared" si="6"/>
        <v>1</v>
      </c>
      <c r="AI40" s="262">
        <f t="shared" si="7"/>
        <v>1</v>
      </c>
      <c r="AJ40" s="262">
        <f t="shared" si="8"/>
        <v>1</v>
      </c>
      <c r="AK40" s="262">
        <f t="shared" si="9"/>
        <v>1</v>
      </c>
      <c r="AL40" s="262">
        <f t="shared" si="10"/>
        <v>1</v>
      </c>
      <c r="AM40" s="262">
        <f t="shared" si="11"/>
        <v>1</v>
      </c>
      <c r="AN40" s="262">
        <f t="shared" si="12"/>
        <v>1</v>
      </c>
      <c r="AO40" s="262">
        <f t="shared" si="13"/>
        <v>1</v>
      </c>
      <c r="AP40" s="262">
        <f t="shared" si="14"/>
        <v>1</v>
      </c>
      <c r="AQ40" s="262">
        <f t="shared" si="15"/>
        <v>1</v>
      </c>
      <c r="AR40" s="262">
        <f t="shared" si="16"/>
        <v>1</v>
      </c>
      <c r="AS40" s="262">
        <f t="shared" si="17"/>
        <v>1</v>
      </c>
      <c r="AT40" s="262">
        <f t="shared" si="18"/>
        <v>1</v>
      </c>
      <c r="AU40" s="262">
        <f t="shared" si="19"/>
        <v>1</v>
      </c>
      <c r="AV40" s="262">
        <f t="shared" si="20"/>
        <v>1</v>
      </c>
      <c r="AW40" s="262">
        <f t="shared" si="21"/>
        <v>1</v>
      </c>
      <c r="AX40" s="262">
        <f t="shared" si="22"/>
        <v>1</v>
      </c>
      <c r="AY40" s="262">
        <f t="shared" si="23"/>
        <v>1</v>
      </c>
      <c r="AZ40" s="262">
        <f t="shared" si="24"/>
        <v>1</v>
      </c>
      <c r="BA40" s="262">
        <f t="shared" si="25"/>
        <v>1</v>
      </c>
      <c r="BB40" s="262">
        <f t="shared" si="26"/>
        <v>1</v>
      </c>
      <c r="BC40" s="262">
        <f t="shared" si="27"/>
        <v>1</v>
      </c>
      <c r="BD40" s="262">
        <f t="shared" si="28"/>
        <v>1</v>
      </c>
      <c r="BE40" s="262">
        <f t="shared" si="29"/>
        <v>1</v>
      </c>
      <c r="BF40" s="262">
        <f t="shared" si="30"/>
        <v>1</v>
      </c>
      <c r="BG40" s="262">
        <f t="shared" si="31"/>
        <v>1</v>
      </c>
    </row>
    <row r="41" spans="1:59" ht="3" hidden="1" customHeight="1" x14ac:dyDescent="0.25">
      <c r="A41" s="266"/>
      <c r="B41" s="116" t="str">
        <f t="shared" si="1"/>
        <v/>
      </c>
      <c r="C41" s="65" t="str">
        <f>IF('תנאי סף'!BE41&lt;&gt;1,"",'תנאי סף'!F41)</f>
        <v/>
      </c>
      <c r="D41" s="117" t="str">
        <f>מורכבות!Z41</f>
        <v/>
      </c>
      <c r="E41" s="117" t="str">
        <f>תקציב!Z41</f>
        <v/>
      </c>
      <c r="F41" s="117"/>
      <c r="G41" s="117" t="str">
        <f>'מיקום גיאוגרפי'!Z41</f>
        <v/>
      </c>
      <c r="H41" s="117"/>
      <c r="I41" s="117" t="str">
        <f>'מספר אמנים או מנחים'!Z41</f>
        <v/>
      </c>
      <c r="J41" s="117" t="str">
        <f>'חשיבות ותרומה לתחום'!Z41</f>
        <v/>
      </c>
      <c r="K41" s="117" t="str">
        <f>ותק!Z41</f>
        <v/>
      </c>
      <c r="L41" s="117"/>
      <c r="M41" s="117"/>
      <c r="N41" s="117"/>
      <c r="O41" s="117"/>
      <c r="P41" s="117"/>
      <c r="Q41" s="117"/>
      <c r="R41" s="118"/>
      <c r="S41" s="118"/>
      <c r="T41" s="118"/>
      <c r="U41" s="118"/>
      <c r="V41" s="118"/>
      <c r="W41" s="118"/>
      <c r="X41" s="118"/>
      <c r="Y41" s="118"/>
      <c r="Z41" s="118"/>
      <c r="AA41" s="118"/>
      <c r="AB41" s="118"/>
      <c r="AC41" s="118"/>
      <c r="AD41" s="118" t="str">
        <f t="shared" si="2"/>
        <v/>
      </c>
      <c r="AE41" s="118" t="str">
        <f t="shared" si="3"/>
        <v/>
      </c>
      <c r="AF41" s="119" t="str">
        <f t="shared" si="4"/>
        <v/>
      </c>
      <c r="AG41" s="262">
        <f t="shared" si="5"/>
        <v>1</v>
      </c>
      <c r="AH41" s="262">
        <f t="shared" si="6"/>
        <v>1</v>
      </c>
      <c r="AI41" s="262">
        <f t="shared" si="7"/>
        <v>1</v>
      </c>
      <c r="AJ41" s="262">
        <f t="shared" si="8"/>
        <v>1</v>
      </c>
      <c r="AK41" s="262">
        <f t="shared" si="9"/>
        <v>1</v>
      </c>
      <c r="AL41" s="262">
        <f t="shared" si="10"/>
        <v>1</v>
      </c>
      <c r="AM41" s="262">
        <f t="shared" si="11"/>
        <v>1</v>
      </c>
      <c r="AN41" s="262">
        <f t="shared" si="12"/>
        <v>1</v>
      </c>
      <c r="AO41" s="262">
        <f t="shared" si="13"/>
        <v>1</v>
      </c>
      <c r="AP41" s="262">
        <f t="shared" si="14"/>
        <v>1</v>
      </c>
      <c r="AQ41" s="262">
        <f t="shared" si="15"/>
        <v>1</v>
      </c>
      <c r="AR41" s="262">
        <f t="shared" si="16"/>
        <v>1</v>
      </c>
      <c r="AS41" s="262">
        <f t="shared" si="17"/>
        <v>1</v>
      </c>
      <c r="AT41" s="262">
        <f t="shared" si="18"/>
        <v>1</v>
      </c>
      <c r="AU41" s="262">
        <f t="shared" si="19"/>
        <v>1</v>
      </c>
      <c r="AV41" s="262">
        <f t="shared" si="20"/>
        <v>1</v>
      </c>
      <c r="AW41" s="262">
        <f t="shared" si="21"/>
        <v>1</v>
      </c>
      <c r="AX41" s="262">
        <f t="shared" si="22"/>
        <v>1</v>
      </c>
      <c r="AY41" s="262">
        <f t="shared" si="23"/>
        <v>1</v>
      </c>
      <c r="AZ41" s="262">
        <f t="shared" si="24"/>
        <v>1</v>
      </c>
      <c r="BA41" s="262">
        <f t="shared" si="25"/>
        <v>1</v>
      </c>
      <c r="BB41" s="262">
        <f t="shared" si="26"/>
        <v>1</v>
      </c>
      <c r="BC41" s="262">
        <f t="shared" si="27"/>
        <v>1</v>
      </c>
      <c r="BD41" s="262">
        <f t="shared" si="28"/>
        <v>1</v>
      </c>
      <c r="BE41" s="262">
        <f t="shared" si="29"/>
        <v>1</v>
      </c>
      <c r="BF41" s="262">
        <f t="shared" si="30"/>
        <v>1</v>
      </c>
      <c r="BG41" s="262">
        <f t="shared" si="31"/>
        <v>1</v>
      </c>
    </row>
    <row r="42" spans="1:59" ht="32.25" customHeight="1" x14ac:dyDescent="0.25">
      <c r="A42" s="266"/>
      <c r="B42" s="116">
        <f t="shared" si="1"/>
        <v>12</v>
      </c>
      <c r="C42" s="65" t="str">
        <f>IF('תנאי סף'!BE42&lt;&gt;1,"",'תנאי סף'!F42)</f>
        <v>אתו"ס - כיתת אמן ניצוח</v>
      </c>
      <c r="D42" s="117">
        <f>מורכבות!Z42</f>
        <v>2.564102564102564E-2</v>
      </c>
      <c r="E42" s="117">
        <f>תקציב!Z42</f>
        <v>1.672417567502954E-2</v>
      </c>
      <c r="F42" s="117"/>
      <c r="G42" s="117">
        <f>'מיקום גיאוגרפי'!Z42</f>
        <v>2.7522935779816515E-2</v>
      </c>
      <c r="H42" s="117"/>
      <c r="I42" s="117">
        <f>'מספר אמנים או מנחים'!Z42</f>
        <v>5.8565153733528552E-3</v>
      </c>
      <c r="J42" s="117">
        <f>'חשיבות ותרומה לתחום'!Z42</f>
        <v>2.2222222222222223E-2</v>
      </c>
      <c r="K42" s="117">
        <f>ותק!Z42</f>
        <v>4.1916167664670656E-2</v>
      </c>
      <c r="L42" s="117"/>
      <c r="M42" s="117"/>
      <c r="N42" s="117"/>
      <c r="O42" s="117"/>
      <c r="P42" s="117"/>
      <c r="Q42" s="117"/>
      <c r="R42" s="118"/>
      <c r="S42" s="118"/>
      <c r="T42" s="118"/>
      <c r="U42" s="118"/>
      <c r="V42" s="118"/>
      <c r="W42" s="118"/>
      <c r="X42" s="118"/>
      <c r="Y42" s="118"/>
      <c r="Z42" s="118"/>
      <c r="AA42" s="118"/>
      <c r="AB42" s="118"/>
      <c r="AC42" s="118"/>
      <c r="AD42" s="118">
        <f t="shared" si="2"/>
        <v>2.2111490905836736E-2</v>
      </c>
      <c r="AE42" s="118">
        <f t="shared" si="3"/>
        <v>2.2111490905836736E-2</v>
      </c>
      <c r="AF42" s="119">
        <f t="shared" si="4"/>
        <v>44752.021343086526</v>
      </c>
      <c r="AG42" s="262">
        <f t="shared" si="5"/>
        <v>1</v>
      </c>
      <c r="AH42" s="262">
        <f t="shared" si="6"/>
        <v>1</v>
      </c>
      <c r="AI42" s="262">
        <f t="shared" si="7"/>
        <v>1</v>
      </c>
      <c r="AJ42" s="262">
        <f t="shared" si="8"/>
        <v>1</v>
      </c>
      <c r="AK42" s="262">
        <f t="shared" si="9"/>
        <v>1</v>
      </c>
      <c r="AL42" s="262">
        <f t="shared" si="10"/>
        <v>1</v>
      </c>
      <c r="AM42" s="262">
        <f t="shared" si="11"/>
        <v>1</v>
      </c>
      <c r="AN42" s="262">
        <f t="shared" si="12"/>
        <v>1</v>
      </c>
      <c r="AO42" s="262">
        <f t="shared" si="13"/>
        <v>1</v>
      </c>
      <c r="AP42" s="262">
        <f t="shared" si="14"/>
        <v>1</v>
      </c>
      <c r="AQ42" s="262">
        <f t="shared" si="15"/>
        <v>1</v>
      </c>
      <c r="AR42" s="262">
        <f t="shared" si="16"/>
        <v>1</v>
      </c>
      <c r="AS42" s="262">
        <f t="shared" si="17"/>
        <v>1</v>
      </c>
      <c r="AT42" s="262">
        <f t="shared" si="18"/>
        <v>1</v>
      </c>
      <c r="AU42" s="262">
        <f t="shared" si="19"/>
        <v>1</v>
      </c>
      <c r="AV42" s="262">
        <f t="shared" si="20"/>
        <v>1</v>
      </c>
      <c r="AW42" s="262">
        <f t="shared" si="21"/>
        <v>1</v>
      </c>
      <c r="AX42" s="262">
        <f t="shared" si="22"/>
        <v>1</v>
      </c>
      <c r="AY42" s="262">
        <f t="shared" si="23"/>
        <v>1</v>
      </c>
      <c r="AZ42" s="262">
        <f t="shared" si="24"/>
        <v>1</v>
      </c>
      <c r="BA42" s="262">
        <f t="shared" si="25"/>
        <v>1</v>
      </c>
      <c r="BB42" s="262">
        <f t="shared" si="26"/>
        <v>1</v>
      </c>
      <c r="BC42" s="262">
        <f t="shared" si="27"/>
        <v>1</v>
      </c>
      <c r="BD42" s="262">
        <f t="shared" si="28"/>
        <v>1</v>
      </c>
      <c r="BE42" s="262">
        <f t="shared" si="29"/>
        <v>1</v>
      </c>
      <c r="BF42" s="262">
        <f t="shared" si="30"/>
        <v>1</v>
      </c>
      <c r="BG42" s="262">
        <f t="shared" si="31"/>
        <v>1</v>
      </c>
    </row>
    <row r="43" spans="1:59" ht="15.75" hidden="1" customHeight="1" x14ac:dyDescent="0.25">
      <c r="A43" s="266"/>
      <c r="B43" s="116" t="str">
        <f t="shared" si="1"/>
        <v/>
      </c>
      <c r="C43" s="65" t="str">
        <f>IF('תנאי סף'!BE43&lt;&gt;1,"",'תנאי סף'!F43)</f>
        <v/>
      </c>
      <c r="D43" s="117" t="str">
        <f>מורכבות!Z43</f>
        <v/>
      </c>
      <c r="E43" s="117" t="str">
        <f>תקציב!Z43</f>
        <v/>
      </c>
      <c r="F43" s="117"/>
      <c r="G43" s="117" t="str">
        <f>'מיקום גיאוגרפי'!Z43</f>
        <v/>
      </c>
      <c r="H43" s="117"/>
      <c r="I43" s="117" t="str">
        <f>'מספר אמנים או מנחים'!Z43</f>
        <v/>
      </c>
      <c r="J43" s="117" t="str">
        <f>'חשיבות ותרומה לתחום'!Z43</f>
        <v/>
      </c>
      <c r="K43" s="117" t="str">
        <f>ותק!Z43</f>
        <v/>
      </c>
      <c r="L43" s="117"/>
      <c r="M43" s="117"/>
      <c r="N43" s="117"/>
      <c r="O43" s="117"/>
      <c r="P43" s="117"/>
      <c r="Q43" s="117"/>
      <c r="R43" s="118"/>
      <c r="S43" s="118"/>
      <c r="T43" s="118"/>
      <c r="U43" s="118"/>
      <c r="V43" s="118"/>
      <c r="W43" s="118"/>
      <c r="X43" s="118"/>
      <c r="Y43" s="118"/>
      <c r="Z43" s="118"/>
      <c r="AA43" s="118"/>
      <c r="AB43" s="118"/>
      <c r="AC43" s="118"/>
      <c r="AD43" s="118" t="str">
        <f t="shared" si="2"/>
        <v/>
      </c>
      <c r="AE43" s="118" t="str">
        <f t="shared" si="3"/>
        <v/>
      </c>
      <c r="AF43" s="119" t="str">
        <f t="shared" si="4"/>
        <v/>
      </c>
      <c r="AG43" s="262">
        <f t="shared" si="5"/>
        <v>1</v>
      </c>
      <c r="AH43" s="262">
        <f t="shared" si="6"/>
        <v>1</v>
      </c>
      <c r="AI43" s="262">
        <f t="shared" si="7"/>
        <v>1</v>
      </c>
      <c r="AJ43" s="262">
        <f t="shared" si="8"/>
        <v>1</v>
      </c>
      <c r="AK43" s="262">
        <f t="shared" si="9"/>
        <v>1</v>
      </c>
      <c r="AL43" s="262">
        <f t="shared" si="10"/>
        <v>1</v>
      </c>
      <c r="AM43" s="262">
        <f t="shared" si="11"/>
        <v>1</v>
      </c>
      <c r="AN43" s="262">
        <f t="shared" si="12"/>
        <v>1</v>
      </c>
      <c r="AO43" s="262">
        <f t="shared" si="13"/>
        <v>1</v>
      </c>
      <c r="AP43" s="262">
        <f t="shared" si="14"/>
        <v>1</v>
      </c>
      <c r="AQ43" s="262">
        <f t="shared" si="15"/>
        <v>1</v>
      </c>
      <c r="AR43" s="262">
        <f t="shared" si="16"/>
        <v>1</v>
      </c>
      <c r="AS43" s="262">
        <f t="shared" si="17"/>
        <v>1</v>
      </c>
      <c r="AT43" s="262">
        <f t="shared" si="18"/>
        <v>1</v>
      </c>
      <c r="AU43" s="262">
        <f t="shared" si="19"/>
        <v>1</v>
      </c>
      <c r="AV43" s="262">
        <f t="shared" si="20"/>
        <v>1</v>
      </c>
      <c r="AW43" s="262">
        <f t="shared" si="21"/>
        <v>1</v>
      </c>
      <c r="AX43" s="262">
        <f t="shared" si="22"/>
        <v>1</v>
      </c>
      <c r="AY43" s="262">
        <f t="shared" si="23"/>
        <v>1</v>
      </c>
      <c r="AZ43" s="262">
        <f t="shared" si="24"/>
        <v>1</v>
      </c>
      <c r="BA43" s="262">
        <f t="shared" si="25"/>
        <v>1</v>
      </c>
      <c r="BB43" s="262">
        <f t="shared" si="26"/>
        <v>1</v>
      </c>
      <c r="BC43" s="262">
        <f t="shared" si="27"/>
        <v>1</v>
      </c>
      <c r="BD43" s="262">
        <f t="shared" si="28"/>
        <v>1</v>
      </c>
      <c r="BE43" s="262">
        <f t="shared" si="29"/>
        <v>1</v>
      </c>
      <c r="BF43" s="262">
        <f t="shared" si="30"/>
        <v>1</v>
      </c>
      <c r="BG43" s="262">
        <f t="shared" si="31"/>
        <v>1</v>
      </c>
    </row>
    <row r="44" spans="1:59" ht="30" hidden="1" customHeight="1" x14ac:dyDescent="0.25">
      <c r="A44" s="266"/>
      <c r="B44" s="116" t="str">
        <f t="shared" si="1"/>
        <v/>
      </c>
      <c r="C44" s="65" t="str">
        <f>IF('תנאי סף'!BE44&lt;&gt;1,"",'תנאי סף'!F44)</f>
        <v/>
      </c>
      <c r="D44" s="117" t="str">
        <f>מורכבות!Z44</f>
        <v/>
      </c>
      <c r="E44" s="117" t="str">
        <f>תקציב!Z44</f>
        <v/>
      </c>
      <c r="F44" s="117"/>
      <c r="G44" s="117" t="str">
        <f>'מיקום גיאוגרפי'!Z44</f>
        <v/>
      </c>
      <c r="H44" s="117"/>
      <c r="I44" s="117" t="str">
        <f>'מספר אמנים או מנחים'!Z44</f>
        <v/>
      </c>
      <c r="J44" s="117" t="str">
        <f>'חשיבות ותרומה לתחום'!Z44</f>
        <v/>
      </c>
      <c r="K44" s="117" t="str">
        <f>ותק!Z44</f>
        <v/>
      </c>
      <c r="L44" s="117"/>
      <c r="M44" s="117"/>
      <c r="N44" s="117"/>
      <c r="O44" s="117"/>
      <c r="P44" s="117"/>
      <c r="Q44" s="117"/>
      <c r="R44" s="118"/>
      <c r="S44" s="118"/>
      <c r="T44" s="118"/>
      <c r="U44" s="118"/>
      <c r="V44" s="118"/>
      <c r="W44" s="118"/>
      <c r="X44" s="118"/>
      <c r="Y44" s="118"/>
      <c r="Z44" s="118"/>
      <c r="AA44" s="118"/>
      <c r="AB44" s="118"/>
      <c r="AC44" s="118"/>
      <c r="AD44" s="118" t="str">
        <f t="shared" si="2"/>
        <v/>
      </c>
      <c r="AE44" s="118" t="str">
        <f t="shared" si="3"/>
        <v/>
      </c>
      <c r="AF44" s="119" t="str">
        <f t="shared" si="4"/>
        <v/>
      </c>
      <c r="AG44" s="262">
        <f t="shared" si="5"/>
        <v>1</v>
      </c>
      <c r="AH44" s="262">
        <f t="shared" si="6"/>
        <v>1</v>
      </c>
      <c r="AI44" s="262">
        <f t="shared" si="7"/>
        <v>1</v>
      </c>
      <c r="AJ44" s="262">
        <f t="shared" si="8"/>
        <v>1</v>
      </c>
      <c r="AK44" s="262">
        <f t="shared" si="9"/>
        <v>1</v>
      </c>
      <c r="AL44" s="262">
        <f t="shared" si="10"/>
        <v>1</v>
      </c>
      <c r="AM44" s="262">
        <f t="shared" si="11"/>
        <v>1</v>
      </c>
      <c r="AN44" s="262">
        <f t="shared" si="12"/>
        <v>1</v>
      </c>
      <c r="AO44" s="262">
        <f t="shared" si="13"/>
        <v>1</v>
      </c>
      <c r="AP44" s="262">
        <f t="shared" si="14"/>
        <v>1</v>
      </c>
      <c r="AQ44" s="262">
        <f t="shared" si="15"/>
        <v>1</v>
      </c>
      <c r="AR44" s="262">
        <f t="shared" si="16"/>
        <v>1</v>
      </c>
      <c r="AS44" s="262">
        <f t="shared" si="17"/>
        <v>1</v>
      </c>
      <c r="AT44" s="262">
        <f t="shared" si="18"/>
        <v>1</v>
      </c>
      <c r="AU44" s="262">
        <f t="shared" si="19"/>
        <v>1</v>
      </c>
      <c r="AV44" s="262">
        <f t="shared" si="20"/>
        <v>1</v>
      </c>
      <c r="AW44" s="262">
        <f t="shared" si="21"/>
        <v>1</v>
      </c>
      <c r="AX44" s="262">
        <f t="shared" si="22"/>
        <v>1</v>
      </c>
      <c r="AY44" s="262">
        <f t="shared" si="23"/>
        <v>1</v>
      </c>
      <c r="AZ44" s="262">
        <f t="shared" si="24"/>
        <v>1</v>
      </c>
      <c r="BA44" s="262">
        <f t="shared" si="25"/>
        <v>1</v>
      </c>
      <c r="BB44" s="262">
        <f t="shared" si="26"/>
        <v>1</v>
      </c>
      <c r="BC44" s="262">
        <f t="shared" si="27"/>
        <v>1</v>
      </c>
      <c r="BD44" s="262">
        <f t="shared" si="28"/>
        <v>1</v>
      </c>
      <c r="BE44" s="262">
        <f t="shared" si="29"/>
        <v>1</v>
      </c>
      <c r="BF44" s="262">
        <f t="shared" si="30"/>
        <v>1</v>
      </c>
      <c r="BG44" s="262">
        <f t="shared" si="31"/>
        <v>1</v>
      </c>
    </row>
    <row r="45" spans="1:59" ht="16.5" hidden="1" customHeight="1" x14ac:dyDescent="0.25">
      <c r="A45" s="266"/>
      <c r="B45" s="116" t="str">
        <f t="shared" si="1"/>
        <v/>
      </c>
      <c r="C45" s="65" t="str">
        <f>IF('תנאי סף'!BE45&lt;&gt;1,"",'תנאי סף'!F45)</f>
        <v/>
      </c>
      <c r="D45" s="117" t="str">
        <f>מורכבות!Z45</f>
        <v/>
      </c>
      <c r="E45" s="117" t="str">
        <f>תקציב!Z45</f>
        <v/>
      </c>
      <c r="F45" s="117"/>
      <c r="G45" s="117" t="str">
        <f>'מיקום גיאוגרפי'!Z45</f>
        <v/>
      </c>
      <c r="H45" s="117"/>
      <c r="I45" s="117" t="str">
        <f>'מספר אמנים או מנחים'!Z45</f>
        <v/>
      </c>
      <c r="J45" s="117" t="str">
        <f>'חשיבות ותרומה לתחום'!Z45</f>
        <v/>
      </c>
      <c r="K45" s="117" t="str">
        <f>ותק!Z45</f>
        <v/>
      </c>
      <c r="L45" s="117"/>
      <c r="M45" s="117"/>
      <c r="N45" s="117"/>
      <c r="O45" s="117"/>
      <c r="P45" s="117"/>
      <c r="Q45" s="117"/>
      <c r="R45" s="118"/>
      <c r="S45" s="118"/>
      <c r="T45" s="118"/>
      <c r="U45" s="118"/>
      <c r="V45" s="118"/>
      <c r="W45" s="118"/>
      <c r="X45" s="118"/>
      <c r="Y45" s="118"/>
      <c r="Z45" s="118"/>
      <c r="AA45" s="118"/>
      <c r="AB45" s="118"/>
      <c r="AC45" s="118"/>
      <c r="AD45" s="118" t="str">
        <f t="shared" si="2"/>
        <v/>
      </c>
      <c r="AE45" s="118" t="str">
        <f t="shared" si="3"/>
        <v/>
      </c>
      <c r="AF45" s="119" t="str">
        <f t="shared" si="4"/>
        <v/>
      </c>
      <c r="AG45" s="262">
        <f t="shared" si="5"/>
        <v>1</v>
      </c>
      <c r="AH45" s="262">
        <f t="shared" si="6"/>
        <v>1</v>
      </c>
      <c r="AI45" s="262">
        <f t="shared" si="7"/>
        <v>1</v>
      </c>
      <c r="AJ45" s="262">
        <f t="shared" si="8"/>
        <v>1</v>
      </c>
      <c r="AK45" s="262">
        <f t="shared" si="9"/>
        <v>1</v>
      </c>
      <c r="AL45" s="262">
        <f t="shared" si="10"/>
        <v>1</v>
      </c>
      <c r="AM45" s="262">
        <f t="shared" si="11"/>
        <v>1</v>
      </c>
      <c r="AN45" s="262">
        <f t="shared" si="12"/>
        <v>1</v>
      </c>
      <c r="AO45" s="262">
        <f t="shared" si="13"/>
        <v>1</v>
      </c>
      <c r="AP45" s="262">
        <f t="shared" si="14"/>
        <v>1</v>
      </c>
      <c r="AQ45" s="262">
        <f t="shared" si="15"/>
        <v>1</v>
      </c>
      <c r="AR45" s="262">
        <f t="shared" si="16"/>
        <v>1</v>
      </c>
      <c r="AS45" s="262">
        <f t="shared" si="17"/>
        <v>1</v>
      </c>
      <c r="AT45" s="262">
        <f t="shared" si="18"/>
        <v>1</v>
      </c>
      <c r="AU45" s="262">
        <f t="shared" si="19"/>
        <v>1</v>
      </c>
      <c r="AV45" s="262">
        <f t="shared" si="20"/>
        <v>1</v>
      </c>
      <c r="AW45" s="262">
        <f t="shared" si="21"/>
        <v>1</v>
      </c>
      <c r="AX45" s="262">
        <f t="shared" si="22"/>
        <v>1</v>
      </c>
      <c r="AY45" s="262">
        <f t="shared" si="23"/>
        <v>1</v>
      </c>
      <c r="AZ45" s="262">
        <f t="shared" si="24"/>
        <v>1</v>
      </c>
      <c r="BA45" s="262">
        <f t="shared" si="25"/>
        <v>1</v>
      </c>
      <c r="BB45" s="262">
        <f t="shared" si="26"/>
        <v>1</v>
      </c>
      <c r="BC45" s="262">
        <f t="shared" si="27"/>
        <v>1</v>
      </c>
      <c r="BD45" s="262">
        <f t="shared" si="28"/>
        <v>1</v>
      </c>
      <c r="BE45" s="262">
        <f t="shared" si="29"/>
        <v>1</v>
      </c>
      <c r="BF45" s="262">
        <f t="shared" si="30"/>
        <v>1</v>
      </c>
      <c r="BG45" s="262">
        <f t="shared" si="31"/>
        <v>1</v>
      </c>
    </row>
    <row r="46" spans="1:59" ht="52.5" customHeight="1" x14ac:dyDescent="0.25">
      <c r="A46" s="266"/>
      <c r="B46" s="116">
        <f t="shared" si="1"/>
        <v>16</v>
      </c>
      <c r="C46" s="65" t="str">
        <f>IF('תנאי סף'!BE46&lt;&gt;1,"",'תנאי סף'!F46)</f>
        <v>תמוז - 98  - אופרה זעירה</v>
      </c>
      <c r="D46" s="117">
        <f>מורכבות!Z46</f>
        <v>2.564102564102564E-2</v>
      </c>
      <c r="E46" s="117">
        <f>תקציב!Z46</f>
        <v>6.432375259626746E-3</v>
      </c>
      <c r="F46" s="117"/>
      <c r="G46" s="117">
        <f>'מיקום גיאוגרפי'!Z46</f>
        <v>0</v>
      </c>
      <c r="H46" s="117"/>
      <c r="I46" s="117">
        <f>'מספר אמנים או מנחים'!Z46</f>
        <v>1.6105417276720352E-2</v>
      </c>
      <c r="J46" s="117">
        <f>'חשיבות ותרומה לתחום'!Z46</f>
        <v>2.2222222222222223E-2</v>
      </c>
      <c r="K46" s="117">
        <f>ותק!Z46</f>
        <v>4.1916167664670656E-2</v>
      </c>
      <c r="L46" s="117"/>
      <c r="M46" s="117"/>
      <c r="N46" s="117"/>
      <c r="O46" s="117"/>
      <c r="P46" s="117"/>
      <c r="Q46" s="117"/>
      <c r="R46" s="118"/>
      <c r="S46" s="118"/>
      <c r="T46" s="118"/>
      <c r="U46" s="118"/>
      <c r="V46" s="118"/>
      <c r="W46" s="118"/>
      <c r="X46" s="118"/>
      <c r="Y46" s="118"/>
      <c r="Z46" s="118"/>
      <c r="AA46" s="118"/>
      <c r="AB46" s="118"/>
      <c r="AC46" s="118"/>
      <c r="AD46" s="118">
        <f t="shared" si="2"/>
        <v>1.7974470836457198E-2</v>
      </c>
      <c r="AE46" s="118">
        <f t="shared" si="3"/>
        <v>1.7974470836457198E-2</v>
      </c>
      <c r="AF46" s="119">
        <f t="shared" si="4"/>
        <v>36378.998862147469</v>
      </c>
      <c r="AG46" s="262">
        <f t="shared" si="5"/>
        <v>1</v>
      </c>
      <c r="AH46" s="262">
        <f t="shared" si="6"/>
        <v>1</v>
      </c>
      <c r="AI46" s="262">
        <f t="shared" si="7"/>
        <v>1</v>
      </c>
      <c r="AJ46" s="262">
        <f t="shared" si="8"/>
        <v>1</v>
      </c>
      <c r="AK46" s="262">
        <f t="shared" si="9"/>
        <v>1</v>
      </c>
      <c r="AL46" s="262">
        <f t="shared" si="10"/>
        <v>1</v>
      </c>
      <c r="AM46" s="262">
        <f t="shared" si="11"/>
        <v>1</v>
      </c>
      <c r="AN46" s="262">
        <f t="shared" si="12"/>
        <v>1</v>
      </c>
      <c r="AO46" s="262">
        <f t="shared" si="13"/>
        <v>1</v>
      </c>
      <c r="AP46" s="262">
        <f t="shared" si="14"/>
        <v>1</v>
      </c>
      <c r="AQ46" s="262">
        <f t="shared" si="15"/>
        <v>1</v>
      </c>
      <c r="AR46" s="262">
        <f t="shared" si="16"/>
        <v>1</v>
      </c>
      <c r="AS46" s="262">
        <f t="shared" si="17"/>
        <v>1</v>
      </c>
      <c r="AT46" s="262">
        <f t="shared" si="18"/>
        <v>1</v>
      </c>
      <c r="AU46" s="262">
        <f t="shared" si="19"/>
        <v>1</v>
      </c>
      <c r="AV46" s="262">
        <f t="shared" si="20"/>
        <v>1</v>
      </c>
      <c r="AW46" s="262">
        <f t="shared" si="21"/>
        <v>1</v>
      </c>
      <c r="AX46" s="262">
        <f t="shared" si="22"/>
        <v>1</v>
      </c>
      <c r="AY46" s="262">
        <f t="shared" si="23"/>
        <v>1</v>
      </c>
      <c r="AZ46" s="262">
        <f t="shared" si="24"/>
        <v>1</v>
      </c>
      <c r="BA46" s="262">
        <f t="shared" si="25"/>
        <v>1</v>
      </c>
      <c r="BB46" s="262">
        <f t="shared" si="26"/>
        <v>1</v>
      </c>
      <c r="BC46" s="262">
        <f t="shared" si="27"/>
        <v>1</v>
      </c>
      <c r="BD46" s="262">
        <f t="shared" si="28"/>
        <v>1</v>
      </c>
      <c r="BE46" s="262">
        <f t="shared" si="29"/>
        <v>1</v>
      </c>
      <c r="BF46" s="262">
        <f t="shared" si="30"/>
        <v>1</v>
      </c>
      <c r="BG46" s="262">
        <f t="shared" si="31"/>
        <v>1</v>
      </c>
    </row>
    <row r="47" spans="1:59" ht="57" hidden="1" customHeight="1" x14ac:dyDescent="0.25">
      <c r="A47" s="266"/>
      <c r="B47" s="116" t="str">
        <f t="shared" si="1"/>
        <v/>
      </c>
      <c r="C47" s="65" t="str">
        <f>IF('תנאי סף'!BE47&lt;&gt;1,"",'תנאי סף'!F47)</f>
        <v/>
      </c>
      <c r="D47" s="117" t="str">
        <f>מורכבות!Z47</f>
        <v/>
      </c>
      <c r="E47" s="117" t="str">
        <f>תקציב!Z47</f>
        <v/>
      </c>
      <c r="F47" s="117"/>
      <c r="G47" s="117" t="str">
        <f>'מיקום גיאוגרפי'!Z47</f>
        <v/>
      </c>
      <c r="H47" s="117"/>
      <c r="I47" s="117" t="str">
        <f>'מספר אמנים או מנחים'!Z47</f>
        <v/>
      </c>
      <c r="J47" s="117" t="str">
        <f>'חשיבות ותרומה לתחום'!Z47</f>
        <v/>
      </c>
      <c r="K47" s="117" t="str">
        <f>ותק!Z47</f>
        <v/>
      </c>
      <c r="L47" s="117"/>
      <c r="M47" s="117"/>
      <c r="N47" s="117"/>
      <c r="O47" s="117"/>
      <c r="P47" s="117"/>
      <c r="Q47" s="117"/>
      <c r="R47" s="118"/>
      <c r="S47" s="118"/>
      <c r="T47" s="118"/>
      <c r="U47" s="118"/>
      <c r="V47" s="118"/>
      <c r="W47" s="118"/>
      <c r="X47" s="118"/>
      <c r="Y47" s="118"/>
      <c r="Z47" s="118"/>
      <c r="AA47" s="118"/>
      <c r="AB47" s="118"/>
      <c r="AC47" s="118"/>
      <c r="AD47" s="118" t="str">
        <f t="shared" si="2"/>
        <v/>
      </c>
      <c r="AE47" s="118" t="str">
        <f t="shared" si="3"/>
        <v/>
      </c>
      <c r="AF47" s="119" t="str">
        <f t="shared" si="4"/>
        <v/>
      </c>
      <c r="AG47" s="262">
        <f t="shared" si="5"/>
        <v>1</v>
      </c>
      <c r="AH47" s="262">
        <f t="shared" si="6"/>
        <v>1</v>
      </c>
      <c r="AI47" s="262">
        <f t="shared" si="7"/>
        <v>1</v>
      </c>
      <c r="AJ47" s="262">
        <f t="shared" si="8"/>
        <v>1</v>
      </c>
      <c r="AK47" s="262">
        <f t="shared" si="9"/>
        <v>1</v>
      </c>
      <c r="AL47" s="262">
        <f t="shared" si="10"/>
        <v>1</v>
      </c>
      <c r="AM47" s="262">
        <f t="shared" si="11"/>
        <v>1</v>
      </c>
      <c r="AN47" s="262">
        <f t="shared" si="12"/>
        <v>1</v>
      </c>
      <c r="AO47" s="262">
        <f t="shared" si="13"/>
        <v>1</v>
      </c>
      <c r="AP47" s="262">
        <f t="shared" si="14"/>
        <v>1</v>
      </c>
      <c r="AQ47" s="262">
        <f t="shared" si="15"/>
        <v>1</v>
      </c>
      <c r="AR47" s="262">
        <f t="shared" si="16"/>
        <v>1</v>
      </c>
      <c r="AS47" s="262">
        <f t="shared" si="17"/>
        <v>1</v>
      </c>
      <c r="AT47" s="262">
        <f t="shared" si="18"/>
        <v>1</v>
      </c>
      <c r="AU47" s="262">
        <f t="shared" si="19"/>
        <v>1</v>
      </c>
      <c r="AV47" s="262">
        <f t="shared" si="20"/>
        <v>1</v>
      </c>
      <c r="AW47" s="262">
        <f t="shared" si="21"/>
        <v>1</v>
      </c>
      <c r="AX47" s="262">
        <f t="shared" si="22"/>
        <v>1</v>
      </c>
      <c r="AY47" s="262">
        <f t="shared" si="23"/>
        <v>1</v>
      </c>
      <c r="AZ47" s="262">
        <f t="shared" si="24"/>
        <v>1</v>
      </c>
      <c r="BA47" s="262">
        <f t="shared" si="25"/>
        <v>1</v>
      </c>
      <c r="BB47" s="262">
        <f t="shared" si="26"/>
        <v>1</v>
      </c>
      <c r="BC47" s="262">
        <f t="shared" si="27"/>
        <v>1</v>
      </c>
      <c r="BD47" s="262">
        <f t="shared" si="28"/>
        <v>1</v>
      </c>
      <c r="BE47" s="262">
        <f t="shared" si="29"/>
        <v>1</v>
      </c>
      <c r="BF47" s="262">
        <f t="shared" si="30"/>
        <v>1</v>
      </c>
      <c r="BG47" s="262">
        <f t="shared" si="31"/>
        <v>1</v>
      </c>
    </row>
    <row r="48" spans="1:59" ht="45.75" customHeight="1" x14ac:dyDescent="0.25">
      <c r="A48" s="266"/>
      <c r="B48" s="116">
        <f t="shared" si="1"/>
        <v>18</v>
      </c>
      <c r="C48" s="65" t="str">
        <f>IF('תנאי סף'!BE48&lt;&gt;1,"",'תנאי סף'!F48)</f>
        <v>הקם - שיר לשירה</v>
      </c>
      <c r="D48" s="117">
        <f>מורכבות!Z48</f>
        <v>1.282051282051282E-2</v>
      </c>
      <c r="E48" s="117">
        <f>תקציב!Z48</f>
        <v>1.572358396797649E-2</v>
      </c>
      <c r="F48" s="117"/>
      <c r="G48" s="117">
        <f>'מיקום גיאוגרפי'!Z48</f>
        <v>3.669724770642202E-2</v>
      </c>
      <c r="H48" s="117"/>
      <c r="I48" s="117">
        <f>'מספר אמנים או מנחים'!Z48</f>
        <v>2.4890190336749635E-2</v>
      </c>
      <c r="J48" s="117">
        <f>'חשיבות ותרומה לתחום'!Z48</f>
        <v>2.2222222222222223E-2</v>
      </c>
      <c r="K48" s="117">
        <f>ותק!Z48</f>
        <v>4.1916167664670656E-2</v>
      </c>
      <c r="L48" s="117"/>
      <c r="M48" s="117"/>
      <c r="N48" s="117"/>
      <c r="O48" s="117"/>
      <c r="P48" s="117"/>
      <c r="Q48" s="117"/>
      <c r="R48" s="118"/>
      <c r="S48" s="118"/>
      <c r="T48" s="118"/>
      <c r="U48" s="118"/>
      <c r="V48" s="118"/>
      <c r="W48" s="118"/>
      <c r="X48" s="118"/>
      <c r="Y48" s="118"/>
      <c r="Z48" s="118"/>
      <c r="AA48" s="118"/>
      <c r="AB48" s="118"/>
      <c r="AC48" s="118"/>
      <c r="AD48" s="118">
        <f t="shared" si="2"/>
        <v>2.5171177423019383E-2</v>
      </c>
      <c r="AE48" s="118">
        <f t="shared" si="3"/>
        <v>2.5171177423019383E-2</v>
      </c>
      <c r="AF48" s="119">
        <f t="shared" si="4"/>
        <v>50944.600437061927</v>
      </c>
      <c r="AG48" s="262">
        <f t="shared" si="5"/>
        <v>1</v>
      </c>
      <c r="AH48" s="262">
        <f t="shared" si="6"/>
        <v>1</v>
      </c>
      <c r="AI48" s="262">
        <f t="shared" si="7"/>
        <v>1</v>
      </c>
      <c r="AJ48" s="262">
        <f t="shared" si="8"/>
        <v>1</v>
      </c>
      <c r="AK48" s="262">
        <f t="shared" si="9"/>
        <v>1</v>
      </c>
      <c r="AL48" s="262">
        <f t="shared" si="10"/>
        <v>1</v>
      </c>
      <c r="AM48" s="262">
        <f t="shared" si="11"/>
        <v>1</v>
      </c>
      <c r="AN48" s="262">
        <f t="shared" si="12"/>
        <v>1</v>
      </c>
      <c r="AO48" s="262">
        <f t="shared" si="13"/>
        <v>1</v>
      </c>
      <c r="AP48" s="262">
        <f t="shared" si="14"/>
        <v>1</v>
      </c>
      <c r="AQ48" s="262">
        <f t="shared" si="15"/>
        <v>1</v>
      </c>
      <c r="AR48" s="262">
        <f t="shared" si="16"/>
        <v>1</v>
      </c>
      <c r="AS48" s="262">
        <f t="shared" si="17"/>
        <v>1</v>
      </c>
      <c r="AT48" s="262">
        <f t="shared" si="18"/>
        <v>1</v>
      </c>
      <c r="AU48" s="262">
        <f t="shared" si="19"/>
        <v>1</v>
      </c>
      <c r="AV48" s="262">
        <f t="shared" si="20"/>
        <v>1</v>
      </c>
      <c r="AW48" s="262">
        <f t="shared" si="21"/>
        <v>1</v>
      </c>
      <c r="AX48" s="262">
        <f t="shared" si="22"/>
        <v>1</v>
      </c>
      <c r="AY48" s="262">
        <f t="shared" si="23"/>
        <v>1</v>
      </c>
      <c r="AZ48" s="262">
        <f t="shared" si="24"/>
        <v>1</v>
      </c>
      <c r="BA48" s="262">
        <f t="shared" si="25"/>
        <v>1</v>
      </c>
      <c r="BB48" s="262">
        <f t="shared" si="26"/>
        <v>1</v>
      </c>
      <c r="BC48" s="262">
        <f t="shared" si="27"/>
        <v>1</v>
      </c>
      <c r="BD48" s="262">
        <f t="shared" si="28"/>
        <v>1</v>
      </c>
      <c r="BE48" s="262">
        <f t="shared" si="29"/>
        <v>1</v>
      </c>
      <c r="BF48" s="262">
        <f t="shared" si="30"/>
        <v>1</v>
      </c>
      <c r="BG48" s="262">
        <f t="shared" si="31"/>
        <v>1</v>
      </c>
    </row>
    <row r="49" spans="1:59" ht="58.5" customHeight="1" x14ac:dyDescent="0.25">
      <c r="A49" s="266"/>
      <c r="B49" s="116">
        <f t="shared" si="1"/>
        <v>19</v>
      </c>
      <c r="C49" s="65" t="str">
        <f>IF('תנאי סף'!BE49&lt;&gt;1,"",'תנאי סף'!F49)</f>
        <v>המרכז למוסיקה ע"ש פיליציה בלומנטל  - שוברטיאדה</v>
      </c>
      <c r="D49" s="117">
        <f>מורכבות!Z49</f>
        <v>3.8461538461538464E-2</v>
      </c>
      <c r="E49" s="117">
        <f>תקציב!Z49</f>
        <v>1.2471660920054081E-2</v>
      </c>
      <c r="F49" s="117"/>
      <c r="G49" s="117">
        <f>'מיקום גיאוגרפי'!Z49</f>
        <v>1.834862385321101E-2</v>
      </c>
      <c r="H49" s="117"/>
      <c r="I49" s="117">
        <f>'מספר אמנים או מנחים'!Z49</f>
        <v>1.171303074670571E-2</v>
      </c>
      <c r="J49" s="117">
        <f>'חשיבות ותרומה לתחום'!Z49</f>
        <v>2.2222222222222223E-2</v>
      </c>
      <c r="K49" s="117">
        <f>ותק!Z49</f>
        <v>4.1916167664670656E-2</v>
      </c>
      <c r="L49" s="117"/>
      <c r="M49" s="117"/>
      <c r="N49" s="117"/>
      <c r="O49" s="117"/>
      <c r="P49" s="117"/>
      <c r="Q49" s="117"/>
      <c r="R49" s="118"/>
      <c r="S49" s="118"/>
      <c r="T49" s="118"/>
      <c r="U49" s="118"/>
      <c r="V49" s="118"/>
      <c r="W49" s="118"/>
      <c r="X49" s="118"/>
      <c r="Y49" s="118"/>
      <c r="Z49" s="118"/>
      <c r="AA49" s="118"/>
      <c r="AB49" s="118"/>
      <c r="AC49" s="118"/>
      <c r="AD49" s="118">
        <f t="shared" si="2"/>
        <v>2.297922116359831E-2</v>
      </c>
      <c r="AE49" s="118">
        <f t="shared" si="3"/>
        <v>2.297922116359831E-2</v>
      </c>
      <c r="AF49" s="119">
        <f t="shared" si="4"/>
        <v>46508.243172756869</v>
      </c>
      <c r="AG49" s="262">
        <f t="shared" si="5"/>
        <v>1</v>
      </c>
      <c r="AH49" s="262">
        <f t="shared" si="6"/>
        <v>1</v>
      </c>
      <c r="AI49" s="262">
        <f t="shared" si="7"/>
        <v>1</v>
      </c>
      <c r="AJ49" s="262">
        <f t="shared" si="8"/>
        <v>1</v>
      </c>
      <c r="AK49" s="262">
        <f t="shared" si="9"/>
        <v>1</v>
      </c>
      <c r="AL49" s="262">
        <f t="shared" si="10"/>
        <v>1</v>
      </c>
      <c r="AM49" s="262">
        <f t="shared" si="11"/>
        <v>1</v>
      </c>
      <c r="AN49" s="262">
        <f t="shared" si="12"/>
        <v>1</v>
      </c>
      <c r="AO49" s="262">
        <f t="shared" si="13"/>
        <v>1</v>
      </c>
      <c r="AP49" s="262">
        <f t="shared" si="14"/>
        <v>1</v>
      </c>
      <c r="AQ49" s="262">
        <f t="shared" si="15"/>
        <v>1</v>
      </c>
      <c r="AR49" s="262">
        <f t="shared" si="16"/>
        <v>1</v>
      </c>
      <c r="AS49" s="262">
        <f t="shared" si="17"/>
        <v>1</v>
      </c>
      <c r="AT49" s="262">
        <f t="shared" si="18"/>
        <v>1</v>
      </c>
      <c r="AU49" s="262">
        <f t="shared" si="19"/>
        <v>1</v>
      </c>
      <c r="AV49" s="262">
        <f t="shared" si="20"/>
        <v>1</v>
      </c>
      <c r="AW49" s="262">
        <f t="shared" si="21"/>
        <v>1</v>
      </c>
      <c r="AX49" s="262">
        <f t="shared" si="22"/>
        <v>1</v>
      </c>
      <c r="AY49" s="262">
        <f t="shared" si="23"/>
        <v>1</v>
      </c>
      <c r="AZ49" s="262">
        <f t="shared" si="24"/>
        <v>1</v>
      </c>
      <c r="BA49" s="262">
        <f t="shared" si="25"/>
        <v>1</v>
      </c>
      <c r="BB49" s="262">
        <f t="shared" si="26"/>
        <v>1</v>
      </c>
      <c r="BC49" s="262">
        <f t="shared" si="27"/>
        <v>1</v>
      </c>
      <c r="BD49" s="262">
        <f t="shared" si="28"/>
        <v>1</v>
      </c>
      <c r="BE49" s="262">
        <f t="shared" si="29"/>
        <v>1</v>
      </c>
      <c r="BF49" s="262">
        <f t="shared" si="30"/>
        <v>1</v>
      </c>
      <c r="BG49" s="262">
        <f t="shared" si="31"/>
        <v>1</v>
      </c>
    </row>
    <row r="50" spans="1:59" ht="58.5" customHeight="1" x14ac:dyDescent="0.25">
      <c r="A50" s="266"/>
      <c r="B50" s="116">
        <f t="shared" si="1"/>
        <v>20</v>
      </c>
      <c r="C50" s="65" t="str">
        <f>IF('תנאי סף'!BE50&lt;&gt;1,"",'תנאי סף'!F50)</f>
        <v>המרכז למוסיקה ע"ש פיליציה בלומנטל  - פועם בלב</v>
      </c>
      <c r="D50" s="117">
        <f>מורכבות!Z50</f>
        <v>3.8461538461538464E-2</v>
      </c>
      <c r="E50" s="117">
        <f>תקציב!Z50</f>
        <v>1.6402556912048203E-2</v>
      </c>
      <c r="F50" s="117"/>
      <c r="G50" s="117">
        <f>'מיקום גיאוגרפי'!Z50</f>
        <v>0</v>
      </c>
      <c r="H50" s="117"/>
      <c r="I50" s="117">
        <f>'מספר אמנים או מנחים'!Z50</f>
        <v>4.9780380673499269E-2</v>
      </c>
      <c r="J50" s="117">
        <f>'חשיבות ותרומה לתחום'!Z50</f>
        <v>2.2222222222222223E-2</v>
      </c>
      <c r="K50" s="117">
        <f>ותק!Z50</f>
        <v>1.7964071856287425E-2</v>
      </c>
      <c r="L50" s="117"/>
      <c r="M50" s="117"/>
      <c r="N50" s="117"/>
      <c r="O50" s="117"/>
      <c r="P50" s="117"/>
      <c r="Q50" s="117"/>
      <c r="R50" s="118"/>
      <c r="S50" s="118"/>
      <c r="T50" s="118"/>
      <c r="U50" s="118"/>
      <c r="V50" s="118"/>
      <c r="W50" s="118"/>
      <c r="X50" s="118"/>
      <c r="Y50" s="118"/>
      <c r="Z50" s="118"/>
      <c r="AA50" s="118"/>
      <c r="AB50" s="118"/>
      <c r="AC50" s="118"/>
      <c r="AD50" s="118">
        <f t="shared" si="2"/>
        <v>2.5033762398116711E-2</v>
      </c>
      <c r="AE50" s="118">
        <f t="shared" si="3"/>
        <v>2.5033762398116711E-2</v>
      </c>
      <c r="AF50" s="119">
        <f t="shared" si="4"/>
        <v>50666.482595370762</v>
      </c>
      <c r="AG50" s="262">
        <f t="shared" si="5"/>
        <v>1</v>
      </c>
      <c r="AH50" s="262">
        <f t="shared" si="6"/>
        <v>1</v>
      </c>
      <c r="AI50" s="262">
        <f t="shared" si="7"/>
        <v>1</v>
      </c>
      <c r="AJ50" s="262">
        <f t="shared" si="8"/>
        <v>1</v>
      </c>
      <c r="AK50" s="262">
        <f t="shared" si="9"/>
        <v>1</v>
      </c>
      <c r="AL50" s="262">
        <f t="shared" si="10"/>
        <v>1</v>
      </c>
      <c r="AM50" s="262">
        <f t="shared" si="11"/>
        <v>1</v>
      </c>
      <c r="AN50" s="262">
        <f t="shared" si="12"/>
        <v>1</v>
      </c>
      <c r="AO50" s="262">
        <f t="shared" si="13"/>
        <v>1</v>
      </c>
      <c r="AP50" s="262">
        <f t="shared" si="14"/>
        <v>1</v>
      </c>
      <c r="AQ50" s="262">
        <f t="shared" si="15"/>
        <v>1</v>
      </c>
      <c r="AR50" s="262">
        <f t="shared" si="16"/>
        <v>1</v>
      </c>
      <c r="AS50" s="262">
        <f t="shared" si="17"/>
        <v>1</v>
      </c>
      <c r="AT50" s="262">
        <f t="shared" si="18"/>
        <v>1</v>
      </c>
      <c r="AU50" s="262">
        <f t="shared" si="19"/>
        <v>1</v>
      </c>
      <c r="AV50" s="262">
        <f t="shared" si="20"/>
        <v>1</v>
      </c>
      <c r="AW50" s="262">
        <f t="shared" si="21"/>
        <v>1</v>
      </c>
      <c r="AX50" s="262">
        <f t="shared" si="22"/>
        <v>1</v>
      </c>
      <c r="AY50" s="262">
        <f t="shared" si="23"/>
        <v>1</v>
      </c>
      <c r="AZ50" s="262">
        <f t="shared" si="24"/>
        <v>1</v>
      </c>
      <c r="BA50" s="262">
        <f t="shared" si="25"/>
        <v>1</v>
      </c>
      <c r="BB50" s="262">
        <f t="shared" si="26"/>
        <v>1</v>
      </c>
      <c r="BC50" s="262">
        <f t="shared" si="27"/>
        <v>1</v>
      </c>
      <c r="BD50" s="262">
        <f t="shared" si="28"/>
        <v>1</v>
      </c>
      <c r="BE50" s="262">
        <f t="shared" si="29"/>
        <v>1</v>
      </c>
      <c r="BF50" s="262">
        <f t="shared" si="30"/>
        <v>1</v>
      </c>
      <c r="BG50" s="262">
        <f t="shared" si="31"/>
        <v>1</v>
      </c>
    </row>
    <row r="51" spans="1:59" ht="58.5" hidden="1" customHeight="1" x14ac:dyDescent="0.25">
      <c r="A51" s="266"/>
      <c r="B51" s="116" t="str">
        <f t="shared" si="1"/>
        <v/>
      </c>
      <c r="C51" s="65" t="str">
        <f>IF('תנאי סף'!BE51&lt;&gt;1,"",'תנאי סף'!F51)</f>
        <v/>
      </c>
      <c r="D51" s="117" t="str">
        <f>מורכבות!Z51</f>
        <v/>
      </c>
      <c r="E51" s="117" t="str">
        <f>תקציב!Z51</f>
        <v/>
      </c>
      <c r="F51" s="117"/>
      <c r="G51" s="117" t="str">
        <f>'מיקום גיאוגרפי'!Z51</f>
        <v/>
      </c>
      <c r="H51" s="117"/>
      <c r="I51" s="117" t="str">
        <f>'מספר אמנים או מנחים'!Z51</f>
        <v/>
      </c>
      <c r="J51" s="117" t="str">
        <f>'חשיבות ותרומה לתחום'!Z51</f>
        <v/>
      </c>
      <c r="K51" s="117" t="str">
        <f>ותק!Z51</f>
        <v/>
      </c>
      <c r="L51" s="117"/>
      <c r="M51" s="117"/>
      <c r="N51" s="117"/>
      <c r="O51" s="117"/>
      <c r="P51" s="117"/>
      <c r="Q51" s="117"/>
      <c r="R51" s="118"/>
      <c r="S51" s="118"/>
      <c r="T51" s="118"/>
      <c r="U51" s="118"/>
      <c r="V51" s="118"/>
      <c r="W51" s="118"/>
      <c r="X51" s="118"/>
      <c r="Y51" s="118"/>
      <c r="Z51" s="118"/>
      <c r="AA51" s="118"/>
      <c r="AB51" s="118"/>
      <c r="AC51" s="118"/>
      <c r="AD51" s="118" t="str">
        <f t="shared" si="2"/>
        <v/>
      </c>
      <c r="AE51" s="118" t="str">
        <f t="shared" si="3"/>
        <v/>
      </c>
      <c r="AF51" s="119" t="str">
        <f t="shared" si="4"/>
        <v/>
      </c>
      <c r="AG51" s="262">
        <f t="shared" si="5"/>
        <v>1</v>
      </c>
      <c r="AH51" s="262">
        <f t="shared" si="6"/>
        <v>1</v>
      </c>
      <c r="AI51" s="262">
        <f t="shared" si="7"/>
        <v>1</v>
      </c>
      <c r="AJ51" s="262">
        <f t="shared" si="8"/>
        <v>1</v>
      </c>
      <c r="AK51" s="262">
        <f t="shared" si="9"/>
        <v>1</v>
      </c>
      <c r="AL51" s="262">
        <f t="shared" si="10"/>
        <v>1</v>
      </c>
      <c r="AM51" s="262">
        <f t="shared" si="11"/>
        <v>1</v>
      </c>
      <c r="AN51" s="262">
        <f t="shared" si="12"/>
        <v>1</v>
      </c>
      <c r="AO51" s="262">
        <f t="shared" si="13"/>
        <v>1</v>
      </c>
      <c r="AP51" s="262">
        <f t="shared" si="14"/>
        <v>1</v>
      </c>
      <c r="AQ51" s="262">
        <f t="shared" si="15"/>
        <v>1</v>
      </c>
      <c r="AR51" s="262">
        <f t="shared" si="16"/>
        <v>1</v>
      </c>
      <c r="AS51" s="262">
        <f t="shared" si="17"/>
        <v>1</v>
      </c>
      <c r="AT51" s="262">
        <f t="shared" si="18"/>
        <v>1</v>
      </c>
      <c r="AU51" s="262">
        <f t="shared" si="19"/>
        <v>1</v>
      </c>
      <c r="AV51" s="262">
        <f t="shared" si="20"/>
        <v>1</v>
      </c>
      <c r="AW51" s="262">
        <f t="shared" si="21"/>
        <v>1</v>
      </c>
      <c r="AX51" s="262">
        <f t="shared" si="22"/>
        <v>1</v>
      </c>
      <c r="AY51" s="262">
        <f t="shared" si="23"/>
        <v>1</v>
      </c>
      <c r="AZ51" s="262">
        <f t="shared" si="24"/>
        <v>1</v>
      </c>
      <c r="BA51" s="262">
        <f t="shared" si="25"/>
        <v>1</v>
      </c>
      <c r="BB51" s="262">
        <f t="shared" si="26"/>
        <v>1</v>
      </c>
      <c r="BC51" s="262">
        <f t="shared" si="27"/>
        <v>1</v>
      </c>
      <c r="BD51" s="262">
        <f t="shared" si="28"/>
        <v>1</v>
      </c>
      <c r="BE51" s="262">
        <f t="shared" si="29"/>
        <v>1</v>
      </c>
      <c r="BF51" s="262">
        <f t="shared" si="30"/>
        <v>1</v>
      </c>
      <c r="BG51" s="262">
        <f t="shared" si="31"/>
        <v>1</v>
      </c>
    </row>
    <row r="52" spans="1:59" ht="58.5" customHeight="1" x14ac:dyDescent="0.25">
      <c r="A52" s="266"/>
      <c r="B52" s="116">
        <f t="shared" si="1"/>
        <v>22</v>
      </c>
      <c r="C52" s="65" t="str">
        <f>IF('תנאי סף'!BE52&lt;&gt;1,"",'תנאי סף'!F52)</f>
        <v>הזירה הבין-תחומית - פרויקט מוזיקלי</v>
      </c>
      <c r="D52" s="117">
        <f>מורכבות!Z52</f>
        <v>2.564102564102564E-2</v>
      </c>
      <c r="E52" s="117">
        <f>תקציב!Z52</f>
        <v>8.540764928059958E-3</v>
      </c>
      <c r="F52" s="117"/>
      <c r="G52" s="117">
        <f>'מיקום גיאוגרפי'!Z52</f>
        <v>3.669724770642202E-2</v>
      </c>
      <c r="H52" s="117"/>
      <c r="I52" s="117">
        <f>'מספר אמנים או מנחים'!Z52</f>
        <v>7.320644216691069E-3</v>
      </c>
      <c r="J52" s="117">
        <f>'חשיבות ותרומה לתחום'!Z52</f>
        <v>2.2222222222222223E-2</v>
      </c>
      <c r="K52" s="117">
        <f>ותק!Z52</f>
        <v>1.7964071856287425E-2</v>
      </c>
      <c r="L52" s="117"/>
      <c r="M52" s="117"/>
      <c r="N52" s="117"/>
      <c r="O52" s="117"/>
      <c r="P52" s="117"/>
      <c r="Q52" s="117"/>
      <c r="R52" s="118"/>
      <c r="S52" s="118"/>
      <c r="T52" s="118"/>
      <c r="U52" s="118"/>
      <c r="V52" s="118"/>
      <c r="W52" s="118"/>
      <c r="X52" s="118"/>
      <c r="Y52" s="118"/>
      <c r="Z52" s="118"/>
      <c r="AA52" s="118"/>
      <c r="AB52" s="118"/>
      <c r="AC52" s="118"/>
      <c r="AD52" s="118">
        <f t="shared" si="2"/>
        <v>1.8550966942843802E-2</v>
      </c>
      <c r="AE52" s="118">
        <f t="shared" si="3"/>
        <v>1.8550966942843802E-2</v>
      </c>
      <c r="AF52" s="119">
        <f t="shared" si="4"/>
        <v>37545.784320762083</v>
      </c>
      <c r="AG52" s="262">
        <f t="shared" si="5"/>
        <v>1</v>
      </c>
      <c r="AH52" s="262">
        <f t="shared" si="6"/>
        <v>1</v>
      </c>
      <c r="AI52" s="262">
        <f t="shared" si="7"/>
        <v>1</v>
      </c>
      <c r="AJ52" s="262">
        <f t="shared" si="8"/>
        <v>1</v>
      </c>
      <c r="AK52" s="262">
        <f t="shared" si="9"/>
        <v>1</v>
      </c>
      <c r="AL52" s="262">
        <f t="shared" si="10"/>
        <v>1</v>
      </c>
      <c r="AM52" s="262">
        <f t="shared" si="11"/>
        <v>1</v>
      </c>
      <c r="AN52" s="262">
        <f t="shared" si="12"/>
        <v>1</v>
      </c>
      <c r="AO52" s="262">
        <f t="shared" si="13"/>
        <v>1</v>
      </c>
      <c r="AP52" s="262">
        <f t="shared" si="14"/>
        <v>1</v>
      </c>
      <c r="AQ52" s="262">
        <f t="shared" si="15"/>
        <v>1</v>
      </c>
      <c r="AR52" s="262">
        <f t="shared" si="16"/>
        <v>1</v>
      </c>
      <c r="AS52" s="262">
        <f t="shared" si="17"/>
        <v>1</v>
      </c>
      <c r="AT52" s="262">
        <f t="shared" si="18"/>
        <v>1</v>
      </c>
      <c r="AU52" s="262">
        <f t="shared" si="19"/>
        <v>1</v>
      </c>
      <c r="AV52" s="262">
        <f t="shared" si="20"/>
        <v>1</v>
      </c>
      <c r="AW52" s="262">
        <f t="shared" si="21"/>
        <v>1</v>
      </c>
      <c r="AX52" s="262">
        <f t="shared" si="22"/>
        <v>1</v>
      </c>
      <c r="AY52" s="262">
        <f t="shared" si="23"/>
        <v>1</v>
      </c>
      <c r="AZ52" s="262">
        <f t="shared" si="24"/>
        <v>1</v>
      </c>
      <c r="BA52" s="262">
        <f t="shared" si="25"/>
        <v>1</v>
      </c>
      <c r="BB52" s="262">
        <f t="shared" si="26"/>
        <v>1</v>
      </c>
      <c r="BC52" s="262">
        <f t="shared" si="27"/>
        <v>1</v>
      </c>
      <c r="BD52" s="262">
        <f t="shared" si="28"/>
        <v>1</v>
      </c>
      <c r="BE52" s="262">
        <f t="shared" si="29"/>
        <v>1</v>
      </c>
      <c r="BF52" s="262">
        <f t="shared" si="30"/>
        <v>1</v>
      </c>
      <c r="BG52" s="262">
        <f t="shared" si="31"/>
        <v>1</v>
      </c>
    </row>
    <row r="53" spans="1:59" ht="58.5" customHeight="1" x14ac:dyDescent="0.25">
      <c r="A53" s="266"/>
      <c r="B53" s="116">
        <f t="shared" si="1"/>
        <v>23</v>
      </c>
      <c r="C53" s="65" t="str">
        <f>IF('תנאי סף'!BE53&lt;&gt;1,"",'תנאי סף'!F53)</f>
        <v>מוזתיקה - קונצרטים לאוכלוסיות מיוחדות</v>
      </c>
      <c r="D53" s="117">
        <f>מורכבות!Z53</f>
        <v>2.564102564102564E-2</v>
      </c>
      <c r="E53" s="117">
        <f>תקציב!Z53</f>
        <v>3.0303634556463784E-2</v>
      </c>
      <c r="F53" s="117"/>
      <c r="G53" s="117">
        <f>'מיקום גיאוגרפי'!Z53</f>
        <v>5.5045871559633031E-2</v>
      </c>
      <c r="H53" s="117"/>
      <c r="I53" s="117">
        <f>'מספר אמנים או מנחים'!Z53</f>
        <v>0.28404099560761348</v>
      </c>
      <c r="J53" s="117">
        <f>'חשיבות ותרומה לתחום'!Z53</f>
        <v>4.4444444444444446E-2</v>
      </c>
      <c r="K53" s="117">
        <f>ותק!Z53</f>
        <v>2.9940119760479042E-2</v>
      </c>
      <c r="L53" s="117"/>
      <c r="M53" s="117"/>
      <c r="N53" s="117"/>
      <c r="O53" s="117"/>
      <c r="P53" s="117"/>
      <c r="Q53" s="117"/>
      <c r="R53" s="118"/>
      <c r="S53" s="118"/>
      <c r="T53" s="118"/>
      <c r="U53" s="118"/>
      <c r="V53" s="118"/>
      <c r="W53" s="118"/>
      <c r="X53" s="118"/>
      <c r="Y53" s="118"/>
      <c r="Z53" s="118"/>
      <c r="AA53" s="118"/>
      <c r="AB53" s="118"/>
      <c r="AC53" s="118"/>
      <c r="AD53" s="118">
        <f t="shared" si="2"/>
        <v>8.6129645243652769E-2</v>
      </c>
      <c r="AE53" s="118">
        <f t="shared" si="3"/>
        <v>8.6129645243652769E-2</v>
      </c>
      <c r="AF53" s="119">
        <f t="shared" si="4"/>
        <v>174320.02837940518</v>
      </c>
      <c r="AG53" s="262">
        <f t="shared" si="5"/>
        <v>1</v>
      </c>
      <c r="AH53" s="262">
        <f t="shared" si="6"/>
        <v>1</v>
      </c>
      <c r="AI53" s="262">
        <f t="shared" si="7"/>
        <v>1</v>
      </c>
      <c r="AJ53" s="262">
        <f t="shared" si="8"/>
        <v>1</v>
      </c>
      <c r="AK53" s="262">
        <f t="shared" si="9"/>
        <v>1</v>
      </c>
      <c r="AL53" s="262">
        <f t="shared" si="10"/>
        <v>1</v>
      </c>
      <c r="AM53" s="262">
        <f t="shared" si="11"/>
        <v>1</v>
      </c>
      <c r="AN53" s="262">
        <f t="shared" si="12"/>
        <v>1</v>
      </c>
      <c r="AO53" s="262">
        <f t="shared" si="13"/>
        <v>1</v>
      </c>
      <c r="AP53" s="262">
        <f t="shared" si="14"/>
        <v>1</v>
      </c>
      <c r="AQ53" s="262">
        <f t="shared" si="15"/>
        <v>1</v>
      </c>
      <c r="AR53" s="262">
        <f t="shared" si="16"/>
        <v>1</v>
      </c>
      <c r="AS53" s="262">
        <f t="shared" si="17"/>
        <v>1</v>
      </c>
      <c r="AT53" s="262">
        <f t="shared" si="18"/>
        <v>1</v>
      </c>
      <c r="AU53" s="262">
        <f t="shared" si="19"/>
        <v>1</v>
      </c>
      <c r="AV53" s="262">
        <f t="shared" si="20"/>
        <v>1</v>
      </c>
      <c r="AW53" s="262">
        <f t="shared" si="21"/>
        <v>1</v>
      </c>
      <c r="AX53" s="262">
        <f t="shared" si="22"/>
        <v>1</v>
      </c>
      <c r="AY53" s="262">
        <f t="shared" si="23"/>
        <v>1</v>
      </c>
      <c r="AZ53" s="262">
        <f t="shared" si="24"/>
        <v>1</v>
      </c>
      <c r="BA53" s="262">
        <f t="shared" si="25"/>
        <v>1</v>
      </c>
      <c r="BB53" s="262">
        <f t="shared" si="26"/>
        <v>1</v>
      </c>
      <c r="BC53" s="262">
        <f t="shared" si="27"/>
        <v>1</v>
      </c>
      <c r="BD53" s="262">
        <f t="shared" si="28"/>
        <v>1</v>
      </c>
      <c r="BE53" s="262">
        <f t="shared" si="29"/>
        <v>1</v>
      </c>
      <c r="BF53" s="262">
        <f t="shared" si="30"/>
        <v>1</v>
      </c>
      <c r="BG53" s="262">
        <f t="shared" si="31"/>
        <v>1</v>
      </c>
    </row>
    <row r="54" spans="1:59" ht="68.25" customHeight="1" x14ac:dyDescent="0.25">
      <c r="A54" s="266"/>
      <c r="B54" s="116">
        <f t="shared" si="1"/>
        <v>24</v>
      </c>
      <c r="C54" s="65" t="str">
        <f>IF('תנאי סף'!BE54&lt;&gt;1,"",'תנאי סף'!F54)</f>
        <v>קשת אילון - סמינרים לנגנים ישראליים צעירים</v>
      </c>
      <c r="D54" s="117">
        <f>מורכבות!Z54</f>
        <v>2.564102564102564E-2</v>
      </c>
      <c r="E54" s="117">
        <f>תקציב!Z54</f>
        <v>2.8230980306139609E-2</v>
      </c>
      <c r="F54" s="117"/>
      <c r="G54" s="117">
        <f>'מיקום גיאוגרפי'!Z54</f>
        <v>5.5045871559633031E-2</v>
      </c>
      <c r="H54" s="117"/>
      <c r="I54" s="117">
        <f>'מספר אמנים או מנחים'!Z54</f>
        <v>2.1961932650073207E-2</v>
      </c>
      <c r="J54" s="117">
        <f>'חשיבות ותרומה לתחום'!Z54</f>
        <v>2.2222222222222223E-2</v>
      </c>
      <c r="K54" s="117">
        <f>ותק!Z54</f>
        <v>4.1916167664670656E-2</v>
      </c>
      <c r="L54" s="117"/>
      <c r="M54" s="117"/>
      <c r="N54" s="117"/>
      <c r="O54" s="117"/>
      <c r="P54" s="117"/>
      <c r="Q54" s="117"/>
      <c r="R54" s="118"/>
      <c r="S54" s="118"/>
      <c r="T54" s="118"/>
      <c r="U54" s="118"/>
      <c r="V54" s="118"/>
      <c r="W54" s="118"/>
      <c r="X54" s="118"/>
      <c r="Y54" s="118"/>
      <c r="Z54" s="118"/>
      <c r="AA54" s="118"/>
      <c r="AB54" s="118"/>
      <c r="AC54" s="118"/>
      <c r="AD54" s="118">
        <f t="shared" si="2"/>
        <v>3.1762375654375299E-2</v>
      </c>
      <c r="AE54" s="118">
        <f t="shared" si="3"/>
        <v>3.1762375654375299E-2</v>
      </c>
      <c r="AF54" s="119">
        <f t="shared" si="4"/>
        <v>64284.697908657181</v>
      </c>
      <c r="AG54" s="262">
        <f t="shared" si="5"/>
        <v>1</v>
      </c>
      <c r="AH54" s="262">
        <f t="shared" si="6"/>
        <v>1</v>
      </c>
      <c r="AI54" s="262">
        <f t="shared" si="7"/>
        <v>1</v>
      </c>
      <c r="AJ54" s="262">
        <f t="shared" si="8"/>
        <v>1</v>
      </c>
      <c r="AK54" s="262">
        <f t="shared" si="9"/>
        <v>1</v>
      </c>
      <c r="AL54" s="262">
        <f t="shared" si="10"/>
        <v>1</v>
      </c>
      <c r="AM54" s="262">
        <f t="shared" si="11"/>
        <v>1</v>
      </c>
      <c r="AN54" s="262">
        <f t="shared" si="12"/>
        <v>1</v>
      </c>
      <c r="AO54" s="262">
        <f t="shared" si="13"/>
        <v>1</v>
      </c>
      <c r="AP54" s="262">
        <f t="shared" si="14"/>
        <v>1</v>
      </c>
      <c r="AQ54" s="262">
        <f t="shared" si="15"/>
        <v>1</v>
      </c>
      <c r="AR54" s="262">
        <f t="shared" si="16"/>
        <v>1</v>
      </c>
      <c r="AS54" s="262">
        <f t="shared" si="17"/>
        <v>1</v>
      </c>
      <c r="AT54" s="262">
        <f t="shared" si="18"/>
        <v>1</v>
      </c>
      <c r="AU54" s="262">
        <f t="shared" si="19"/>
        <v>1</v>
      </c>
      <c r="AV54" s="262">
        <f t="shared" si="20"/>
        <v>1</v>
      </c>
      <c r="AW54" s="262">
        <f t="shared" si="21"/>
        <v>1</v>
      </c>
      <c r="AX54" s="262">
        <f t="shared" si="22"/>
        <v>1</v>
      </c>
      <c r="AY54" s="262">
        <f t="shared" si="23"/>
        <v>1</v>
      </c>
      <c r="AZ54" s="262">
        <f t="shared" si="24"/>
        <v>1</v>
      </c>
      <c r="BA54" s="262">
        <f t="shared" si="25"/>
        <v>1</v>
      </c>
      <c r="BB54" s="262">
        <f t="shared" si="26"/>
        <v>1</v>
      </c>
      <c r="BC54" s="262">
        <f t="shared" si="27"/>
        <v>1</v>
      </c>
      <c r="BD54" s="262">
        <f t="shared" si="28"/>
        <v>1</v>
      </c>
      <c r="BE54" s="262">
        <f t="shared" si="29"/>
        <v>1</v>
      </c>
      <c r="BF54" s="262">
        <f t="shared" si="30"/>
        <v>1</v>
      </c>
      <c r="BG54" s="262">
        <f t="shared" si="31"/>
        <v>1</v>
      </c>
    </row>
    <row r="55" spans="1:59" ht="26.25" hidden="1" customHeight="1" x14ac:dyDescent="0.25">
      <c r="A55" s="266"/>
      <c r="B55" s="116" t="str">
        <f t="shared" si="1"/>
        <v/>
      </c>
      <c r="C55" s="65" t="str">
        <f>IF('תנאי סף'!BE55&lt;&gt;1,"",'תנאי סף'!F55)</f>
        <v/>
      </c>
      <c r="D55" s="117" t="str">
        <f>מורכבות!Z55</f>
        <v/>
      </c>
      <c r="E55" s="117" t="str">
        <f>תקציב!Z55</f>
        <v/>
      </c>
      <c r="F55" s="117"/>
      <c r="G55" s="117" t="str">
        <f>'מיקום גיאוגרפי'!Z55</f>
        <v/>
      </c>
      <c r="H55" s="117"/>
      <c r="I55" s="117" t="str">
        <f>'מספר אמנים או מנחים'!Z55</f>
        <v/>
      </c>
      <c r="J55" s="117" t="str">
        <f>'חשיבות ותרומה לתחום'!Z55</f>
        <v/>
      </c>
      <c r="K55" s="117" t="str">
        <f>ותק!Z55</f>
        <v/>
      </c>
      <c r="L55" s="117"/>
      <c r="M55" s="117"/>
      <c r="N55" s="117"/>
      <c r="O55" s="117"/>
      <c r="P55" s="117"/>
      <c r="Q55" s="117"/>
      <c r="R55" s="118"/>
      <c r="S55" s="118"/>
      <c r="T55" s="118"/>
      <c r="U55" s="118"/>
      <c r="V55" s="118"/>
      <c r="W55" s="118"/>
      <c r="X55" s="118"/>
      <c r="Y55" s="118"/>
      <c r="Z55" s="118"/>
      <c r="AA55" s="118"/>
      <c r="AB55" s="118"/>
      <c r="AC55" s="118"/>
      <c r="AD55" s="118" t="str">
        <f t="shared" si="2"/>
        <v/>
      </c>
      <c r="AE55" s="118" t="str">
        <f t="shared" si="3"/>
        <v/>
      </c>
      <c r="AF55" s="119" t="str">
        <f t="shared" si="4"/>
        <v/>
      </c>
      <c r="AG55" s="262">
        <f t="shared" si="5"/>
        <v>1</v>
      </c>
      <c r="AH55" s="262">
        <f t="shared" si="6"/>
        <v>1</v>
      </c>
      <c r="AI55" s="262">
        <f t="shared" si="7"/>
        <v>1</v>
      </c>
      <c r="AJ55" s="262">
        <f t="shared" si="8"/>
        <v>1</v>
      </c>
      <c r="AK55" s="262">
        <f t="shared" si="9"/>
        <v>1</v>
      </c>
      <c r="AL55" s="262">
        <f t="shared" si="10"/>
        <v>1</v>
      </c>
      <c r="AM55" s="262">
        <f t="shared" si="11"/>
        <v>1</v>
      </c>
      <c r="AN55" s="262">
        <f t="shared" si="12"/>
        <v>1</v>
      </c>
      <c r="AO55" s="262">
        <f t="shared" si="13"/>
        <v>1</v>
      </c>
      <c r="AP55" s="262">
        <f t="shared" si="14"/>
        <v>1</v>
      </c>
      <c r="AQ55" s="262">
        <f t="shared" si="15"/>
        <v>1</v>
      </c>
      <c r="AR55" s="262">
        <f t="shared" si="16"/>
        <v>1</v>
      </c>
      <c r="AS55" s="262">
        <f t="shared" si="17"/>
        <v>1</v>
      </c>
      <c r="AT55" s="262">
        <f t="shared" si="18"/>
        <v>1</v>
      </c>
      <c r="AU55" s="262">
        <f t="shared" si="19"/>
        <v>1</v>
      </c>
      <c r="AV55" s="262">
        <f t="shared" si="20"/>
        <v>1</v>
      </c>
      <c r="AW55" s="262">
        <f t="shared" si="21"/>
        <v>1</v>
      </c>
      <c r="AX55" s="262">
        <f t="shared" si="22"/>
        <v>1</v>
      </c>
      <c r="AY55" s="262">
        <f t="shared" si="23"/>
        <v>1</v>
      </c>
      <c r="AZ55" s="262">
        <f t="shared" si="24"/>
        <v>1</v>
      </c>
      <c r="BA55" s="262">
        <f t="shared" si="25"/>
        <v>1</v>
      </c>
      <c r="BB55" s="262">
        <f t="shared" si="26"/>
        <v>1</v>
      </c>
      <c r="BC55" s="262">
        <f t="shared" si="27"/>
        <v>1</v>
      </c>
      <c r="BD55" s="262">
        <f t="shared" si="28"/>
        <v>1</v>
      </c>
      <c r="BE55" s="262">
        <f t="shared" si="29"/>
        <v>1</v>
      </c>
      <c r="BF55" s="262">
        <f t="shared" si="30"/>
        <v>1</v>
      </c>
      <c r="BG55" s="262">
        <f t="shared" si="31"/>
        <v>1</v>
      </c>
    </row>
    <row r="56" spans="1:59" ht="68.25" customHeight="1" x14ac:dyDescent="0.25">
      <c r="A56" s="266"/>
      <c r="B56" s="116">
        <f t="shared" si="1"/>
        <v>26</v>
      </c>
      <c r="C56" s="65" t="str">
        <f>IF('תנאי סף'!BE56&lt;&gt;1,"",'תנאי סף'!F56)</f>
        <v>בר-קיימא  - ליריק אופרה - פרויקט אוופראי</v>
      </c>
      <c r="D56" s="117">
        <f>מורכבות!Z56</f>
        <v>1.282051282051282E-2</v>
      </c>
      <c r="E56" s="117">
        <f>תקציב!Z56</f>
        <v>1.2864750519253492E-2</v>
      </c>
      <c r="F56" s="117"/>
      <c r="G56" s="117">
        <f>'מיקום גיאוגרפי'!Z56</f>
        <v>3.669724770642202E-2</v>
      </c>
      <c r="H56" s="117"/>
      <c r="I56" s="117">
        <f>'מספר אמנים או מנחים'!Z56</f>
        <v>4.24597364568082E-2</v>
      </c>
      <c r="J56" s="117">
        <f>'חשיבות ותרומה לתחום'!Z56</f>
        <v>2.2222222222222223E-2</v>
      </c>
      <c r="K56" s="117">
        <f>ותק!Z56</f>
        <v>1.7964071856287425E-2</v>
      </c>
      <c r="L56" s="117"/>
      <c r="M56" s="117"/>
      <c r="N56" s="117"/>
      <c r="O56" s="117"/>
      <c r="P56" s="117"/>
      <c r="Q56" s="117"/>
      <c r="R56" s="118"/>
      <c r="S56" s="118"/>
      <c r="T56" s="118"/>
      <c r="U56" s="118"/>
      <c r="V56" s="118"/>
      <c r="W56" s="118"/>
      <c r="X56" s="118"/>
      <c r="Y56" s="118"/>
      <c r="Z56" s="118"/>
      <c r="AA56" s="118"/>
      <c r="AB56" s="118"/>
      <c r="AC56" s="118"/>
      <c r="AD56" s="118">
        <f t="shared" si="2"/>
        <v>2.4520505586029012E-2</v>
      </c>
      <c r="AE56" s="118">
        <f t="shared" si="3"/>
        <v>2.4520505586029012E-2</v>
      </c>
      <c r="AF56" s="119">
        <f t="shared" si="4"/>
        <v>49627.688788709354</v>
      </c>
      <c r="AG56" s="262">
        <f t="shared" si="5"/>
        <v>1</v>
      </c>
      <c r="AH56" s="262">
        <f t="shared" si="6"/>
        <v>1</v>
      </c>
      <c r="AI56" s="262">
        <f t="shared" si="7"/>
        <v>1</v>
      </c>
      <c r="AJ56" s="262">
        <f t="shared" si="8"/>
        <v>1</v>
      </c>
      <c r="AK56" s="262">
        <f t="shared" si="9"/>
        <v>1</v>
      </c>
      <c r="AL56" s="262">
        <f t="shared" si="10"/>
        <v>1</v>
      </c>
      <c r="AM56" s="262">
        <f t="shared" si="11"/>
        <v>1</v>
      </c>
      <c r="AN56" s="262">
        <f t="shared" si="12"/>
        <v>1</v>
      </c>
      <c r="AO56" s="262">
        <f t="shared" si="13"/>
        <v>1</v>
      </c>
      <c r="AP56" s="262">
        <f t="shared" si="14"/>
        <v>1</v>
      </c>
      <c r="AQ56" s="262">
        <f t="shared" si="15"/>
        <v>1</v>
      </c>
      <c r="AR56" s="262">
        <f t="shared" si="16"/>
        <v>1</v>
      </c>
      <c r="AS56" s="262">
        <f t="shared" si="17"/>
        <v>1</v>
      </c>
      <c r="AT56" s="262">
        <f t="shared" si="18"/>
        <v>1</v>
      </c>
      <c r="AU56" s="262">
        <f t="shared" si="19"/>
        <v>1</v>
      </c>
      <c r="AV56" s="262">
        <f t="shared" si="20"/>
        <v>1</v>
      </c>
      <c r="AW56" s="262">
        <f t="shared" si="21"/>
        <v>1</v>
      </c>
      <c r="AX56" s="262">
        <f t="shared" si="22"/>
        <v>1</v>
      </c>
      <c r="AY56" s="262">
        <f t="shared" si="23"/>
        <v>1</v>
      </c>
      <c r="AZ56" s="262">
        <f t="shared" si="24"/>
        <v>1</v>
      </c>
      <c r="BA56" s="262">
        <f t="shared" si="25"/>
        <v>1</v>
      </c>
      <c r="BB56" s="262">
        <f t="shared" si="26"/>
        <v>1</v>
      </c>
      <c r="BC56" s="262">
        <f t="shared" si="27"/>
        <v>1</v>
      </c>
      <c r="BD56" s="262">
        <f t="shared" si="28"/>
        <v>1</v>
      </c>
      <c r="BE56" s="262">
        <f t="shared" si="29"/>
        <v>1</v>
      </c>
      <c r="BF56" s="262">
        <f t="shared" si="30"/>
        <v>1</v>
      </c>
      <c r="BG56" s="262">
        <f t="shared" si="31"/>
        <v>1</v>
      </c>
    </row>
    <row r="57" spans="1:59" ht="68.25" hidden="1" customHeight="1" x14ac:dyDescent="0.25">
      <c r="A57" s="266"/>
      <c r="B57" s="116" t="str">
        <f t="shared" si="1"/>
        <v/>
      </c>
      <c r="C57" s="65" t="str">
        <f>IF('תנאי סף'!BE57&lt;&gt;1,"",'תנאי סף'!F57)</f>
        <v/>
      </c>
      <c r="D57" s="117" t="str">
        <f>מורכבות!Z57</f>
        <v/>
      </c>
      <c r="E57" s="117" t="str">
        <f>תקציב!Z57</f>
        <v/>
      </c>
      <c r="F57" s="117"/>
      <c r="G57" s="117" t="str">
        <f>'מיקום גיאוגרפי'!Z57</f>
        <v/>
      </c>
      <c r="H57" s="117"/>
      <c r="I57" s="117" t="str">
        <f>'מספר אמנים או מנחים'!Z57</f>
        <v/>
      </c>
      <c r="J57" s="117" t="str">
        <f>'חשיבות ותרומה לתחום'!Z57</f>
        <v/>
      </c>
      <c r="K57" s="117" t="str">
        <f>ותק!Z57</f>
        <v/>
      </c>
      <c r="L57" s="117"/>
      <c r="M57" s="117"/>
      <c r="N57" s="117"/>
      <c r="O57" s="117"/>
      <c r="P57" s="117"/>
      <c r="Q57" s="117"/>
      <c r="R57" s="118"/>
      <c r="S57" s="118"/>
      <c r="T57" s="118"/>
      <c r="U57" s="118"/>
      <c r="V57" s="118"/>
      <c r="W57" s="118"/>
      <c r="X57" s="118"/>
      <c r="Y57" s="118"/>
      <c r="Z57" s="118"/>
      <c r="AA57" s="118"/>
      <c r="AB57" s="118"/>
      <c r="AC57" s="118"/>
      <c r="AD57" s="118" t="str">
        <f t="shared" si="2"/>
        <v/>
      </c>
      <c r="AE57" s="118" t="str">
        <f t="shared" si="3"/>
        <v/>
      </c>
      <c r="AF57" s="119" t="str">
        <f t="shared" si="4"/>
        <v/>
      </c>
      <c r="AG57" s="262">
        <f t="shared" si="5"/>
        <v>1</v>
      </c>
      <c r="AH57" s="262">
        <f t="shared" si="6"/>
        <v>1</v>
      </c>
      <c r="AI57" s="262">
        <f t="shared" si="7"/>
        <v>1</v>
      </c>
      <c r="AJ57" s="262">
        <f t="shared" si="8"/>
        <v>1</v>
      </c>
      <c r="AK57" s="262">
        <f t="shared" si="9"/>
        <v>1</v>
      </c>
      <c r="AL57" s="262">
        <f t="shared" si="10"/>
        <v>1</v>
      </c>
      <c r="AM57" s="262">
        <f t="shared" si="11"/>
        <v>1</v>
      </c>
      <c r="AN57" s="262">
        <f t="shared" si="12"/>
        <v>1</v>
      </c>
      <c r="AO57" s="262">
        <f t="shared" si="13"/>
        <v>1</v>
      </c>
      <c r="AP57" s="262">
        <f t="shared" si="14"/>
        <v>1</v>
      </c>
      <c r="AQ57" s="262">
        <f t="shared" si="15"/>
        <v>1</v>
      </c>
      <c r="AR57" s="262">
        <f t="shared" si="16"/>
        <v>1</v>
      </c>
      <c r="AS57" s="262">
        <f t="shared" si="17"/>
        <v>1</v>
      </c>
      <c r="AT57" s="262">
        <f t="shared" si="18"/>
        <v>1</v>
      </c>
      <c r="AU57" s="262">
        <f t="shared" si="19"/>
        <v>1</v>
      </c>
      <c r="AV57" s="262">
        <f t="shared" si="20"/>
        <v>1</v>
      </c>
      <c r="AW57" s="262">
        <f t="shared" si="21"/>
        <v>1</v>
      </c>
      <c r="AX57" s="262">
        <f t="shared" si="22"/>
        <v>1</v>
      </c>
      <c r="AY57" s="262">
        <f t="shared" si="23"/>
        <v>1</v>
      </c>
      <c r="AZ57" s="262">
        <f t="shared" si="24"/>
        <v>1</v>
      </c>
      <c r="BA57" s="262">
        <f t="shared" si="25"/>
        <v>1</v>
      </c>
      <c r="BB57" s="262">
        <f t="shared" si="26"/>
        <v>1</v>
      </c>
      <c r="BC57" s="262">
        <f t="shared" si="27"/>
        <v>1</v>
      </c>
      <c r="BD57" s="262">
        <f t="shared" si="28"/>
        <v>1</v>
      </c>
      <c r="BE57" s="262">
        <f t="shared" si="29"/>
        <v>1</v>
      </c>
      <c r="BF57" s="262">
        <f t="shared" si="30"/>
        <v>1</v>
      </c>
      <c r="BG57" s="262">
        <f t="shared" si="31"/>
        <v>1</v>
      </c>
    </row>
    <row r="58" spans="1:59" ht="68.25" customHeight="1" x14ac:dyDescent="0.25">
      <c r="A58" s="266"/>
      <c r="B58" s="116">
        <f t="shared" si="1"/>
        <v>28</v>
      </c>
      <c r="C58" s="65" t="str">
        <f>IF('תנאי סף'!BE58&lt;&gt;1,"",'תנאי סף'!F58)</f>
        <v>ארגון המקהלות בישראל - ברוב קולות</v>
      </c>
      <c r="D58" s="117">
        <f>מורכבות!Z58</f>
        <v>2.564102564102564E-2</v>
      </c>
      <c r="E58" s="117">
        <f>תקציב!Z58</f>
        <v>1.0720625432711245E-2</v>
      </c>
      <c r="F58" s="117"/>
      <c r="G58" s="117">
        <f>'מיקום גיאוגרפי'!Z58</f>
        <v>0</v>
      </c>
      <c r="H58" s="117"/>
      <c r="I58" s="117">
        <f>'מספר אמנים או מנחים'!Z58</f>
        <v>1.0248901903367497E-2</v>
      </c>
      <c r="J58" s="117">
        <f>'חשיבות ותרומה לתחום'!Z58</f>
        <v>2.2222222222222223E-2</v>
      </c>
      <c r="K58" s="117">
        <f>ותק!Z58</f>
        <v>4.1916167664670656E-2</v>
      </c>
      <c r="L58" s="117"/>
      <c r="M58" s="117"/>
      <c r="N58" s="117"/>
      <c r="O58" s="117"/>
      <c r="P58" s="117"/>
      <c r="Q58" s="117"/>
      <c r="R58" s="118"/>
      <c r="S58" s="118"/>
      <c r="T58" s="118"/>
      <c r="U58" s="118"/>
      <c r="V58" s="118"/>
      <c r="W58" s="118"/>
      <c r="X58" s="118"/>
      <c r="Y58" s="118"/>
      <c r="Z58" s="118"/>
      <c r="AA58" s="118"/>
      <c r="AB58" s="118"/>
      <c r="AC58" s="118"/>
      <c r="AD58" s="118">
        <f t="shared" si="2"/>
        <v>1.7660817796403529E-2</v>
      </c>
      <c r="AE58" s="118">
        <f t="shared" si="3"/>
        <v>1.7660817796403529E-2</v>
      </c>
      <c r="AF58" s="119">
        <f t="shared" si="4"/>
        <v>35744.188319403809</v>
      </c>
      <c r="AG58" s="262">
        <f t="shared" si="5"/>
        <v>1</v>
      </c>
      <c r="AH58" s="262">
        <f t="shared" si="6"/>
        <v>1</v>
      </c>
      <c r="AI58" s="262">
        <f t="shared" si="7"/>
        <v>1</v>
      </c>
      <c r="AJ58" s="262">
        <f t="shared" si="8"/>
        <v>1</v>
      </c>
      <c r="AK58" s="262">
        <f t="shared" si="9"/>
        <v>1</v>
      </c>
      <c r="AL58" s="262">
        <f t="shared" si="10"/>
        <v>1</v>
      </c>
      <c r="AM58" s="262">
        <f t="shared" si="11"/>
        <v>1</v>
      </c>
      <c r="AN58" s="262">
        <f t="shared" si="12"/>
        <v>1</v>
      </c>
      <c r="AO58" s="262">
        <f t="shared" si="13"/>
        <v>1</v>
      </c>
      <c r="AP58" s="262">
        <f t="shared" si="14"/>
        <v>1</v>
      </c>
      <c r="AQ58" s="262">
        <f t="shared" si="15"/>
        <v>1</v>
      </c>
      <c r="AR58" s="262">
        <f t="shared" si="16"/>
        <v>1</v>
      </c>
      <c r="AS58" s="262">
        <f t="shared" si="17"/>
        <v>1</v>
      </c>
      <c r="AT58" s="262">
        <f t="shared" si="18"/>
        <v>1</v>
      </c>
      <c r="AU58" s="262">
        <f t="shared" si="19"/>
        <v>1</v>
      </c>
      <c r="AV58" s="262">
        <f t="shared" si="20"/>
        <v>1</v>
      </c>
      <c r="AW58" s="262">
        <f t="shared" si="21"/>
        <v>1</v>
      </c>
      <c r="AX58" s="262">
        <f t="shared" si="22"/>
        <v>1</v>
      </c>
      <c r="AY58" s="262">
        <f t="shared" si="23"/>
        <v>1</v>
      </c>
      <c r="AZ58" s="262">
        <f t="shared" si="24"/>
        <v>1</v>
      </c>
      <c r="BA58" s="262">
        <f t="shared" si="25"/>
        <v>1</v>
      </c>
      <c r="BB58" s="262">
        <f t="shared" si="26"/>
        <v>1</v>
      </c>
      <c r="BC58" s="262">
        <f t="shared" si="27"/>
        <v>1</v>
      </c>
      <c r="BD58" s="262">
        <f t="shared" si="28"/>
        <v>1</v>
      </c>
      <c r="BE58" s="262">
        <f t="shared" si="29"/>
        <v>1</v>
      </c>
      <c r="BF58" s="262">
        <f t="shared" si="30"/>
        <v>1</v>
      </c>
      <c r="BG58" s="262">
        <f t="shared" si="31"/>
        <v>1</v>
      </c>
    </row>
    <row r="59" spans="1:59" ht="26.25" hidden="1" customHeight="1" x14ac:dyDescent="0.25">
      <c r="A59" s="266"/>
      <c r="B59" s="116" t="str">
        <f t="shared" si="1"/>
        <v/>
      </c>
      <c r="C59" s="65" t="str">
        <f>IF('תנאי סף'!BE59&lt;&gt;1,"",'תנאי סף'!F59)</f>
        <v/>
      </c>
      <c r="D59" s="117" t="str">
        <f>מורכבות!Z59</f>
        <v/>
      </c>
      <c r="E59" s="117" t="str">
        <f>תקציב!Z59</f>
        <v/>
      </c>
      <c r="F59" s="117"/>
      <c r="G59" s="117" t="str">
        <f>'מיקום גיאוגרפי'!Z59</f>
        <v/>
      </c>
      <c r="H59" s="117"/>
      <c r="I59" s="117" t="str">
        <f>'מספר אמנים או מנחים'!Z59</f>
        <v/>
      </c>
      <c r="J59" s="117" t="str">
        <f>'חשיבות ותרומה לתחום'!Z59</f>
        <v/>
      </c>
      <c r="K59" s="117" t="str">
        <f>ותק!Z59</f>
        <v/>
      </c>
      <c r="L59" s="117"/>
      <c r="M59" s="117"/>
      <c r="N59" s="117"/>
      <c r="O59" s="117"/>
      <c r="P59" s="117"/>
      <c r="Q59" s="117"/>
      <c r="R59" s="118"/>
      <c r="S59" s="118"/>
      <c r="T59" s="118"/>
      <c r="U59" s="118"/>
      <c r="V59" s="118"/>
      <c r="W59" s="118"/>
      <c r="X59" s="118"/>
      <c r="Y59" s="118"/>
      <c r="Z59" s="118"/>
      <c r="AA59" s="118"/>
      <c r="AB59" s="118"/>
      <c r="AC59" s="118"/>
      <c r="AD59" s="118" t="str">
        <f t="shared" si="2"/>
        <v/>
      </c>
      <c r="AE59" s="118" t="str">
        <f t="shared" si="3"/>
        <v/>
      </c>
      <c r="AF59" s="119" t="str">
        <f t="shared" si="4"/>
        <v/>
      </c>
      <c r="AG59" s="262">
        <f t="shared" si="5"/>
        <v>1</v>
      </c>
      <c r="AH59" s="262">
        <f t="shared" si="6"/>
        <v>1</v>
      </c>
      <c r="AI59" s="262">
        <f t="shared" si="7"/>
        <v>1</v>
      </c>
      <c r="AJ59" s="262">
        <f t="shared" si="8"/>
        <v>1</v>
      </c>
      <c r="AK59" s="262">
        <f t="shared" si="9"/>
        <v>1</v>
      </c>
      <c r="AL59" s="262">
        <f t="shared" si="10"/>
        <v>1</v>
      </c>
      <c r="AM59" s="262">
        <f t="shared" si="11"/>
        <v>1</v>
      </c>
      <c r="AN59" s="262">
        <f t="shared" si="12"/>
        <v>1</v>
      </c>
      <c r="AO59" s="262">
        <f t="shared" si="13"/>
        <v>1</v>
      </c>
      <c r="AP59" s="262">
        <f t="shared" si="14"/>
        <v>1</v>
      </c>
      <c r="AQ59" s="262">
        <f t="shared" si="15"/>
        <v>1</v>
      </c>
      <c r="AR59" s="262">
        <f t="shared" si="16"/>
        <v>1</v>
      </c>
      <c r="AS59" s="262">
        <f t="shared" si="17"/>
        <v>1</v>
      </c>
      <c r="AT59" s="262">
        <f t="shared" si="18"/>
        <v>1</v>
      </c>
      <c r="AU59" s="262">
        <f t="shared" si="19"/>
        <v>1</v>
      </c>
      <c r="AV59" s="262">
        <f t="shared" si="20"/>
        <v>1</v>
      </c>
      <c r="AW59" s="262">
        <f t="shared" si="21"/>
        <v>1</v>
      </c>
      <c r="AX59" s="262">
        <f t="shared" si="22"/>
        <v>1</v>
      </c>
      <c r="AY59" s="262">
        <f t="shared" si="23"/>
        <v>1</v>
      </c>
      <c r="AZ59" s="262">
        <f t="shared" si="24"/>
        <v>1</v>
      </c>
      <c r="BA59" s="262">
        <f t="shared" si="25"/>
        <v>1</v>
      </c>
      <c r="BB59" s="262">
        <f t="shared" si="26"/>
        <v>1</v>
      </c>
      <c r="BC59" s="262">
        <f t="shared" si="27"/>
        <v>1</v>
      </c>
      <c r="BD59" s="262">
        <f t="shared" si="28"/>
        <v>1</v>
      </c>
      <c r="BE59" s="262">
        <f t="shared" si="29"/>
        <v>1</v>
      </c>
      <c r="BF59" s="262">
        <f t="shared" si="30"/>
        <v>1</v>
      </c>
      <c r="BG59" s="262">
        <f t="shared" si="31"/>
        <v>1</v>
      </c>
    </row>
    <row r="60" spans="1:59" ht="68.25" customHeight="1" x14ac:dyDescent="0.25">
      <c r="A60" s="266"/>
      <c r="B60" s="116">
        <f t="shared" si="1"/>
        <v>30</v>
      </c>
      <c r="C60" s="65" t="str">
        <f>IF('תנאי סף'!BE60&lt;&gt;1,"",'תנאי סף'!F60)</f>
        <v xml:space="preserve">האופרה הירושלמית </v>
      </c>
      <c r="D60" s="117">
        <f>מורכבות!Z60</f>
        <v>3.8461538461538464E-2</v>
      </c>
      <c r="E60" s="117">
        <f>תקציב!Z60</f>
        <v>4.3883093437898028E-2</v>
      </c>
      <c r="F60" s="117"/>
      <c r="G60" s="117">
        <f>'מיקום גיאוגרפי'!Z60</f>
        <v>3.669724770642202E-2</v>
      </c>
      <c r="H60" s="117"/>
      <c r="I60" s="117">
        <f>'מספר אמנים או מנחים'!Z60</f>
        <v>2.6354319180087848E-2</v>
      </c>
      <c r="J60" s="117">
        <f>'חשיבות ותרומה לתחום'!Z60</f>
        <v>2.2222222222222223E-2</v>
      </c>
      <c r="K60" s="117">
        <f>ותק!Z60</f>
        <v>2.9940119760479042E-2</v>
      </c>
      <c r="L60" s="117"/>
      <c r="M60" s="117"/>
      <c r="N60" s="117"/>
      <c r="O60" s="117"/>
      <c r="P60" s="117"/>
      <c r="Q60" s="117"/>
      <c r="R60" s="118"/>
      <c r="S60" s="118"/>
      <c r="T60" s="118"/>
      <c r="U60" s="118"/>
      <c r="V60" s="118"/>
      <c r="W60" s="118"/>
      <c r="X60" s="118"/>
      <c r="Y60" s="118"/>
      <c r="Z60" s="118"/>
      <c r="AA60" s="118"/>
      <c r="AB60" s="118"/>
      <c r="AC60" s="118"/>
      <c r="AD60" s="118">
        <f t="shared" si="2"/>
        <v>3.3145651746196436E-2</v>
      </c>
      <c r="AE60" s="118">
        <f t="shared" si="3"/>
        <v>3.3145651746196436E-2</v>
      </c>
      <c r="AF60" s="119">
        <f t="shared" si="4"/>
        <v>67084.346356072361</v>
      </c>
      <c r="AG60" s="262">
        <f t="shared" si="5"/>
        <v>1</v>
      </c>
      <c r="AH60" s="262">
        <f t="shared" si="6"/>
        <v>1</v>
      </c>
      <c r="AI60" s="262">
        <f t="shared" si="7"/>
        <v>1</v>
      </c>
      <c r="AJ60" s="262">
        <f t="shared" si="8"/>
        <v>1</v>
      </c>
      <c r="AK60" s="262">
        <f t="shared" si="9"/>
        <v>1</v>
      </c>
      <c r="AL60" s="262">
        <f t="shared" si="10"/>
        <v>1</v>
      </c>
      <c r="AM60" s="262">
        <f t="shared" si="11"/>
        <v>1</v>
      </c>
      <c r="AN60" s="262">
        <f t="shared" si="12"/>
        <v>1</v>
      </c>
      <c r="AO60" s="262">
        <f t="shared" si="13"/>
        <v>1</v>
      </c>
      <c r="AP60" s="262">
        <f t="shared" si="14"/>
        <v>1</v>
      </c>
      <c r="AQ60" s="262">
        <f t="shared" si="15"/>
        <v>1</v>
      </c>
      <c r="AR60" s="262">
        <f t="shared" si="16"/>
        <v>1</v>
      </c>
      <c r="AS60" s="262">
        <f t="shared" si="17"/>
        <v>1</v>
      </c>
      <c r="AT60" s="262">
        <f t="shared" si="18"/>
        <v>1</v>
      </c>
      <c r="AU60" s="262">
        <f t="shared" si="19"/>
        <v>1</v>
      </c>
      <c r="AV60" s="262">
        <f t="shared" si="20"/>
        <v>1</v>
      </c>
      <c r="AW60" s="262">
        <f t="shared" si="21"/>
        <v>1</v>
      </c>
      <c r="AX60" s="262">
        <f t="shared" si="22"/>
        <v>1</v>
      </c>
      <c r="AY60" s="262">
        <f t="shared" si="23"/>
        <v>1</v>
      </c>
      <c r="AZ60" s="262">
        <f t="shared" si="24"/>
        <v>1</v>
      </c>
      <c r="BA60" s="262">
        <f t="shared" si="25"/>
        <v>1</v>
      </c>
      <c r="BB60" s="262">
        <f t="shared" si="26"/>
        <v>1</v>
      </c>
      <c r="BC60" s="262">
        <f t="shared" si="27"/>
        <v>1</v>
      </c>
      <c r="BD60" s="262">
        <f t="shared" si="28"/>
        <v>1</v>
      </c>
      <c r="BE60" s="262">
        <f t="shared" si="29"/>
        <v>1</v>
      </c>
      <c r="BF60" s="262">
        <f t="shared" si="30"/>
        <v>1</v>
      </c>
      <c r="BG60" s="262">
        <f t="shared" si="31"/>
        <v>1</v>
      </c>
    </row>
    <row r="61" spans="1:59" ht="15.75" hidden="1" x14ac:dyDescent="0.25">
      <c r="A61" s="266"/>
      <c r="B61" s="116" t="str">
        <f t="shared" si="1"/>
        <v/>
      </c>
      <c r="C61" s="65" t="str">
        <f>IF('תנאי סף'!BE61&lt;&gt;1,"",'תנאי סף'!F61)</f>
        <v/>
      </c>
      <c r="D61" s="117" t="str">
        <f>מורכבות!Z61</f>
        <v/>
      </c>
      <c r="E61" s="117" t="str">
        <f>תקציב!Z61</f>
        <v/>
      </c>
      <c r="F61" s="117"/>
      <c r="G61" s="117" t="str">
        <f>'מיקום גיאוגרפי'!Z61</f>
        <v/>
      </c>
      <c r="H61" s="117"/>
      <c r="I61" s="117" t="str">
        <f>'מספר אמנים או מנחים'!Z61</f>
        <v/>
      </c>
      <c r="J61" s="117" t="str">
        <f>'חשיבות ותרומה לתחום'!Z61</f>
        <v/>
      </c>
      <c r="K61" s="117" t="str">
        <f>ותק!Z61</f>
        <v/>
      </c>
      <c r="L61" s="117"/>
      <c r="M61" s="117"/>
      <c r="N61" s="117"/>
      <c r="O61" s="117"/>
      <c r="P61" s="117"/>
      <c r="Q61" s="117"/>
      <c r="R61" s="118"/>
      <c r="S61" s="118"/>
      <c r="T61" s="118"/>
      <c r="U61" s="118"/>
      <c r="V61" s="118"/>
      <c r="W61" s="118"/>
      <c r="X61" s="118"/>
      <c r="Y61" s="118"/>
      <c r="Z61" s="118"/>
      <c r="AA61" s="118"/>
      <c r="AB61" s="118"/>
      <c r="AC61" s="118"/>
      <c r="AD61" s="118" t="str">
        <f t="shared" si="2"/>
        <v/>
      </c>
      <c r="AE61" s="118" t="str">
        <f t="shared" si="3"/>
        <v/>
      </c>
      <c r="AF61" s="119" t="str">
        <f t="shared" si="4"/>
        <v/>
      </c>
      <c r="AG61" s="262">
        <f t="shared" si="5"/>
        <v>1</v>
      </c>
      <c r="AH61" s="262">
        <f t="shared" si="6"/>
        <v>1</v>
      </c>
      <c r="AI61" s="262">
        <f t="shared" si="7"/>
        <v>1</v>
      </c>
      <c r="AJ61" s="262">
        <f t="shared" si="8"/>
        <v>1</v>
      </c>
      <c r="AK61" s="262">
        <f t="shared" si="9"/>
        <v>1</v>
      </c>
      <c r="AL61" s="262">
        <f t="shared" si="10"/>
        <v>1</v>
      </c>
      <c r="AM61" s="262">
        <f t="shared" si="11"/>
        <v>1</v>
      </c>
      <c r="AN61" s="262">
        <f t="shared" si="12"/>
        <v>1</v>
      </c>
      <c r="AO61" s="262">
        <f t="shared" si="13"/>
        <v>1</v>
      </c>
      <c r="AP61" s="262">
        <f t="shared" si="14"/>
        <v>1</v>
      </c>
      <c r="AQ61" s="262">
        <f t="shared" si="15"/>
        <v>1</v>
      </c>
      <c r="AR61" s="262">
        <f t="shared" si="16"/>
        <v>1</v>
      </c>
      <c r="AS61" s="262">
        <f t="shared" si="17"/>
        <v>1</v>
      </c>
      <c r="AT61" s="262">
        <f t="shared" si="18"/>
        <v>1</v>
      </c>
      <c r="AU61" s="262">
        <f t="shared" si="19"/>
        <v>1</v>
      </c>
      <c r="AV61" s="262">
        <f t="shared" si="20"/>
        <v>1</v>
      </c>
      <c r="AW61" s="262">
        <f t="shared" si="21"/>
        <v>1</v>
      </c>
      <c r="AX61" s="262">
        <f t="shared" si="22"/>
        <v>1</v>
      </c>
      <c r="AY61" s="262">
        <f t="shared" si="23"/>
        <v>1</v>
      </c>
      <c r="AZ61" s="262">
        <f t="shared" si="24"/>
        <v>1</v>
      </c>
      <c r="BA61" s="262">
        <f t="shared" si="25"/>
        <v>1</v>
      </c>
      <c r="BB61" s="262">
        <f t="shared" si="26"/>
        <v>1</v>
      </c>
      <c r="BC61" s="262">
        <f t="shared" si="27"/>
        <v>1</v>
      </c>
      <c r="BD61" s="262">
        <f t="shared" si="28"/>
        <v>1</v>
      </c>
      <c r="BE61" s="262">
        <f t="shared" si="29"/>
        <v>1</v>
      </c>
      <c r="BF61" s="262">
        <f t="shared" si="30"/>
        <v>1</v>
      </c>
      <c r="BG61" s="262">
        <f t="shared" si="31"/>
        <v>1</v>
      </c>
    </row>
    <row r="62" spans="1:59" ht="26.25" hidden="1" customHeight="1" x14ac:dyDescent="0.25">
      <c r="A62" s="266"/>
      <c r="B62" s="116" t="str">
        <f t="shared" si="1"/>
        <v/>
      </c>
      <c r="C62" s="65" t="str">
        <f>IF('תנאי סף'!BE62&lt;&gt;1,"",'תנאי סף'!F62)</f>
        <v/>
      </c>
      <c r="D62" s="117" t="str">
        <f>מורכבות!Z62</f>
        <v/>
      </c>
      <c r="E62" s="117" t="str">
        <f>תקציב!Z62</f>
        <v/>
      </c>
      <c r="F62" s="117"/>
      <c r="G62" s="117" t="str">
        <f>'מיקום גיאוגרפי'!Z62</f>
        <v/>
      </c>
      <c r="H62" s="117"/>
      <c r="I62" s="117" t="str">
        <f>'מספר אמנים או מנחים'!Z62</f>
        <v/>
      </c>
      <c r="J62" s="117" t="str">
        <f>'חשיבות ותרומה לתחום'!Z62</f>
        <v/>
      </c>
      <c r="K62" s="117" t="str">
        <f>ותק!Z62</f>
        <v/>
      </c>
      <c r="L62" s="117"/>
      <c r="M62" s="117"/>
      <c r="N62" s="117"/>
      <c r="O62" s="117"/>
      <c r="P62" s="117"/>
      <c r="Q62" s="117"/>
      <c r="R62" s="118"/>
      <c r="S62" s="118"/>
      <c r="T62" s="118"/>
      <c r="U62" s="118"/>
      <c r="V62" s="118"/>
      <c r="W62" s="118"/>
      <c r="X62" s="118"/>
      <c r="Y62" s="118"/>
      <c r="Z62" s="118"/>
      <c r="AA62" s="118"/>
      <c r="AB62" s="118"/>
      <c r="AC62" s="118"/>
      <c r="AD62" s="118" t="str">
        <f t="shared" si="2"/>
        <v/>
      </c>
      <c r="AE62" s="118" t="str">
        <f t="shared" si="3"/>
        <v/>
      </c>
      <c r="AF62" s="119" t="str">
        <f t="shared" si="4"/>
        <v/>
      </c>
      <c r="AG62" s="262">
        <f t="shared" si="5"/>
        <v>1</v>
      </c>
      <c r="AH62" s="262">
        <f t="shared" si="6"/>
        <v>1</v>
      </c>
      <c r="AI62" s="262">
        <f t="shared" si="7"/>
        <v>1</v>
      </c>
      <c r="AJ62" s="262">
        <f t="shared" si="8"/>
        <v>1</v>
      </c>
      <c r="AK62" s="262">
        <f t="shared" si="9"/>
        <v>1</v>
      </c>
      <c r="AL62" s="262">
        <f t="shared" si="10"/>
        <v>1</v>
      </c>
      <c r="AM62" s="262">
        <f t="shared" si="11"/>
        <v>1</v>
      </c>
      <c r="AN62" s="262">
        <f t="shared" si="12"/>
        <v>1</v>
      </c>
      <c r="AO62" s="262">
        <f t="shared" si="13"/>
        <v>1</v>
      </c>
      <c r="AP62" s="262">
        <f t="shared" si="14"/>
        <v>1</v>
      </c>
      <c r="AQ62" s="262">
        <f t="shared" si="15"/>
        <v>1</v>
      </c>
      <c r="AR62" s="262">
        <f t="shared" si="16"/>
        <v>1</v>
      </c>
      <c r="AS62" s="262">
        <f t="shared" si="17"/>
        <v>1</v>
      </c>
      <c r="AT62" s="262">
        <f t="shared" si="18"/>
        <v>1</v>
      </c>
      <c r="AU62" s="262">
        <f t="shared" si="19"/>
        <v>1</v>
      </c>
      <c r="AV62" s="262">
        <f t="shared" si="20"/>
        <v>1</v>
      </c>
      <c r="AW62" s="262">
        <f t="shared" si="21"/>
        <v>1</v>
      </c>
      <c r="AX62" s="262">
        <f t="shared" si="22"/>
        <v>1</v>
      </c>
      <c r="AY62" s="262">
        <f t="shared" si="23"/>
        <v>1</v>
      </c>
      <c r="AZ62" s="262">
        <f t="shared" si="24"/>
        <v>1</v>
      </c>
      <c r="BA62" s="262">
        <f t="shared" si="25"/>
        <v>1</v>
      </c>
      <c r="BB62" s="262">
        <f t="shared" si="26"/>
        <v>1</v>
      </c>
      <c r="BC62" s="262">
        <f t="shared" si="27"/>
        <v>1</v>
      </c>
      <c r="BD62" s="262">
        <f t="shared" si="28"/>
        <v>1</v>
      </c>
      <c r="BE62" s="262">
        <f t="shared" si="29"/>
        <v>1</v>
      </c>
      <c r="BF62" s="262">
        <f t="shared" si="30"/>
        <v>1</v>
      </c>
      <c r="BG62" s="262">
        <f t="shared" si="31"/>
        <v>1</v>
      </c>
    </row>
    <row r="63" spans="1:59" ht="62.25" customHeight="1" x14ac:dyDescent="0.25">
      <c r="A63" s="266"/>
      <c r="B63" s="116">
        <f t="shared" si="1"/>
        <v>33</v>
      </c>
      <c r="C63" s="65" t="str">
        <f>IF('תנאי סף'!BE63&lt;&gt;1,"",'תנאי סף'!F63)</f>
        <v>אתו"ס - אופרה חיפה</v>
      </c>
      <c r="D63" s="117">
        <f>מורכבות!Z63</f>
        <v>3.8461538461538464E-2</v>
      </c>
      <c r="E63" s="117">
        <f>תקציב!Z63</f>
        <v>0.18368004908045266</v>
      </c>
      <c r="F63" s="117"/>
      <c r="G63" s="117">
        <f>'מיקום גיאוגרפי'!Z63</f>
        <v>2.7522935779816515E-2</v>
      </c>
      <c r="H63" s="117"/>
      <c r="I63" s="117">
        <f>'מספר אמנים או מנחים'!Z63</f>
        <v>4.6852122986822842E-2</v>
      </c>
      <c r="J63" s="117">
        <f>'חשיבות ותרומה לתחום'!Z63</f>
        <v>2.2222222222222223E-2</v>
      </c>
      <c r="K63" s="117">
        <f>ותק!Z63</f>
        <v>4.1916167664670656E-2</v>
      </c>
      <c r="L63" s="117"/>
      <c r="M63" s="117"/>
      <c r="N63" s="117"/>
      <c r="O63" s="117"/>
      <c r="P63" s="117"/>
      <c r="Q63" s="117"/>
      <c r="R63" s="118"/>
      <c r="S63" s="118"/>
      <c r="T63" s="118"/>
      <c r="U63" s="118"/>
      <c r="V63" s="118"/>
      <c r="W63" s="118"/>
      <c r="X63" s="118"/>
      <c r="Y63" s="118"/>
      <c r="Z63" s="118"/>
      <c r="AA63" s="118"/>
      <c r="AB63" s="118"/>
      <c r="AC63" s="118"/>
      <c r="AD63" s="118">
        <f t="shared" si="2"/>
        <v>6.5624864032692284E-2</v>
      </c>
      <c r="AE63" s="118">
        <f t="shared" si="3"/>
        <v>6.5624864032692284E-2</v>
      </c>
      <c r="AF63" s="119">
        <f t="shared" si="4"/>
        <v>132819.86856223075</v>
      </c>
      <c r="AG63" s="262">
        <f t="shared" si="5"/>
        <v>1</v>
      </c>
      <c r="AH63" s="262">
        <f t="shared" si="6"/>
        <v>1</v>
      </c>
      <c r="AI63" s="262">
        <f t="shared" si="7"/>
        <v>1</v>
      </c>
      <c r="AJ63" s="262">
        <f t="shared" si="8"/>
        <v>1</v>
      </c>
      <c r="AK63" s="262">
        <f t="shared" si="9"/>
        <v>1</v>
      </c>
      <c r="AL63" s="262">
        <f t="shared" si="10"/>
        <v>1</v>
      </c>
      <c r="AM63" s="262">
        <f t="shared" si="11"/>
        <v>1</v>
      </c>
      <c r="AN63" s="262">
        <f t="shared" si="12"/>
        <v>1</v>
      </c>
      <c r="AO63" s="262">
        <f t="shared" si="13"/>
        <v>1</v>
      </c>
      <c r="AP63" s="262">
        <f t="shared" si="14"/>
        <v>1</v>
      </c>
      <c r="AQ63" s="262">
        <f t="shared" si="15"/>
        <v>1</v>
      </c>
      <c r="AR63" s="262">
        <f t="shared" si="16"/>
        <v>1</v>
      </c>
      <c r="AS63" s="262">
        <f t="shared" si="17"/>
        <v>1</v>
      </c>
      <c r="AT63" s="262">
        <f t="shared" si="18"/>
        <v>1</v>
      </c>
      <c r="AU63" s="262">
        <f t="shared" si="19"/>
        <v>1</v>
      </c>
      <c r="AV63" s="262">
        <f t="shared" si="20"/>
        <v>1</v>
      </c>
      <c r="AW63" s="262">
        <f t="shared" si="21"/>
        <v>1</v>
      </c>
      <c r="AX63" s="262">
        <f t="shared" si="22"/>
        <v>1</v>
      </c>
      <c r="AY63" s="262">
        <f t="shared" si="23"/>
        <v>1</v>
      </c>
      <c r="AZ63" s="262">
        <f t="shared" si="24"/>
        <v>1</v>
      </c>
      <c r="BA63" s="262">
        <f t="shared" si="25"/>
        <v>1</v>
      </c>
      <c r="BB63" s="262">
        <f t="shared" si="26"/>
        <v>1</v>
      </c>
      <c r="BC63" s="262">
        <f t="shared" si="27"/>
        <v>1</v>
      </c>
      <c r="BD63" s="262">
        <f t="shared" si="28"/>
        <v>1</v>
      </c>
      <c r="BE63" s="262">
        <f t="shared" si="29"/>
        <v>1</v>
      </c>
      <c r="BF63" s="262">
        <f t="shared" si="30"/>
        <v>1</v>
      </c>
      <c r="BG63" s="262">
        <f t="shared" si="31"/>
        <v>1</v>
      </c>
    </row>
    <row r="64" spans="1:59" ht="26.25" hidden="1" customHeight="1" x14ac:dyDescent="0.25">
      <c r="A64" s="266"/>
      <c r="B64" s="116" t="str">
        <f t="shared" si="1"/>
        <v/>
      </c>
      <c r="C64" s="65" t="str">
        <f>IF('תנאי סף'!BE64&lt;&gt;1,"",'תנאי סף'!F64)</f>
        <v/>
      </c>
      <c r="D64" s="117" t="str">
        <f>מורכבות!Z64</f>
        <v/>
      </c>
      <c r="E64" s="117" t="str">
        <f>תקציב!Z64</f>
        <v/>
      </c>
      <c r="F64" s="117"/>
      <c r="G64" s="117" t="str">
        <f>'מיקום גיאוגרפי'!Z64</f>
        <v/>
      </c>
      <c r="H64" s="117"/>
      <c r="I64" s="117" t="str">
        <f>'מספר אמנים או מנחים'!Z64</f>
        <v/>
      </c>
      <c r="J64" s="117" t="str">
        <f>'חשיבות ותרומה לתחום'!Z64</f>
        <v/>
      </c>
      <c r="K64" s="117" t="str">
        <f>ותק!Z64</f>
        <v/>
      </c>
      <c r="L64" s="117"/>
      <c r="M64" s="117"/>
      <c r="N64" s="117"/>
      <c r="O64" s="117"/>
      <c r="P64" s="117"/>
      <c r="Q64" s="117"/>
      <c r="R64" s="118"/>
      <c r="S64" s="118"/>
      <c r="T64" s="118"/>
      <c r="U64" s="118"/>
      <c r="V64" s="118"/>
      <c r="W64" s="118"/>
      <c r="X64" s="118"/>
      <c r="Y64" s="118"/>
      <c r="Z64" s="118"/>
      <c r="AA64" s="118"/>
      <c r="AB64" s="118"/>
      <c r="AC64" s="118"/>
      <c r="AD64" s="118" t="str">
        <f t="shared" si="2"/>
        <v/>
      </c>
      <c r="AE64" s="118" t="str">
        <f t="shared" si="3"/>
        <v/>
      </c>
      <c r="AF64" s="119" t="str">
        <f t="shared" si="4"/>
        <v/>
      </c>
      <c r="AG64" s="262">
        <f t="shared" si="5"/>
        <v>1</v>
      </c>
      <c r="AH64" s="262">
        <f t="shared" si="6"/>
        <v>1</v>
      </c>
      <c r="AI64" s="262">
        <f t="shared" si="7"/>
        <v>1</v>
      </c>
      <c r="AJ64" s="262">
        <f t="shared" si="8"/>
        <v>1</v>
      </c>
      <c r="AK64" s="262">
        <f t="shared" si="9"/>
        <v>1</v>
      </c>
      <c r="AL64" s="262">
        <f t="shared" si="10"/>
        <v>1</v>
      </c>
      <c r="AM64" s="262">
        <f t="shared" si="11"/>
        <v>1</v>
      </c>
      <c r="AN64" s="262">
        <f t="shared" si="12"/>
        <v>1</v>
      </c>
      <c r="AO64" s="262">
        <f t="shared" si="13"/>
        <v>1</v>
      </c>
      <c r="AP64" s="262">
        <f t="shared" si="14"/>
        <v>1</v>
      </c>
      <c r="AQ64" s="262">
        <f t="shared" si="15"/>
        <v>1</v>
      </c>
      <c r="AR64" s="262">
        <f t="shared" si="16"/>
        <v>1</v>
      </c>
      <c r="AS64" s="262">
        <f t="shared" si="17"/>
        <v>1</v>
      </c>
      <c r="AT64" s="262">
        <f t="shared" si="18"/>
        <v>1</v>
      </c>
      <c r="AU64" s="262">
        <f t="shared" si="19"/>
        <v>1</v>
      </c>
      <c r="AV64" s="262">
        <f t="shared" si="20"/>
        <v>1</v>
      </c>
      <c r="AW64" s="262">
        <f t="shared" si="21"/>
        <v>1</v>
      </c>
      <c r="AX64" s="262">
        <f t="shared" si="22"/>
        <v>1</v>
      </c>
      <c r="AY64" s="262">
        <f t="shared" si="23"/>
        <v>1</v>
      </c>
      <c r="AZ64" s="262">
        <f t="shared" si="24"/>
        <v>1</v>
      </c>
      <c r="BA64" s="262">
        <f t="shared" si="25"/>
        <v>1</v>
      </c>
      <c r="BB64" s="262">
        <f t="shared" si="26"/>
        <v>1</v>
      </c>
      <c r="BC64" s="262">
        <f t="shared" si="27"/>
        <v>1</v>
      </c>
      <c r="BD64" s="262">
        <f t="shared" si="28"/>
        <v>1</v>
      </c>
      <c r="BE64" s="262">
        <f t="shared" si="29"/>
        <v>1</v>
      </c>
      <c r="BF64" s="262">
        <f t="shared" si="30"/>
        <v>1</v>
      </c>
      <c r="BG64" s="262">
        <f t="shared" si="31"/>
        <v>1</v>
      </c>
    </row>
    <row r="65" spans="1:59" ht="48.75" customHeight="1" x14ac:dyDescent="0.25">
      <c r="A65" s="266"/>
      <c r="B65" s="116">
        <f t="shared" si="1"/>
        <v>35</v>
      </c>
      <c r="C65" s="65" t="str">
        <f>IF('תנאי סף'!BE65&lt;&gt;1,"",'תנאי סף'!F65)</f>
        <v xml:space="preserve">הקשר הווקאלי וינה - תל אביב </v>
      </c>
      <c r="D65" s="117">
        <f>מורכבות!Z65</f>
        <v>2.564102564102564E-2</v>
      </c>
      <c r="E65" s="117">
        <f>תקציב!Z65</f>
        <v>8.0247097551473481E-2</v>
      </c>
      <c r="F65" s="117"/>
      <c r="G65" s="117">
        <f>'מיקום גיאוגרפי'!Z65</f>
        <v>0</v>
      </c>
      <c r="H65" s="117"/>
      <c r="I65" s="117">
        <f>'מספר אמנים או מנחים'!Z65</f>
        <v>1.171303074670571E-2</v>
      </c>
      <c r="J65" s="117">
        <f>'חשיבות ותרומה לתחום'!Z65</f>
        <v>2.2222222222222223E-2</v>
      </c>
      <c r="K65" s="117">
        <f>ותק!Z65</f>
        <v>2.9940119760479042E-2</v>
      </c>
      <c r="L65" s="117"/>
      <c r="M65" s="117"/>
      <c r="N65" s="117"/>
      <c r="O65" s="117"/>
      <c r="P65" s="117"/>
      <c r="Q65" s="117"/>
      <c r="R65" s="118"/>
      <c r="S65" s="118"/>
      <c r="T65" s="118"/>
      <c r="U65" s="118"/>
      <c r="V65" s="118"/>
      <c r="W65" s="118"/>
      <c r="X65" s="118"/>
      <c r="Y65" s="118"/>
      <c r="Z65" s="118"/>
      <c r="AA65" s="118"/>
      <c r="AB65" s="118"/>
      <c r="AC65" s="118"/>
      <c r="AD65" s="118">
        <f t="shared" si="2"/>
        <v>3.0062530803194876E-2</v>
      </c>
      <c r="AE65" s="118">
        <f t="shared" si="3"/>
        <v>3.0062530803194876E-2</v>
      </c>
      <c r="AF65" s="119">
        <f t="shared" si="4"/>
        <v>60844.337718386989</v>
      </c>
      <c r="AG65" s="262">
        <f t="shared" si="5"/>
        <v>1</v>
      </c>
      <c r="AH65" s="262">
        <f t="shared" si="6"/>
        <v>1</v>
      </c>
      <c r="AI65" s="262">
        <f t="shared" si="7"/>
        <v>1</v>
      </c>
      <c r="AJ65" s="262">
        <f t="shared" si="8"/>
        <v>1</v>
      </c>
      <c r="AK65" s="262">
        <f t="shared" si="9"/>
        <v>1</v>
      </c>
      <c r="AL65" s="262">
        <f t="shared" si="10"/>
        <v>1</v>
      </c>
      <c r="AM65" s="262">
        <f t="shared" si="11"/>
        <v>1</v>
      </c>
      <c r="AN65" s="262">
        <f t="shared" si="12"/>
        <v>1</v>
      </c>
      <c r="AO65" s="262">
        <f t="shared" si="13"/>
        <v>1</v>
      </c>
      <c r="AP65" s="262">
        <f t="shared" si="14"/>
        <v>1</v>
      </c>
      <c r="AQ65" s="262">
        <f t="shared" si="15"/>
        <v>1</v>
      </c>
      <c r="AR65" s="262">
        <f t="shared" si="16"/>
        <v>1</v>
      </c>
      <c r="AS65" s="262">
        <f t="shared" si="17"/>
        <v>1</v>
      </c>
      <c r="AT65" s="262">
        <f t="shared" si="18"/>
        <v>1</v>
      </c>
      <c r="AU65" s="262">
        <f t="shared" si="19"/>
        <v>1</v>
      </c>
      <c r="AV65" s="262">
        <f t="shared" si="20"/>
        <v>1</v>
      </c>
      <c r="AW65" s="262">
        <f t="shared" si="21"/>
        <v>1</v>
      </c>
      <c r="AX65" s="262">
        <f t="shared" si="22"/>
        <v>1</v>
      </c>
      <c r="AY65" s="262">
        <f t="shared" si="23"/>
        <v>1</v>
      </c>
      <c r="AZ65" s="262">
        <f t="shared" si="24"/>
        <v>1</v>
      </c>
      <c r="BA65" s="262">
        <f t="shared" si="25"/>
        <v>1</v>
      </c>
      <c r="BB65" s="262">
        <f t="shared" si="26"/>
        <v>1</v>
      </c>
      <c r="BC65" s="262">
        <f t="shared" si="27"/>
        <v>1</v>
      </c>
      <c r="BD65" s="262">
        <f t="shared" si="28"/>
        <v>1</v>
      </c>
      <c r="BE65" s="262">
        <f t="shared" si="29"/>
        <v>1</v>
      </c>
      <c r="BF65" s="262">
        <f t="shared" si="30"/>
        <v>1</v>
      </c>
      <c r="BG65" s="262">
        <f t="shared" si="31"/>
        <v>1</v>
      </c>
    </row>
    <row r="66" spans="1:59" ht="48.75" customHeight="1" x14ac:dyDescent="0.25">
      <c r="A66" s="266"/>
      <c r="B66" s="116">
        <f t="shared" si="1"/>
        <v>36</v>
      </c>
      <c r="C66" s="65" t="str">
        <f>IF('תנאי סף'!BE66&lt;&gt;1,"",'תנאי סף'!F66)</f>
        <v>בר-קיימא  -  iluminations</v>
      </c>
      <c r="D66" s="117">
        <f>מורכבות!Z66</f>
        <v>3.8461538461538464E-2</v>
      </c>
      <c r="E66" s="117">
        <f>תקציב!Z66</f>
        <v>1.9868892468624839E-2</v>
      </c>
      <c r="F66" s="117"/>
      <c r="G66" s="117">
        <f>'מיקום גיאוגרפי'!Z66</f>
        <v>3.669724770642202E-2</v>
      </c>
      <c r="H66" s="117"/>
      <c r="I66" s="117">
        <f>'מספר אמנים או מנחים'!Z66</f>
        <v>2.1961932650073207E-2</v>
      </c>
      <c r="J66" s="117">
        <f>'חשיבות ותרומה לתחום'!Z66</f>
        <v>2.2222222222222223E-2</v>
      </c>
      <c r="K66" s="117">
        <f>ותק!Z66</f>
        <v>1.7964071856287425E-2</v>
      </c>
      <c r="L66" s="117"/>
      <c r="M66" s="117"/>
      <c r="N66" s="117"/>
      <c r="O66" s="117"/>
      <c r="P66" s="117"/>
      <c r="Q66" s="117"/>
      <c r="R66" s="118"/>
      <c r="S66" s="118"/>
      <c r="T66" s="118"/>
      <c r="U66" s="118"/>
      <c r="V66" s="118"/>
      <c r="W66" s="118"/>
      <c r="X66" s="118"/>
      <c r="Y66" s="118"/>
      <c r="Z66" s="118"/>
      <c r="AA66" s="118"/>
      <c r="AB66" s="118"/>
      <c r="AC66" s="118"/>
      <c r="AD66" s="118">
        <f t="shared" si="2"/>
        <v>2.5667927060710128E-2</v>
      </c>
      <c r="AE66" s="118">
        <f t="shared" si="3"/>
        <v>2.5667927060710128E-2</v>
      </c>
      <c r="AF66" s="119">
        <f t="shared" si="4"/>
        <v>51949.984944274809</v>
      </c>
      <c r="AG66" s="262">
        <f t="shared" si="5"/>
        <v>1</v>
      </c>
      <c r="AH66" s="262">
        <f t="shared" si="6"/>
        <v>1</v>
      </c>
      <c r="AI66" s="262">
        <f t="shared" si="7"/>
        <v>1</v>
      </c>
      <c r="AJ66" s="262">
        <f t="shared" si="8"/>
        <v>1</v>
      </c>
      <c r="AK66" s="262">
        <f t="shared" si="9"/>
        <v>1</v>
      </c>
      <c r="AL66" s="262">
        <f t="shared" si="10"/>
        <v>1</v>
      </c>
      <c r="AM66" s="262">
        <f t="shared" si="11"/>
        <v>1</v>
      </c>
      <c r="AN66" s="262">
        <f t="shared" si="12"/>
        <v>1</v>
      </c>
      <c r="AO66" s="262">
        <f t="shared" si="13"/>
        <v>1</v>
      </c>
      <c r="AP66" s="262">
        <f t="shared" si="14"/>
        <v>1</v>
      </c>
      <c r="AQ66" s="262">
        <f t="shared" si="15"/>
        <v>1</v>
      </c>
      <c r="AR66" s="262">
        <f t="shared" si="16"/>
        <v>1</v>
      </c>
      <c r="AS66" s="262">
        <f t="shared" si="17"/>
        <v>1</v>
      </c>
      <c r="AT66" s="262">
        <f t="shared" si="18"/>
        <v>1</v>
      </c>
      <c r="AU66" s="262">
        <f t="shared" si="19"/>
        <v>1</v>
      </c>
      <c r="AV66" s="262">
        <f t="shared" si="20"/>
        <v>1</v>
      </c>
      <c r="AW66" s="262">
        <f t="shared" si="21"/>
        <v>1</v>
      </c>
      <c r="AX66" s="262">
        <f t="shared" si="22"/>
        <v>1</v>
      </c>
      <c r="AY66" s="262">
        <f t="shared" si="23"/>
        <v>1</v>
      </c>
      <c r="AZ66" s="262">
        <f t="shared" si="24"/>
        <v>1</v>
      </c>
      <c r="BA66" s="262">
        <f t="shared" si="25"/>
        <v>1</v>
      </c>
      <c r="BB66" s="262">
        <f t="shared" si="26"/>
        <v>1</v>
      </c>
      <c r="BC66" s="262">
        <f t="shared" si="27"/>
        <v>1</v>
      </c>
      <c r="BD66" s="262">
        <f t="shared" si="28"/>
        <v>1</v>
      </c>
      <c r="BE66" s="262">
        <f t="shared" si="29"/>
        <v>1</v>
      </c>
      <c r="BF66" s="262">
        <f t="shared" si="30"/>
        <v>1</v>
      </c>
      <c r="BG66" s="262">
        <f t="shared" si="31"/>
        <v>1</v>
      </c>
    </row>
    <row r="67" spans="1:59" ht="48.75" customHeight="1" x14ac:dyDescent="0.25">
      <c r="A67" s="266"/>
      <c r="B67" s="116">
        <f t="shared" si="1"/>
        <v>37</v>
      </c>
      <c r="C67" s="65" t="str">
        <f>IF('תנאי סף'!BE67&lt;&gt;1,"",'תנאי סף'!F67)</f>
        <v>בר-קיימא - קולות חבויים</v>
      </c>
      <c r="D67" s="117">
        <f>מורכבות!Z67</f>
        <v>2.564102564102564E-2</v>
      </c>
      <c r="E67" s="117">
        <f>תקציב!Z67</f>
        <v>1.4912389976901341E-2</v>
      </c>
      <c r="F67" s="117"/>
      <c r="G67" s="117">
        <f>'מיקום גיאוגרפי'!Z67</f>
        <v>3.669724770642202E-2</v>
      </c>
      <c r="H67" s="117"/>
      <c r="I67" s="117">
        <f>'מספר אמנים או מנחים'!Z67</f>
        <v>7.320644216691069E-3</v>
      </c>
      <c r="J67" s="117">
        <f>'חשיבות ותרומה לתחום'!Z67</f>
        <v>2.2222222222222223E-2</v>
      </c>
      <c r="K67" s="117">
        <f>ותק!Z67</f>
        <v>1.7964071856287425E-2</v>
      </c>
      <c r="L67" s="117"/>
      <c r="M67" s="117"/>
      <c r="N67" s="117"/>
      <c r="O67" s="117"/>
      <c r="P67" s="117"/>
      <c r="Q67" s="117"/>
      <c r="R67" s="118"/>
      <c r="S67" s="118"/>
      <c r="T67" s="118"/>
      <c r="U67" s="118"/>
      <c r="V67" s="118"/>
      <c r="W67" s="118"/>
      <c r="X67" s="118"/>
      <c r="Y67" s="118"/>
      <c r="Z67" s="118"/>
      <c r="AA67" s="118"/>
      <c r="AB67" s="118"/>
      <c r="AC67" s="118"/>
      <c r="AD67" s="118">
        <f t="shared" si="2"/>
        <v>1.9825291952612078E-2</v>
      </c>
      <c r="AE67" s="118">
        <f t="shared" si="3"/>
        <v>1.9825291952612078E-2</v>
      </c>
      <c r="AF67" s="119">
        <f t="shared" si="4"/>
        <v>40124.923840482355</v>
      </c>
      <c r="AG67" s="262">
        <f t="shared" si="5"/>
        <v>1</v>
      </c>
      <c r="AH67" s="262">
        <f t="shared" si="6"/>
        <v>1</v>
      </c>
      <c r="AI67" s="262">
        <f t="shared" si="7"/>
        <v>1</v>
      </c>
      <c r="AJ67" s="262">
        <f t="shared" si="8"/>
        <v>1</v>
      </c>
      <c r="AK67" s="262">
        <f t="shared" si="9"/>
        <v>1</v>
      </c>
      <c r="AL67" s="262">
        <f t="shared" si="10"/>
        <v>1</v>
      </c>
      <c r="AM67" s="262">
        <f t="shared" si="11"/>
        <v>1</v>
      </c>
      <c r="AN67" s="262">
        <f t="shared" si="12"/>
        <v>1</v>
      </c>
      <c r="AO67" s="262">
        <f t="shared" si="13"/>
        <v>1</v>
      </c>
      <c r="AP67" s="262">
        <f t="shared" si="14"/>
        <v>1</v>
      </c>
      <c r="AQ67" s="262">
        <f t="shared" si="15"/>
        <v>1</v>
      </c>
      <c r="AR67" s="262">
        <f t="shared" si="16"/>
        <v>1</v>
      </c>
      <c r="AS67" s="262">
        <f t="shared" si="17"/>
        <v>1</v>
      </c>
      <c r="AT67" s="262">
        <f t="shared" si="18"/>
        <v>1</v>
      </c>
      <c r="AU67" s="262">
        <f t="shared" si="19"/>
        <v>1</v>
      </c>
      <c r="AV67" s="262">
        <f t="shared" si="20"/>
        <v>1</v>
      </c>
      <c r="AW67" s="262">
        <f t="shared" si="21"/>
        <v>1</v>
      </c>
      <c r="AX67" s="262">
        <f t="shared" si="22"/>
        <v>1</v>
      </c>
      <c r="AY67" s="262">
        <f t="shared" si="23"/>
        <v>1</v>
      </c>
      <c r="AZ67" s="262">
        <f t="shared" si="24"/>
        <v>1</v>
      </c>
      <c r="BA67" s="262">
        <f t="shared" si="25"/>
        <v>1</v>
      </c>
      <c r="BB67" s="262">
        <f t="shared" si="26"/>
        <v>1</v>
      </c>
      <c r="BC67" s="262">
        <f t="shared" si="27"/>
        <v>1</v>
      </c>
      <c r="BD67" s="262">
        <f t="shared" si="28"/>
        <v>1</v>
      </c>
      <c r="BE67" s="262">
        <f t="shared" si="29"/>
        <v>1</v>
      </c>
      <c r="BF67" s="262">
        <f t="shared" si="30"/>
        <v>1</v>
      </c>
      <c r="BG67" s="262">
        <f t="shared" si="31"/>
        <v>1</v>
      </c>
    </row>
    <row r="68" spans="1:59" ht="15.75" hidden="1" x14ac:dyDescent="0.25">
      <c r="A68" s="266"/>
      <c r="B68" s="116" t="str">
        <f t="shared" si="1"/>
        <v/>
      </c>
      <c r="C68" s="65" t="str">
        <f>IF('תנאי סף'!BE68&lt;&gt;1,"",'תנאי סף'!F68)</f>
        <v/>
      </c>
      <c r="D68" s="117" t="str">
        <f>מורכבות!Z68</f>
        <v/>
      </c>
      <c r="E68" s="117" t="str">
        <f>תקציב!Z68</f>
        <v/>
      </c>
      <c r="F68" s="117"/>
      <c r="G68" s="117" t="str">
        <f>'מיקום גיאוגרפי'!Z68</f>
        <v/>
      </c>
      <c r="H68" s="117"/>
      <c r="I68" s="117" t="str">
        <f>'מספר אמנים או מנחים'!Z68</f>
        <v/>
      </c>
      <c r="J68" s="117" t="str">
        <f>'חשיבות ותרומה לתחום'!Z68</f>
        <v/>
      </c>
      <c r="K68" s="117" t="str">
        <f>ותק!Z68</f>
        <v/>
      </c>
      <c r="L68" s="117"/>
      <c r="M68" s="117"/>
      <c r="N68" s="117"/>
      <c r="O68" s="117"/>
      <c r="P68" s="117"/>
      <c r="Q68" s="117"/>
      <c r="R68" s="118"/>
      <c r="S68" s="118"/>
      <c r="T68" s="118"/>
      <c r="U68" s="118"/>
      <c r="V68" s="118"/>
      <c r="W68" s="118"/>
      <c r="X68" s="118"/>
      <c r="Y68" s="118"/>
      <c r="Z68" s="118"/>
      <c r="AA68" s="118"/>
      <c r="AB68" s="118"/>
      <c r="AC68" s="118"/>
      <c r="AD68" s="118" t="str">
        <f t="shared" si="2"/>
        <v/>
      </c>
      <c r="AE68" s="118" t="str">
        <f t="shared" si="3"/>
        <v/>
      </c>
      <c r="AF68" s="119" t="str">
        <f t="shared" si="4"/>
        <v/>
      </c>
      <c r="AG68" s="262">
        <f t="shared" si="5"/>
        <v>1</v>
      </c>
      <c r="AH68" s="262">
        <f t="shared" si="6"/>
        <v>1</v>
      </c>
      <c r="AI68" s="262">
        <f t="shared" si="7"/>
        <v>1</v>
      </c>
      <c r="AJ68" s="262">
        <f t="shared" si="8"/>
        <v>1</v>
      </c>
      <c r="AK68" s="262">
        <f t="shared" si="9"/>
        <v>1</v>
      </c>
      <c r="AL68" s="262">
        <f t="shared" si="10"/>
        <v>1</v>
      </c>
      <c r="AM68" s="262">
        <f t="shared" si="11"/>
        <v>1</v>
      </c>
      <c r="AN68" s="262">
        <f t="shared" si="12"/>
        <v>1</v>
      </c>
      <c r="AO68" s="262">
        <f t="shared" si="13"/>
        <v>1</v>
      </c>
      <c r="AP68" s="262">
        <f t="shared" si="14"/>
        <v>1</v>
      </c>
      <c r="AQ68" s="262">
        <f t="shared" si="15"/>
        <v>1</v>
      </c>
      <c r="AR68" s="262">
        <f t="shared" si="16"/>
        <v>1</v>
      </c>
      <c r="AS68" s="262">
        <f t="shared" si="17"/>
        <v>1</v>
      </c>
      <c r="AT68" s="262">
        <f t="shared" si="18"/>
        <v>1</v>
      </c>
      <c r="AU68" s="262">
        <f t="shared" si="19"/>
        <v>1</v>
      </c>
      <c r="AV68" s="262">
        <f t="shared" si="20"/>
        <v>1</v>
      </c>
      <c r="AW68" s="262">
        <f t="shared" si="21"/>
        <v>1</v>
      </c>
      <c r="AX68" s="262">
        <f t="shared" si="22"/>
        <v>1</v>
      </c>
      <c r="AY68" s="262">
        <f t="shared" si="23"/>
        <v>1</v>
      </c>
      <c r="AZ68" s="262">
        <f t="shared" si="24"/>
        <v>1</v>
      </c>
      <c r="BA68" s="262">
        <f t="shared" si="25"/>
        <v>1</v>
      </c>
      <c r="BB68" s="262">
        <f t="shared" si="26"/>
        <v>1</v>
      </c>
      <c r="BC68" s="262">
        <f t="shared" si="27"/>
        <v>1</v>
      </c>
      <c r="BD68" s="262">
        <f t="shared" si="28"/>
        <v>1</v>
      </c>
      <c r="BE68" s="262">
        <f t="shared" si="29"/>
        <v>1</v>
      </c>
      <c r="BF68" s="262">
        <f t="shared" si="30"/>
        <v>1</v>
      </c>
      <c r="BG68" s="262">
        <f t="shared" si="31"/>
        <v>1</v>
      </c>
    </row>
    <row r="69" spans="1:59" ht="15.75" hidden="1" x14ac:dyDescent="0.25">
      <c r="A69" s="266"/>
      <c r="B69" s="116" t="str">
        <f t="shared" si="1"/>
        <v/>
      </c>
      <c r="C69" s="65" t="str">
        <f>IF('תנאי סף'!BE69&lt;&gt;1,"",'תנאי סף'!F69)</f>
        <v/>
      </c>
      <c r="D69" s="117" t="str">
        <f>מורכבות!Z69</f>
        <v/>
      </c>
      <c r="E69" s="117" t="str">
        <f>תקציב!Z69</f>
        <v/>
      </c>
      <c r="F69" s="117"/>
      <c r="G69" s="117" t="str">
        <f>'מיקום גיאוגרפי'!Z69</f>
        <v/>
      </c>
      <c r="H69" s="117"/>
      <c r="I69" s="117" t="str">
        <f>'מספר אמנים או מנחים'!Z69</f>
        <v/>
      </c>
      <c r="J69" s="117" t="str">
        <f>'חשיבות ותרומה לתחום'!Z69</f>
        <v/>
      </c>
      <c r="K69" s="117" t="str">
        <f>ותק!Z69</f>
        <v/>
      </c>
      <c r="L69" s="117"/>
      <c r="M69" s="117"/>
      <c r="N69" s="117"/>
      <c r="O69" s="117"/>
      <c r="P69" s="117"/>
      <c r="Q69" s="117"/>
      <c r="R69" s="118"/>
      <c r="S69" s="118"/>
      <c r="T69" s="118"/>
      <c r="U69" s="118"/>
      <c r="V69" s="118"/>
      <c r="W69" s="118"/>
      <c r="X69" s="118"/>
      <c r="Y69" s="118"/>
      <c r="Z69" s="118"/>
      <c r="AA69" s="118"/>
      <c r="AB69" s="118"/>
      <c r="AC69" s="118"/>
      <c r="AD69" s="118" t="str">
        <f t="shared" si="2"/>
        <v/>
      </c>
      <c r="AE69" s="118" t="str">
        <f t="shared" si="3"/>
        <v/>
      </c>
      <c r="AF69" s="119" t="str">
        <f t="shared" si="4"/>
        <v/>
      </c>
      <c r="AG69" s="262">
        <f t="shared" si="5"/>
        <v>1</v>
      </c>
      <c r="AH69" s="262">
        <f t="shared" si="6"/>
        <v>1</v>
      </c>
      <c r="AI69" s="262">
        <f t="shared" si="7"/>
        <v>1</v>
      </c>
      <c r="AJ69" s="262">
        <f t="shared" si="8"/>
        <v>1</v>
      </c>
      <c r="AK69" s="262">
        <f t="shared" si="9"/>
        <v>1</v>
      </c>
      <c r="AL69" s="262">
        <f t="shared" si="10"/>
        <v>1</v>
      </c>
      <c r="AM69" s="262">
        <f t="shared" si="11"/>
        <v>1</v>
      </c>
      <c r="AN69" s="262">
        <f t="shared" si="12"/>
        <v>1</v>
      </c>
      <c r="AO69" s="262">
        <f t="shared" si="13"/>
        <v>1</v>
      </c>
      <c r="AP69" s="262">
        <f t="shared" si="14"/>
        <v>1</v>
      </c>
      <c r="AQ69" s="262">
        <f t="shared" si="15"/>
        <v>1</v>
      </c>
      <c r="AR69" s="262">
        <f t="shared" si="16"/>
        <v>1</v>
      </c>
      <c r="AS69" s="262">
        <f t="shared" si="17"/>
        <v>1</v>
      </c>
      <c r="AT69" s="262">
        <f t="shared" si="18"/>
        <v>1</v>
      </c>
      <c r="AU69" s="262">
        <f t="shared" si="19"/>
        <v>1</v>
      </c>
      <c r="AV69" s="262">
        <f t="shared" si="20"/>
        <v>1</v>
      </c>
      <c r="AW69" s="262">
        <f t="shared" si="21"/>
        <v>1</v>
      </c>
      <c r="AX69" s="262">
        <f t="shared" si="22"/>
        <v>1</v>
      </c>
      <c r="AY69" s="262">
        <f t="shared" si="23"/>
        <v>1</v>
      </c>
      <c r="AZ69" s="262">
        <f t="shared" si="24"/>
        <v>1</v>
      </c>
      <c r="BA69" s="262">
        <f t="shared" si="25"/>
        <v>1</v>
      </c>
      <c r="BB69" s="262">
        <f t="shared" si="26"/>
        <v>1</v>
      </c>
      <c r="BC69" s="262">
        <f t="shared" si="27"/>
        <v>1</v>
      </c>
      <c r="BD69" s="262">
        <f t="shared" si="28"/>
        <v>1</v>
      </c>
      <c r="BE69" s="262">
        <f t="shared" si="29"/>
        <v>1</v>
      </c>
      <c r="BF69" s="262">
        <f t="shared" si="30"/>
        <v>1</v>
      </c>
      <c r="BG69" s="262">
        <f t="shared" si="31"/>
        <v>1</v>
      </c>
    </row>
    <row r="70" spans="1:59" ht="27.75" customHeight="1" x14ac:dyDescent="0.25">
      <c r="A70" s="266"/>
      <c r="B70" s="116">
        <f t="shared" si="1"/>
        <v>40</v>
      </c>
      <c r="C70" s="65" t="str">
        <f>IF('תנאי סף'!BE70&lt;&gt;1,"",'תנאי סף'!F70)</f>
        <v>צוותא  - צלילי קסם</v>
      </c>
      <c r="D70" s="117">
        <f>מורכבות!Z70</f>
        <v>1.282051282051282E-2</v>
      </c>
      <c r="E70" s="117">
        <f>תקציב!Z70</f>
        <v>3.2161876298133732E-2</v>
      </c>
      <c r="F70" s="117"/>
      <c r="G70" s="117">
        <f>'מיקום גיאוגרפי'!Z70</f>
        <v>0</v>
      </c>
      <c r="H70" s="117"/>
      <c r="I70" s="117">
        <f>'מספר אמנים או מנחים'!Z70</f>
        <v>1.4641288433382138E-3</v>
      </c>
      <c r="J70" s="117">
        <f>'חשיבות ותרומה לתחום'!Z70</f>
        <v>4.4444444444444446E-2</v>
      </c>
      <c r="K70" s="117">
        <f>ותק!Z70</f>
        <v>0</v>
      </c>
      <c r="L70" s="117"/>
      <c r="M70" s="117"/>
      <c r="N70" s="117"/>
      <c r="O70" s="117"/>
      <c r="P70" s="117"/>
      <c r="Q70" s="117"/>
      <c r="R70" s="118"/>
      <c r="S70" s="118"/>
      <c r="T70" s="118"/>
      <c r="U70" s="118"/>
      <c r="V70" s="118"/>
      <c r="W70" s="118"/>
      <c r="X70" s="118"/>
      <c r="Y70" s="118"/>
      <c r="Z70" s="118"/>
      <c r="AA70" s="118"/>
      <c r="AB70" s="118"/>
      <c r="AC70" s="118"/>
      <c r="AD70" s="118">
        <f t="shared" si="2"/>
        <v>1.5314944618037979E-2</v>
      </c>
      <c r="AE70" s="118">
        <f t="shared" si="3"/>
        <v>1.5314944618037979E-2</v>
      </c>
      <c r="AF70" s="119">
        <f t="shared" si="4"/>
        <v>30996.314601007136</v>
      </c>
      <c r="AG70" s="262">
        <f t="shared" si="5"/>
        <v>1</v>
      </c>
      <c r="AH70" s="262">
        <f t="shared" si="6"/>
        <v>1</v>
      </c>
      <c r="AI70" s="262">
        <f t="shared" si="7"/>
        <v>1</v>
      </c>
      <c r="AJ70" s="262">
        <f t="shared" si="8"/>
        <v>1</v>
      </c>
      <c r="AK70" s="262">
        <f t="shared" si="9"/>
        <v>1</v>
      </c>
      <c r="AL70" s="262">
        <f t="shared" si="10"/>
        <v>1</v>
      </c>
      <c r="AM70" s="262">
        <f t="shared" si="11"/>
        <v>1</v>
      </c>
      <c r="AN70" s="262">
        <f t="shared" si="12"/>
        <v>1</v>
      </c>
      <c r="AO70" s="262">
        <f t="shared" si="13"/>
        <v>1</v>
      </c>
      <c r="AP70" s="262">
        <f t="shared" si="14"/>
        <v>1</v>
      </c>
      <c r="AQ70" s="262">
        <f t="shared" si="15"/>
        <v>1</v>
      </c>
      <c r="AR70" s="262">
        <f t="shared" si="16"/>
        <v>1</v>
      </c>
      <c r="AS70" s="262">
        <f t="shared" si="17"/>
        <v>1</v>
      </c>
      <c r="AT70" s="262">
        <f t="shared" si="18"/>
        <v>1</v>
      </c>
      <c r="AU70" s="262">
        <f t="shared" si="19"/>
        <v>1</v>
      </c>
      <c r="AV70" s="262">
        <f t="shared" si="20"/>
        <v>1</v>
      </c>
      <c r="AW70" s="262">
        <f t="shared" si="21"/>
        <v>1</v>
      </c>
      <c r="AX70" s="262">
        <f t="shared" si="22"/>
        <v>1</v>
      </c>
      <c r="AY70" s="262">
        <f t="shared" si="23"/>
        <v>1</v>
      </c>
      <c r="AZ70" s="262">
        <f t="shared" si="24"/>
        <v>1</v>
      </c>
      <c r="BA70" s="262">
        <f t="shared" si="25"/>
        <v>1</v>
      </c>
      <c r="BB70" s="262">
        <f t="shared" si="26"/>
        <v>1</v>
      </c>
      <c r="BC70" s="262">
        <f t="shared" si="27"/>
        <v>1</v>
      </c>
      <c r="BD70" s="262">
        <f t="shared" si="28"/>
        <v>1</v>
      </c>
      <c r="BE70" s="262">
        <f t="shared" si="29"/>
        <v>1</v>
      </c>
      <c r="BF70" s="262">
        <f t="shared" si="30"/>
        <v>1</v>
      </c>
      <c r="BG70" s="262">
        <f t="shared" si="31"/>
        <v>1</v>
      </c>
    </row>
    <row r="71" spans="1:59" ht="15.75" hidden="1" x14ac:dyDescent="0.25">
      <c r="A71" s="266"/>
      <c r="B71" s="116" t="str">
        <f t="shared" si="1"/>
        <v/>
      </c>
      <c r="C71" s="65" t="str">
        <f>IF('תנאי סף'!BE71&lt;&gt;1,"",'תנאי סף'!F71)</f>
        <v/>
      </c>
      <c r="D71" s="117" t="str">
        <f>מורכבות!Z71</f>
        <v/>
      </c>
      <c r="E71" s="117" t="str">
        <f>תקציב!Z71</f>
        <v/>
      </c>
      <c r="F71" s="117"/>
      <c r="G71" s="117" t="str">
        <f>'מיקום גיאוגרפי'!Z71</f>
        <v/>
      </c>
      <c r="H71" s="117"/>
      <c r="I71" s="117" t="str">
        <f>'מספר אמנים או מנחים'!Z71</f>
        <v/>
      </c>
      <c r="J71" s="117" t="str">
        <f>'חשיבות ותרומה לתחום'!Z71</f>
        <v/>
      </c>
      <c r="K71" s="117" t="str">
        <f>ותק!Z71</f>
        <v/>
      </c>
      <c r="L71" s="117"/>
      <c r="M71" s="117"/>
      <c r="N71" s="117"/>
      <c r="O71" s="117"/>
      <c r="P71" s="117"/>
      <c r="Q71" s="117"/>
      <c r="R71" s="118"/>
      <c r="S71" s="118"/>
      <c r="T71" s="118"/>
      <c r="U71" s="118"/>
      <c r="V71" s="118"/>
      <c r="W71" s="118"/>
      <c r="X71" s="118"/>
      <c r="Y71" s="118"/>
      <c r="Z71" s="118"/>
      <c r="AA71" s="118"/>
      <c r="AB71" s="118"/>
      <c r="AC71" s="118"/>
      <c r="AD71" s="118" t="str">
        <f t="shared" si="2"/>
        <v/>
      </c>
      <c r="AE71" s="118" t="str">
        <f t="shared" si="3"/>
        <v/>
      </c>
      <c r="AF71" s="119" t="str">
        <f t="shared" si="4"/>
        <v/>
      </c>
      <c r="AG71" s="262">
        <f t="shared" si="5"/>
        <v>1</v>
      </c>
      <c r="AH71" s="262">
        <f t="shared" si="6"/>
        <v>1</v>
      </c>
      <c r="AI71" s="262">
        <f t="shared" si="7"/>
        <v>1</v>
      </c>
      <c r="AJ71" s="262">
        <f t="shared" si="8"/>
        <v>1</v>
      </c>
      <c r="AK71" s="262">
        <f t="shared" si="9"/>
        <v>1</v>
      </c>
      <c r="AL71" s="262">
        <f t="shared" si="10"/>
        <v>1</v>
      </c>
      <c r="AM71" s="262">
        <f t="shared" si="11"/>
        <v>1</v>
      </c>
      <c r="AN71" s="262">
        <f t="shared" si="12"/>
        <v>1</v>
      </c>
      <c r="AO71" s="262">
        <f t="shared" si="13"/>
        <v>1</v>
      </c>
      <c r="AP71" s="262">
        <f t="shared" si="14"/>
        <v>1</v>
      </c>
      <c r="AQ71" s="262">
        <f t="shared" si="15"/>
        <v>1</v>
      </c>
      <c r="AR71" s="262">
        <f t="shared" si="16"/>
        <v>1</v>
      </c>
      <c r="AS71" s="262">
        <f t="shared" si="17"/>
        <v>1</v>
      </c>
      <c r="AT71" s="262">
        <f t="shared" si="18"/>
        <v>1</v>
      </c>
      <c r="AU71" s="262">
        <f t="shared" si="19"/>
        <v>1</v>
      </c>
      <c r="AV71" s="262">
        <f t="shared" si="20"/>
        <v>1</v>
      </c>
      <c r="AW71" s="262">
        <f t="shared" si="21"/>
        <v>1</v>
      </c>
      <c r="AX71" s="262">
        <f t="shared" si="22"/>
        <v>1</v>
      </c>
      <c r="AY71" s="262">
        <f t="shared" si="23"/>
        <v>1</v>
      </c>
      <c r="AZ71" s="262">
        <f t="shared" si="24"/>
        <v>1</v>
      </c>
      <c r="BA71" s="262">
        <f t="shared" si="25"/>
        <v>1</v>
      </c>
      <c r="BB71" s="262">
        <f t="shared" si="26"/>
        <v>1</v>
      </c>
      <c r="BC71" s="262">
        <f t="shared" si="27"/>
        <v>1</v>
      </c>
      <c r="BD71" s="262">
        <f t="shared" si="28"/>
        <v>1</v>
      </c>
      <c r="BE71" s="262">
        <f t="shared" si="29"/>
        <v>1</v>
      </c>
      <c r="BF71" s="262">
        <f t="shared" si="30"/>
        <v>1</v>
      </c>
      <c r="BG71" s="262">
        <f t="shared" si="31"/>
        <v>1</v>
      </c>
    </row>
    <row r="72" spans="1:59" ht="37.5" customHeight="1" x14ac:dyDescent="0.25">
      <c r="A72" s="266"/>
      <c r="B72" s="116">
        <f t="shared" si="1"/>
        <v>42</v>
      </c>
      <c r="C72" s="65" t="str">
        <f>IF('תנאי סף'!BE72&lt;&gt;1,"",'תנאי סף'!F72)</f>
        <v>אוצר המוסיקה היהודית - סדרת קונצרטים לעוגב</v>
      </c>
      <c r="D72" s="117">
        <f>מורכבות!Z72</f>
        <v>2.564102564102564E-2</v>
      </c>
      <c r="E72" s="117">
        <f>תקציב!Z72</f>
        <v>9.0404175440605191E-3</v>
      </c>
      <c r="F72" s="117"/>
      <c r="G72" s="117">
        <f>'מיקום גיאוגרפי'!Z72</f>
        <v>2.7522935779816515E-2</v>
      </c>
      <c r="H72" s="117"/>
      <c r="I72" s="117">
        <f>'מספר אמנים או מנחים'!Z72</f>
        <v>2.0497803806734993E-2</v>
      </c>
      <c r="J72" s="117">
        <f>'חשיבות ותרומה לתחום'!Z72</f>
        <v>2.2222222222222223E-2</v>
      </c>
      <c r="K72" s="117">
        <f>ותק!Z72</f>
        <v>1.7964071856287425E-2</v>
      </c>
      <c r="L72" s="117"/>
      <c r="M72" s="117"/>
      <c r="N72" s="117"/>
      <c r="O72" s="117"/>
      <c r="P72" s="117"/>
      <c r="Q72" s="117"/>
      <c r="R72" s="118"/>
      <c r="S72" s="118"/>
      <c r="T72" s="118"/>
      <c r="U72" s="118"/>
      <c r="V72" s="118"/>
      <c r="W72" s="118"/>
      <c r="X72" s="118"/>
      <c r="Y72" s="118"/>
      <c r="Z72" s="118"/>
      <c r="AA72" s="118"/>
      <c r="AB72" s="118"/>
      <c r="AC72" s="118"/>
      <c r="AD72" s="118">
        <f t="shared" si="2"/>
        <v>1.9910182595061873E-2</v>
      </c>
      <c r="AE72" s="118">
        <f t="shared" si="3"/>
        <v>1.9910182595061873E-2</v>
      </c>
      <c r="AF72" s="119">
        <f t="shared" si="4"/>
        <v>40296.736218893195</v>
      </c>
      <c r="AG72" s="262">
        <f t="shared" si="5"/>
        <v>1</v>
      </c>
      <c r="AH72" s="262">
        <f t="shared" si="6"/>
        <v>1</v>
      </c>
      <c r="AI72" s="262">
        <f t="shared" si="7"/>
        <v>1</v>
      </c>
      <c r="AJ72" s="262">
        <f t="shared" si="8"/>
        <v>1</v>
      </c>
      <c r="AK72" s="262">
        <f t="shared" si="9"/>
        <v>1</v>
      </c>
      <c r="AL72" s="262">
        <f t="shared" si="10"/>
        <v>1</v>
      </c>
      <c r="AM72" s="262">
        <f t="shared" si="11"/>
        <v>1</v>
      </c>
      <c r="AN72" s="262">
        <f t="shared" si="12"/>
        <v>1</v>
      </c>
      <c r="AO72" s="262">
        <f t="shared" si="13"/>
        <v>1</v>
      </c>
      <c r="AP72" s="262">
        <f t="shared" si="14"/>
        <v>1</v>
      </c>
      <c r="AQ72" s="262">
        <f t="shared" si="15"/>
        <v>1</v>
      </c>
      <c r="AR72" s="262">
        <f t="shared" si="16"/>
        <v>1</v>
      </c>
      <c r="AS72" s="262">
        <f t="shared" si="17"/>
        <v>1</v>
      </c>
      <c r="AT72" s="262">
        <f t="shared" si="18"/>
        <v>1</v>
      </c>
      <c r="AU72" s="262">
        <f t="shared" si="19"/>
        <v>1</v>
      </c>
      <c r="AV72" s="262">
        <f t="shared" si="20"/>
        <v>1</v>
      </c>
      <c r="AW72" s="262">
        <f t="shared" si="21"/>
        <v>1</v>
      </c>
      <c r="AX72" s="262">
        <f t="shared" si="22"/>
        <v>1</v>
      </c>
      <c r="AY72" s="262">
        <f t="shared" si="23"/>
        <v>1</v>
      </c>
      <c r="AZ72" s="262">
        <f t="shared" si="24"/>
        <v>1</v>
      </c>
      <c r="BA72" s="262">
        <f t="shared" si="25"/>
        <v>1</v>
      </c>
      <c r="BB72" s="262">
        <f t="shared" si="26"/>
        <v>1</v>
      </c>
      <c r="BC72" s="262">
        <f t="shared" si="27"/>
        <v>1</v>
      </c>
      <c r="BD72" s="262">
        <f t="shared" si="28"/>
        <v>1</v>
      </c>
      <c r="BE72" s="262">
        <f t="shared" si="29"/>
        <v>1</v>
      </c>
      <c r="BF72" s="262">
        <f t="shared" si="30"/>
        <v>1</v>
      </c>
      <c r="BG72" s="262">
        <f t="shared" si="31"/>
        <v>1</v>
      </c>
    </row>
    <row r="73" spans="1:59" ht="42" hidden="1" customHeight="1" x14ac:dyDescent="0.25">
      <c r="A73" s="266"/>
      <c r="B73" s="116" t="str">
        <f t="shared" si="1"/>
        <v/>
      </c>
      <c r="C73" s="65" t="str">
        <f>IF('תנאי סף'!BE73&lt;&gt;1,"",'תנאי סף'!F73)</f>
        <v/>
      </c>
      <c r="D73" s="117" t="str">
        <f>מורכבות!Z73</f>
        <v/>
      </c>
      <c r="E73" s="117" t="str">
        <f>תקציב!Z73</f>
        <v/>
      </c>
      <c r="F73" s="117"/>
      <c r="G73" s="117" t="str">
        <f>'מיקום גיאוגרפי'!Z73</f>
        <v/>
      </c>
      <c r="H73" s="117"/>
      <c r="I73" s="117" t="str">
        <f>'מספר אמנים או מנחים'!Z73</f>
        <v/>
      </c>
      <c r="J73" s="117" t="str">
        <f>'חשיבות ותרומה לתחום'!Z73</f>
        <v/>
      </c>
      <c r="K73" s="117" t="str">
        <f>ותק!Z73</f>
        <v/>
      </c>
      <c r="L73" s="117"/>
      <c r="M73" s="117"/>
      <c r="N73" s="117"/>
      <c r="O73" s="117"/>
      <c r="P73" s="117"/>
      <c r="Q73" s="117"/>
      <c r="R73" s="118"/>
      <c r="S73" s="118"/>
      <c r="T73" s="118"/>
      <c r="U73" s="118"/>
      <c r="V73" s="118"/>
      <c r="W73" s="118"/>
      <c r="X73" s="118"/>
      <c r="Y73" s="118"/>
      <c r="Z73" s="118"/>
      <c r="AA73" s="118"/>
      <c r="AB73" s="118"/>
      <c r="AC73" s="118"/>
      <c r="AD73" s="118" t="str">
        <f t="shared" si="2"/>
        <v/>
      </c>
      <c r="AE73" s="118" t="str">
        <f t="shared" si="3"/>
        <v/>
      </c>
      <c r="AF73" s="119" t="str">
        <f t="shared" si="4"/>
        <v/>
      </c>
      <c r="AG73" s="262">
        <f t="shared" si="5"/>
        <v>1</v>
      </c>
      <c r="AH73" s="262">
        <f t="shared" si="6"/>
        <v>1</v>
      </c>
      <c r="AI73" s="262">
        <f t="shared" si="7"/>
        <v>1</v>
      </c>
      <c r="AJ73" s="262">
        <f t="shared" si="8"/>
        <v>1</v>
      </c>
      <c r="AK73" s="262">
        <f t="shared" si="9"/>
        <v>1</v>
      </c>
      <c r="AL73" s="262">
        <f t="shared" si="10"/>
        <v>1</v>
      </c>
      <c r="AM73" s="262">
        <f t="shared" si="11"/>
        <v>1</v>
      </c>
      <c r="AN73" s="262">
        <f t="shared" si="12"/>
        <v>1</v>
      </c>
      <c r="AO73" s="262">
        <f t="shared" si="13"/>
        <v>1</v>
      </c>
      <c r="AP73" s="262">
        <f t="shared" si="14"/>
        <v>1</v>
      </c>
      <c r="AQ73" s="262">
        <f t="shared" si="15"/>
        <v>1</v>
      </c>
      <c r="AR73" s="262">
        <f t="shared" si="16"/>
        <v>1</v>
      </c>
      <c r="AS73" s="262">
        <f t="shared" si="17"/>
        <v>1</v>
      </c>
      <c r="AT73" s="262">
        <f t="shared" si="18"/>
        <v>1</v>
      </c>
      <c r="AU73" s="262">
        <f t="shared" si="19"/>
        <v>1</v>
      </c>
      <c r="AV73" s="262">
        <f t="shared" si="20"/>
        <v>1</v>
      </c>
      <c r="AW73" s="262">
        <f t="shared" si="21"/>
        <v>1</v>
      </c>
      <c r="AX73" s="262">
        <f t="shared" si="22"/>
        <v>1</v>
      </c>
      <c r="AY73" s="262">
        <f t="shared" si="23"/>
        <v>1</v>
      </c>
      <c r="AZ73" s="262">
        <f t="shared" si="24"/>
        <v>1</v>
      </c>
      <c r="BA73" s="262">
        <f t="shared" si="25"/>
        <v>1</v>
      </c>
      <c r="BB73" s="262">
        <f t="shared" si="26"/>
        <v>1</v>
      </c>
      <c r="BC73" s="262">
        <f t="shared" si="27"/>
        <v>1</v>
      </c>
      <c r="BD73" s="262">
        <f t="shared" si="28"/>
        <v>1</v>
      </c>
      <c r="BE73" s="262">
        <f t="shared" si="29"/>
        <v>1</v>
      </c>
      <c r="BF73" s="262">
        <f t="shared" si="30"/>
        <v>1</v>
      </c>
      <c r="BG73" s="262">
        <f t="shared" si="31"/>
        <v>1</v>
      </c>
    </row>
    <row r="74" spans="1:59" ht="15.75" hidden="1" x14ac:dyDescent="0.25">
      <c r="A74" s="266"/>
      <c r="B74" s="116" t="str">
        <f t="shared" si="1"/>
        <v/>
      </c>
      <c r="C74" s="65" t="str">
        <f>IF('תנאי סף'!BE74&lt;&gt;1,"",'תנאי סף'!F74)</f>
        <v/>
      </c>
      <c r="D74" s="117" t="str">
        <f>מורכבות!Z74</f>
        <v/>
      </c>
      <c r="E74" s="117" t="str">
        <f>תקציב!Z74</f>
        <v/>
      </c>
      <c r="F74" s="117"/>
      <c r="G74" s="117" t="str">
        <f>'מיקום גיאוגרפי'!Z74</f>
        <v/>
      </c>
      <c r="H74" s="117"/>
      <c r="I74" s="117" t="str">
        <f>'מספר אמנים או מנחים'!Z74</f>
        <v/>
      </c>
      <c r="J74" s="117" t="str">
        <f>'חשיבות ותרומה לתחום'!Z74</f>
        <v/>
      </c>
      <c r="K74" s="117" t="str">
        <f>ותק!Z74</f>
        <v/>
      </c>
      <c r="L74" s="117"/>
      <c r="M74" s="117"/>
      <c r="N74" s="117"/>
      <c r="O74" s="117"/>
      <c r="P74" s="117"/>
      <c r="Q74" s="117"/>
      <c r="R74" s="118"/>
      <c r="S74" s="118"/>
      <c r="T74" s="118"/>
      <c r="U74" s="118"/>
      <c r="V74" s="118"/>
      <c r="W74" s="118"/>
      <c r="X74" s="118"/>
      <c r="Y74" s="118"/>
      <c r="Z74" s="118"/>
      <c r="AA74" s="118"/>
      <c r="AB74" s="118"/>
      <c r="AC74" s="118"/>
      <c r="AD74" s="118" t="str">
        <f t="shared" si="2"/>
        <v/>
      </c>
      <c r="AE74" s="118" t="str">
        <f t="shared" si="3"/>
        <v/>
      </c>
      <c r="AF74" s="119" t="str">
        <f t="shared" si="4"/>
        <v/>
      </c>
      <c r="AG74" s="262">
        <f t="shared" si="5"/>
        <v>1</v>
      </c>
      <c r="AH74" s="262">
        <f t="shared" si="6"/>
        <v>1</v>
      </c>
      <c r="AI74" s="262">
        <f t="shared" si="7"/>
        <v>1</v>
      </c>
      <c r="AJ74" s="262">
        <f t="shared" si="8"/>
        <v>1</v>
      </c>
      <c r="AK74" s="262">
        <f t="shared" si="9"/>
        <v>1</v>
      </c>
      <c r="AL74" s="262">
        <f t="shared" si="10"/>
        <v>1</v>
      </c>
      <c r="AM74" s="262">
        <f t="shared" si="11"/>
        <v>1</v>
      </c>
      <c r="AN74" s="262">
        <f t="shared" si="12"/>
        <v>1</v>
      </c>
      <c r="AO74" s="262">
        <f t="shared" si="13"/>
        <v>1</v>
      </c>
      <c r="AP74" s="262">
        <f t="shared" si="14"/>
        <v>1</v>
      </c>
      <c r="AQ74" s="262">
        <f t="shared" si="15"/>
        <v>1</v>
      </c>
      <c r="AR74" s="262">
        <f t="shared" si="16"/>
        <v>1</v>
      </c>
      <c r="AS74" s="262">
        <f t="shared" si="17"/>
        <v>1</v>
      </c>
      <c r="AT74" s="262">
        <f t="shared" si="18"/>
        <v>1</v>
      </c>
      <c r="AU74" s="262">
        <f t="shared" si="19"/>
        <v>1</v>
      </c>
      <c r="AV74" s="262">
        <f t="shared" si="20"/>
        <v>1</v>
      </c>
      <c r="AW74" s="262">
        <f t="shared" si="21"/>
        <v>1</v>
      </c>
      <c r="AX74" s="262">
        <f t="shared" si="22"/>
        <v>1</v>
      </c>
      <c r="AY74" s="262">
        <f t="shared" si="23"/>
        <v>1</v>
      </c>
      <c r="AZ74" s="262">
        <f t="shared" si="24"/>
        <v>1</v>
      </c>
      <c r="BA74" s="262">
        <f t="shared" si="25"/>
        <v>1</v>
      </c>
      <c r="BB74" s="262">
        <f t="shared" si="26"/>
        <v>1</v>
      </c>
      <c r="BC74" s="262">
        <f t="shared" si="27"/>
        <v>1</v>
      </c>
      <c r="BD74" s="262">
        <f t="shared" si="28"/>
        <v>1</v>
      </c>
      <c r="BE74" s="262">
        <f t="shared" si="29"/>
        <v>1</v>
      </c>
      <c r="BF74" s="262">
        <f t="shared" si="30"/>
        <v>1</v>
      </c>
      <c r="BG74" s="262">
        <f t="shared" si="31"/>
        <v>1</v>
      </c>
    </row>
    <row r="75" spans="1:59" ht="15.75" hidden="1" x14ac:dyDescent="0.25">
      <c r="A75" s="266"/>
      <c r="B75" s="116" t="str">
        <f t="shared" si="1"/>
        <v/>
      </c>
      <c r="C75" s="65" t="str">
        <f>IF('תנאי סף'!BE75&lt;&gt;1,"",'תנאי סף'!F75)</f>
        <v/>
      </c>
      <c r="D75" s="117" t="str">
        <f>מורכבות!Z75</f>
        <v/>
      </c>
      <c r="E75" s="117" t="str">
        <f>תקציב!Z75</f>
        <v/>
      </c>
      <c r="F75" s="117"/>
      <c r="G75" s="117" t="str">
        <f>'מיקום גיאוגרפי'!Z75</f>
        <v/>
      </c>
      <c r="H75" s="117"/>
      <c r="I75" s="117" t="str">
        <f>'מספר אמנים או מנחים'!Z75</f>
        <v/>
      </c>
      <c r="J75" s="117" t="str">
        <f>'חשיבות ותרומה לתחום'!Z75</f>
        <v/>
      </c>
      <c r="K75" s="117" t="str">
        <f>ותק!Z75</f>
        <v/>
      </c>
      <c r="L75" s="117"/>
      <c r="M75" s="117"/>
      <c r="N75" s="117"/>
      <c r="O75" s="117"/>
      <c r="P75" s="117"/>
      <c r="Q75" s="117"/>
      <c r="R75" s="118"/>
      <c r="S75" s="118"/>
      <c r="T75" s="118"/>
      <c r="U75" s="118"/>
      <c r="V75" s="118"/>
      <c r="W75" s="118"/>
      <c r="X75" s="118"/>
      <c r="Y75" s="118"/>
      <c r="Z75" s="118"/>
      <c r="AA75" s="118"/>
      <c r="AB75" s="118"/>
      <c r="AC75" s="118"/>
      <c r="AD75" s="118" t="str">
        <f t="shared" si="2"/>
        <v/>
      </c>
      <c r="AE75" s="118" t="str">
        <f t="shared" si="3"/>
        <v/>
      </c>
      <c r="AF75" s="119" t="str">
        <f t="shared" si="4"/>
        <v/>
      </c>
      <c r="AG75" s="262">
        <f t="shared" si="5"/>
        <v>1</v>
      </c>
      <c r="AH75" s="262">
        <f t="shared" si="6"/>
        <v>1</v>
      </c>
      <c r="AI75" s="262">
        <f t="shared" si="7"/>
        <v>1</v>
      </c>
      <c r="AJ75" s="262">
        <f t="shared" si="8"/>
        <v>1</v>
      </c>
      <c r="AK75" s="262">
        <f t="shared" si="9"/>
        <v>1</v>
      </c>
      <c r="AL75" s="262">
        <f t="shared" si="10"/>
        <v>1</v>
      </c>
      <c r="AM75" s="262">
        <f t="shared" si="11"/>
        <v>1</v>
      </c>
      <c r="AN75" s="262">
        <f t="shared" si="12"/>
        <v>1</v>
      </c>
      <c r="AO75" s="262">
        <f t="shared" si="13"/>
        <v>1</v>
      </c>
      <c r="AP75" s="262">
        <f t="shared" si="14"/>
        <v>1</v>
      </c>
      <c r="AQ75" s="262">
        <f t="shared" si="15"/>
        <v>1</v>
      </c>
      <c r="AR75" s="262">
        <f t="shared" si="16"/>
        <v>1</v>
      </c>
      <c r="AS75" s="262">
        <f t="shared" si="17"/>
        <v>1</v>
      </c>
      <c r="AT75" s="262">
        <f t="shared" si="18"/>
        <v>1</v>
      </c>
      <c r="AU75" s="262">
        <f t="shared" si="19"/>
        <v>1</v>
      </c>
      <c r="AV75" s="262">
        <f t="shared" si="20"/>
        <v>1</v>
      </c>
      <c r="AW75" s="262">
        <f t="shared" si="21"/>
        <v>1</v>
      </c>
      <c r="AX75" s="262">
        <f t="shared" si="22"/>
        <v>1</v>
      </c>
      <c r="AY75" s="262">
        <f t="shared" si="23"/>
        <v>1</v>
      </c>
      <c r="AZ75" s="262">
        <f t="shared" si="24"/>
        <v>1</v>
      </c>
      <c r="BA75" s="262">
        <f t="shared" si="25"/>
        <v>1</v>
      </c>
      <c r="BB75" s="262">
        <f t="shared" si="26"/>
        <v>1</v>
      </c>
      <c r="BC75" s="262">
        <f t="shared" si="27"/>
        <v>1</v>
      </c>
      <c r="BD75" s="262">
        <f t="shared" si="28"/>
        <v>1</v>
      </c>
      <c r="BE75" s="262">
        <f t="shared" si="29"/>
        <v>1</v>
      </c>
      <c r="BF75" s="262">
        <f t="shared" si="30"/>
        <v>1</v>
      </c>
      <c r="BG75" s="262">
        <f t="shared" si="31"/>
        <v>1</v>
      </c>
    </row>
    <row r="76" spans="1:59" ht="29.25" customHeight="1" x14ac:dyDescent="0.25">
      <c r="A76" s="266"/>
      <c r="B76" s="116">
        <f t="shared" si="1"/>
        <v>46</v>
      </c>
      <c r="C76" s="65" t="str">
        <f>IF('תנאי סף'!BE76&lt;&gt;1,"",'תנאי סף'!F76)</f>
        <v>תו המשווה - מוסיקה בונת שיוויון</v>
      </c>
      <c r="D76" s="117">
        <f>מורכבות!Z76</f>
        <v>3.8461538461538464E-2</v>
      </c>
      <c r="E76" s="117">
        <f>תקציב!Z76</f>
        <v>1.6438292330157242E-2</v>
      </c>
      <c r="F76" s="117"/>
      <c r="G76" s="117">
        <f>'מיקום גיאוגרפי'!Z76</f>
        <v>3.669724770642202E-2</v>
      </c>
      <c r="H76" s="117"/>
      <c r="I76" s="117">
        <f>'מספר אמנים או מנחים'!Z76</f>
        <v>2.3426061493411421E-2</v>
      </c>
      <c r="J76" s="117">
        <f>'חשיבות ותרומה לתחום'!Z76</f>
        <v>4.4444444444444446E-2</v>
      </c>
      <c r="K76" s="117">
        <f>ותק!Z76</f>
        <v>1.7964071856287425E-2</v>
      </c>
      <c r="L76" s="117"/>
      <c r="M76" s="117"/>
      <c r="N76" s="117"/>
      <c r="O76" s="117"/>
      <c r="P76" s="117"/>
      <c r="Q76" s="117"/>
      <c r="R76" s="118"/>
      <c r="S76" s="118"/>
      <c r="T76" s="118"/>
      <c r="U76" s="118"/>
      <c r="V76" s="118"/>
      <c r="W76" s="118"/>
      <c r="X76" s="118"/>
      <c r="Y76" s="118"/>
      <c r="Z76" s="118"/>
      <c r="AA76" s="118"/>
      <c r="AB76" s="118"/>
      <c r="AC76" s="118"/>
      <c r="AD76" s="118">
        <f t="shared" si="2"/>
        <v>2.8607966135017586E-2</v>
      </c>
      <c r="AE76" s="118">
        <f t="shared" si="3"/>
        <v>2.8607966135017586E-2</v>
      </c>
      <c r="AF76" s="119">
        <f t="shared" si="4"/>
        <v>57900.406467781606</v>
      </c>
      <c r="AG76" s="262">
        <f t="shared" si="5"/>
        <v>1</v>
      </c>
      <c r="AH76" s="262">
        <f t="shared" si="6"/>
        <v>1</v>
      </c>
      <c r="AI76" s="262">
        <f t="shared" si="7"/>
        <v>1</v>
      </c>
      <c r="AJ76" s="262">
        <f t="shared" si="8"/>
        <v>1</v>
      </c>
      <c r="AK76" s="262">
        <f t="shared" si="9"/>
        <v>1</v>
      </c>
      <c r="AL76" s="262">
        <f t="shared" si="10"/>
        <v>1</v>
      </c>
      <c r="AM76" s="262">
        <f t="shared" si="11"/>
        <v>1</v>
      </c>
      <c r="AN76" s="262">
        <f t="shared" si="12"/>
        <v>1</v>
      </c>
      <c r="AO76" s="262">
        <f t="shared" si="13"/>
        <v>1</v>
      </c>
      <c r="AP76" s="262">
        <f t="shared" si="14"/>
        <v>1</v>
      </c>
      <c r="AQ76" s="262">
        <f t="shared" si="15"/>
        <v>1</v>
      </c>
      <c r="AR76" s="262">
        <f t="shared" si="16"/>
        <v>1</v>
      </c>
      <c r="AS76" s="262">
        <f t="shared" si="17"/>
        <v>1</v>
      </c>
      <c r="AT76" s="262">
        <f t="shared" si="18"/>
        <v>1</v>
      </c>
      <c r="AU76" s="262">
        <f t="shared" si="19"/>
        <v>1</v>
      </c>
      <c r="AV76" s="262">
        <f t="shared" si="20"/>
        <v>1</v>
      </c>
      <c r="AW76" s="262">
        <f t="shared" si="21"/>
        <v>1</v>
      </c>
      <c r="AX76" s="262">
        <f t="shared" si="22"/>
        <v>1</v>
      </c>
      <c r="AY76" s="262">
        <f t="shared" si="23"/>
        <v>1</v>
      </c>
      <c r="AZ76" s="262">
        <f t="shared" si="24"/>
        <v>1</v>
      </c>
      <c r="BA76" s="262">
        <f t="shared" si="25"/>
        <v>1</v>
      </c>
      <c r="BB76" s="262">
        <f t="shared" si="26"/>
        <v>1</v>
      </c>
      <c r="BC76" s="262">
        <f t="shared" si="27"/>
        <v>1</v>
      </c>
      <c r="BD76" s="262">
        <f t="shared" si="28"/>
        <v>1</v>
      </c>
      <c r="BE76" s="262">
        <f t="shared" si="29"/>
        <v>1</v>
      </c>
      <c r="BF76" s="262">
        <f t="shared" si="30"/>
        <v>1</v>
      </c>
      <c r="BG76" s="262">
        <f t="shared" si="31"/>
        <v>1</v>
      </c>
    </row>
    <row r="77" spans="1:59" ht="15.75" hidden="1" x14ac:dyDescent="0.25">
      <c r="A77" s="266"/>
      <c r="B77" s="116" t="str">
        <f t="shared" si="1"/>
        <v/>
      </c>
      <c r="C77" s="65" t="str">
        <f>IF('תנאי סף'!BE77&lt;&gt;1,"",'תנאי סף'!F77)</f>
        <v/>
      </c>
      <c r="D77" s="117" t="str">
        <f>מורכבות!Z77</f>
        <v/>
      </c>
      <c r="E77" s="117" t="str">
        <f>תקציב!Z77</f>
        <v/>
      </c>
      <c r="F77" s="117"/>
      <c r="G77" s="117" t="str">
        <f>'מיקום גיאוגרפי'!Z77</f>
        <v/>
      </c>
      <c r="H77" s="117"/>
      <c r="I77" s="117" t="str">
        <f>'מספר אמנים או מנחים'!Z77</f>
        <v/>
      </c>
      <c r="J77" s="117" t="str">
        <f>'חשיבות ותרומה לתחום'!Z77</f>
        <v/>
      </c>
      <c r="K77" s="117" t="str">
        <f>ותק!Z77</f>
        <v/>
      </c>
      <c r="L77" s="117"/>
      <c r="M77" s="117"/>
      <c r="N77" s="117"/>
      <c r="O77" s="117"/>
      <c r="P77" s="117"/>
      <c r="Q77" s="117"/>
      <c r="R77" s="118"/>
      <c r="S77" s="118"/>
      <c r="T77" s="118"/>
      <c r="U77" s="118"/>
      <c r="V77" s="118"/>
      <c r="W77" s="118"/>
      <c r="X77" s="118"/>
      <c r="Y77" s="118"/>
      <c r="Z77" s="118"/>
      <c r="AA77" s="118"/>
      <c r="AB77" s="118"/>
      <c r="AC77" s="118"/>
      <c r="AD77" s="118" t="str">
        <f t="shared" si="2"/>
        <v/>
      </c>
      <c r="AE77" s="118" t="str">
        <f t="shared" si="3"/>
        <v/>
      </c>
      <c r="AF77" s="119" t="str">
        <f t="shared" si="4"/>
        <v/>
      </c>
      <c r="AG77" s="262">
        <f t="shared" si="5"/>
        <v>1</v>
      </c>
      <c r="AH77" s="262">
        <f t="shared" si="6"/>
        <v>1</v>
      </c>
      <c r="AI77" s="262">
        <f t="shared" si="7"/>
        <v>1</v>
      </c>
      <c r="AJ77" s="262">
        <f t="shared" si="8"/>
        <v>1</v>
      </c>
      <c r="AK77" s="262">
        <f t="shared" si="9"/>
        <v>1</v>
      </c>
      <c r="AL77" s="262">
        <f t="shared" si="10"/>
        <v>1</v>
      </c>
      <c r="AM77" s="262">
        <f t="shared" si="11"/>
        <v>1</v>
      </c>
      <c r="AN77" s="262">
        <f t="shared" si="12"/>
        <v>1</v>
      </c>
      <c r="AO77" s="262">
        <f t="shared" si="13"/>
        <v>1</v>
      </c>
      <c r="AP77" s="262">
        <f t="shared" si="14"/>
        <v>1</v>
      </c>
      <c r="AQ77" s="262">
        <f t="shared" si="15"/>
        <v>1</v>
      </c>
      <c r="AR77" s="262">
        <f t="shared" si="16"/>
        <v>1</v>
      </c>
      <c r="AS77" s="262">
        <f t="shared" si="17"/>
        <v>1</v>
      </c>
      <c r="AT77" s="262">
        <f t="shared" si="18"/>
        <v>1</v>
      </c>
      <c r="AU77" s="262">
        <f t="shared" si="19"/>
        <v>1</v>
      </c>
      <c r="AV77" s="262">
        <f t="shared" si="20"/>
        <v>1</v>
      </c>
      <c r="AW77" s="262">
        <f t="shared" si="21"/>
        <v>1</v>
      </c>
      <c r="AX77" s="262">
        <f t="shared" si="22"/>
        <v>1</v>
      </c>
      <c r="AY77" s="262">
        <f t="shared" si="23"/>
        <v>1</v>
      </c>
      <c r="AZ77" s="262">
        <f t="shared" si="24"/>
        <v>1</v>
      </c>
      <c r="BA77" s="262">
        <f t="shared" si="25"/>
        <v>1</v>
      </c>
      <c r="BB77" s="262">
        <f t="shared" si="26"/>
        <v>1</v>
      </c>
      <c r="BC77" s="262">
        <f t="shared" si="27"/>
        <v>1</v>
      </c>
      <c r="BD77" s="262">
        <f t="shared" si="28"/>
        <v>1</v>
      </c>
      <c r="BE77" s="262">
        <f t="shared" si="29"/>
        <v>1</v>
      </c>
      <c r="BF77" s="262">
        <f t="shared" si="30"/>
        <v>1</v>
      </c>
      <c r="BG77" s="262">
        <f t="shared" si="31"/>
        <v>1</v>
      </c>
    </row>
    <row r="78" spans="1:59" ht="15.75" hidden="1" x14ac:dyDescent="0.25">
      <c r="A78" s="266"/>
      <c r="B78" s="116" t="str">
        <f t="shared" si="1"/>
        <v/>
      </c>
      <c r="C78" s="65" t="str">
        <f>IF('תנאי סף'!BE78&lt;&gt;1,"",'תנאי סף'!F78)</f>
        <v/>
      </c>
      <c r="D78" s="117" t="str">
        <f>מורכבות!Z78</f>
        <v/>
      </c>
      <c r="E78" s="117" t="str">
        <f>תקציב!Z78</f>
        <v/>
      </c>
      <c r="F78" s="117"/>
      <c r="G78" s="117" t="str">
        <f>'מיקום גיאוגרפי'!Z78</f>
        <v/>
      </c>
      <c r="H78" s="117"/>
      <c r="I78" s="117" t="str">
        <f>'מספר אמנים או מנחים'!Z78</f>
        <v/>
      </c>
      <c r="J78" s="117" t="str">
        <f>'חשיבות ותרומה לתחום'!Z78</f>
        <v/>
      </c>
      <c r="K78" s="117" t="str">
        <f>ותק!Z78</f>
        <v/>
      </c>
      <c r="L78" s="117"/>
      <c r="M78" s="117"/>
      <c r="N78" s="117"/>
      <c r="O78" s="117"/>
      <c r="P78" s="117"/>
      <c r="Q78" s="117"/>
      <c r="R78" s="118"/>
      <c r="S78" s="118"/>
      <c r="T78" s="118"/>
      <c r="U78" s="118"/>
      <c r="V78" s="118"/>
      <c r="W78" s="118"/>
      <c r="X78" s="118"/>
      <c r="Y78" s="118"/>
      <c r="Z78" s="118"/>
      <c r="AA78" s="118"/>
      <c r="AB78" s="118"/>
      <c r="AC78" s="118"/>
      <c r="AD78" s="118" t="str">
        <f t="shared" si="2"/>
        <v/>
      </c>
      <c r="AE78" s="118" t="str">
        <f t="shared" si="3"/>
        <v/>
      </c>
      <c r="AF78" s="119" t="str">
        <f t="shared" si="4"/>
        <v/>
      </c>
      <c r="AG78" s="262">
        <f t="shared" si="5"/>
        <v>1</v>
      </c>
      <c r="AH78" s="262">
        <f t="shared" si="6"/>
        <v>1</v>
      </c>
      <c r="AI78" s="262">
        <f t="shared" si="7"/>
        <v>1</v>
      </c>
      <c r="AJ78" s="262">
        <f t="shared" si="8"/>
        <v>1</v>
      </c>
      <c r="AK78" s="262">
        <f t="shared" si="9"/>
        <v>1</v>
      </c>
      <c r="AL78" s="262">
        <f t="shared" si="10"/>
        <v>1</v>
      </c>
      <c r="AM78" s="262">
        <f t="shared" si="11"/>
        <v>1</v>
      </c>
      <c r="AN78" s="262">
        <f t="shared" si="12"/>
        <v>1</v>
      </c>
      <c r="AO78" s="262">
        <f t="shared" si="13"/>
        <v>1</v>
      </c>
      <c r="AP78" s="262">
        <f t="shared" si="14"/>
        <v>1</v>
      </c>
      <c r="AQ78" s="262">
        <f t="shared" si="15"/>
        <v>1</v>
      </c>
      <c r="AR78" s="262">
        <f t="shared" si="16"/>
        <v>1</v>
      </c>
      <c r="AS78" s="262">
        <f t="shared" si="17"/>
        <v>1</v>
      </c>
      <c r="AT78" s="262">
        <f t="shared" si="18"/>
        <v>1</v>
      </c>
      <c r="AU78" s="262">
        <f t="shared" si="19"/>
        <v>1</v>
      </c>
      <c r="AV78" s="262">
        <f t="shared" si="20"/>
        <v>1</v>
      </c>
      <c r="AW78" s="262">
        <f t="shared" si="21"/>
        <v>1</v>
      </c>
      <c r="AX78" s="262">
        <f t="shared" si="22"/>
        <v>1</v>
      </c>
      <c r="AY78" s="262">
        <f t="shared" si="23"/>
        <v>1</v>
      </c>
      <c r="AZ78" s="262">
        <f t="shared" si="24"/>
        <v>1</v>
      </c>
      <c r="BA78" s="262">
        <f t="shared" si="25"/>
        <v>1</v>
      </c>
      <c r="BB78" s="262">
        <f t="shared" si="26"/>
        <v>1</v>
      </c>
      <c r="BC78" s="262">
        <f t="shared" si="27"/>
        <v>1</v>
      </c>
      <c r="BD78" s="262">
        <f t="shared" si="28"/>
        <v>1</v>
      </c>
      <c r="BE78" s="262">
        <f t="shared" si="29"/>
        <v>1</v>
      </c>
      <c r="BF78" s="262">
        <f t="shared" si="30"/>
        <v>1</v>
      </c>
      <c r="BG78" s="262">
        <f t="shared" si="31"/>
        <v>1</v>
      </c>
    </row>
    <row r="79" spans="1:59" ht="15.75" hidden="1" x14ac:dyDescent="0.25">
      <c r="A79" s="266"/>
      <c r="B79" s="116" t="str">
        <f t="shared" si="1"/>
        <v/>
      </c>
      <c r="C79" s="65" t="str">
        <f>IF('תנאי סף'!BE79&lt;&gt;1,"",'תנאי סף'!F79)</f>
        <v/>
      </c>
      <c r="D79" s="117" t="str">
        <f>מורכבות!Z79</f>
        <v/>
      </c>
      <c r="E79" s="117" t="str">
        <f>תקציב!Z79</f>
        <v/>
      </c>
      <c r="F79" s="117"/>
      <c r="G79" s="117" t="str">
        <f>'מיקום גיאוגרפי'!Z79</f>
        <v/>
      </c>
      <c r="H79" s="117"/>
      <c r="I79" s="117" t="str">
        <f>'מספר אמנים או מנחים'!Z79</f>
        <v/>
      </c>
      <c r="J79" s="117" t="str">
        <f>'חשיבות ותרומה לתחום'!Z79</f>
        <v/>
      </c>
      <c r="K79" s="117" t="str">
        <f>ותק!Z79</f>
        <v/>
      </c>
      <c r="L79" s="117"/>
      <c r="M79" s="117"/>
      <c r="N79" s="117"/>
      <c r="O79" s="117"/>
      <c r="P79" s="117"/>
      <c r="Q79" s="117"/>
      <c r="R79" s="118"/>
      <c r="S79" s="118"/>
      <c r="T79" s="118"/>
      <c r="U79" s="118"/>
      <c r="V79" s="118"/>
      <c r="W79" s="118"/>
      <c r="X79" s="118"/>
      <c r="Y79" s="118"/>
      <c r="Z79" s="118"/>
      <c r="AA79" s="118"/>
      <c r="AB79" s="118"/>
      <c r="AC79" s="118"/>
      <c r="AD79" s="118" t="str">
        <f t="shared" si="2"/>
        <v/>
      </c>
      <c r="AE79" s="118" t="str">
        <f t="shared" si="3"/>
        <v/>
      </c>
      <c r="AF79" s="119" t="str">
        <f t="shared" si="4"/>
        <v/>
      </c>
      <c r="AG79" s="262">
        <f t="shared" si="5"/>
        <v>1</v>
      </c>
      <c r="AH79" s="262">
        <f t="shared" si="6"/>
        <v>1</v>
      </c>
      <c r="AI79" s="262">
        <f t="shared" si="7"/>
        <v>1</v>
      </c>
      <c r="AJ79" s="262">
        <f t="shared" si="8"/>
        <v>1</v>
      </c>
      <c r="AK79" s="262">
        <f t="shared" si="9"/>
        <v>1</v>
      </c>
      <c r="AL79" s="262">
        <f t="shared" si="10"/>
        <v>1</v>
      </c>
      <c r="AM79" s="262">
        <f t="shared" si="11"/>
        <v>1</v>
      </c>
      <c r="AN79" s="262">
        <f t="shared" si="12"/>
        <v>1</v>
      </c>
      <c r="AO79" s="262">
        <f t="shared" si="13"/>
        <v>1</v>
      </c>
      <c r="AP79" s="262">
        <f t="shared" si="14"/>
        <v>1</v>
      </c>
      <c r="AQ79" s="262">
        <f t="shared" si="15"/>
        <v>1</v>
      </c>
      <c r="AR79" s="262">
        <f t="shared" si="16"/>
        <v>1</v>
      </c>
      <c r="AS79" s="262">
        <f t="shared" si="17"/>
        <v>1</v>
      </c>
      <c r="AT79" s="262">
        <f t="shared" si="18"/>
        <v>1</v>
      </c>
      <c r="AU79" s="262">
        <f t="shared" si="19"/>
        <v>1</v>
      </c>
      <c r="AV79" s="262">
        <f t="shared" si="20"/>
        <v>1</v>
      </c>
      <c r="AW79" s="262">
        <f t="shared" si="21"/>
        <v>1</v>
      </c>
      <c r="AX79" s="262">
        <f t="shared" si="22"/>
        <v>1</v>
      </c>
      <c r="AY79" s="262">
        <f t="shared" si="23"/>
        <v>1</v>
      </c>
      <c r="AZ79" s="262">
        <f t="shared" si="24"/>
        <v>1</v>
      </c>
      <c r="BA79" s="262">
        <f t="shared" si="25"/>
        <v>1</v>
      </c>
      <c r="BB79" s="262">
        <f t="shared" si="26"/>
        <v>1</v>
      </c>
      <c r="BC79" s="262">
        <f t="shared" si="27"/>
        <v>1</v>
      </c>
      <c r="BD79" s="262">
        <f t="shared" si="28"/>
        <v>1</v>
      </c>
      <c r="BE79" s="262">
        <f t="shared" si="29"/>
        <v>1</v>
      </c>
      <c r="BF79" s="262">
        <f t="shared" si="30"/>
        <v>1</v>
      </c>
      <c r="BG79" s="262">
        <f t="shared" si="31"/>
        <v>1</v>
      </c>
    </row>
    <row r="80" spans="1:59" ht="28.5" customHeight="1" x14ac:dyDescent="0.25">
      <c r="A80" s="266"/>
      <c r="B80" s="116">
        <f t="shared" si="1"/>
        <v>50</v>
      </c>
      <c r="C80" s="65" t="str">
        <f>IF('תנאי סף'!BE80&lt;&gt;1,"",'תנאי סף'!F80)</f>
        <v>מיוזיק פורט - קידום אמנים ברשת</v>
      </c>
      <c r="D80" s="117">
        <f>מורכבות!Z80</f>
        <v>1.282051282051282E-2</v>
      </c>
      <c r="E80" s="117">
        <f>תקציב!Z80</f>
        <v>2.8588334487229985E-2</v>
      </c>
      <c r="F80" s="117"/>
      <c r="G80" s="117">
        <f>'מיקום גיאוגרפי'!Z80</f>
        <v>3.669724770642202E-2</v>
      </c>
      <c r="H80" s="117"/>
      <c r="I80" s="117">
        <f>'מספר אמנים או מנחים'!Z80</f>
        <v>4.8316251830161056E-2</v>
      </c>
      <c r="J80" s="117">
        <f>'חשיבות ותרומה לתחום'!Z80</f>
        <v>2.2222222222222223E-2</v>
      </c>
      <c r="K80" s="117">
        <f>ותק!Z80</f>
        <v>2.9940119760479042E-2</v>
      </c>
      <c r="L80" s="117"/>
      <c r="M80" s="117"/>
      <c r="N80" s="117"/>
      <c r="O80" s="117"/>
      <c r="P80" s="117"/>
      <c r="Q80" s="117"/>
      <c r="R80" s="118"/>
      <c r="S80" s="118"/>
      <c r="T80" s="118"/>
      <c r="U80" s="118"/>
      <c r="V80" s="118"/>
      <c r="W80" s="118"/>
      <c r="X80" s="118"/>
      <c r="Y80" s="118"/>
      <c r="Z80" s="118"/>
      <c r="AA80" s="118"/>
      <c r="AB80" s="118"/>
      <c r="AC80" s="118"/>
      <c r="AD80" s="118">
        <f t="shared" si="2"/>
        <v>3.0632932639923626E-2</v>
      </c>
      <c r="AE80" s="118">
        <f t="shared" si="3"/>
        <v>3.0632932639923626E-2</v>
      </c>
      <c r="AF80" s="119">
        <f t="shared" si="4"/>
        <v>61998.788826190066</v>
      </c>
      <c r="AG80" s="262">
        <f t="shared" si="5"/>
        <v>1</v>
      </c>
      <c r="AH80" s="262">
        <f t="shared" si="6"/>
        <v>1</v>
      </c>
      <c r="AI80" s="262">
        <f t="shared" si="7"/>
        <v>1</v>
      </c>
      <c r="AJ80" s="262">
        <f t="shared" si="8"/>
        <v>1</v>
      </c>
      <c r="AK80" s="262">
        <f t="shared" si="9"/>
        <v>1</v>
      </c>
      <c r="AL80" s="262">
        <f t="shared" si="10"/>
        <v>1</v>
      </c>
      <c r="AM80" s="262">
        <f t="shared" si="11"/>
        <v>1</v>
      </c>
      <c r="AN80" s="262">
        <f t="shared" si="12"/>
        <v>1</v>
      </c>
      <c r="AO80" s="262">
        <f t="shared" si="13"/>
        <v>1</v>
      </c>
      <c r="AP80" s="262">
        <f t="shared" si="14"/>
        <v>1</v>
      </c>
      <c r="AQ80" s="262">
        <f t="shared" si="15"/>
        <v>1</v>
      </c>
      <c r="AR80" s="262">
        <f t="shared" si="16"/>
        <v>1</v>
      </c>
      <c r="AS80" s="262">
        <f t="shared" si="17"/>
        <v>1</v>
      </c>
      <c r="AT80" s="262">
        <f t="shared" si="18"/>
        <v>1</v>
      </c>
      <c r="AU80" s="262">
        <f t="shared" si="19"/>
        <v>1</v>
      </c>
      <c r="AV80" s="262">
        <f t="shared" si="20"/>
        <v>1</v>
      </c>
      <c r="AW80" s="262">
        <f t="shared" si="21"/>
        <v>1</v>
      </c>
      <c r="AX80" s="262">
        <f t="shared" si="22"/>
        <v>1</v>
      </c>
      <c r="AY80" s="262">
        <f t="shared" si="23"/>
        <v>1</v>
      </c>
      <c r="AZ80" s="262">
        <f t="shared" si="24"/>
        <v>1</v>
      </c>
      <c r="BA80" s="262">
        <f t="shared" si="25"/>
        <v>1</v>
      </c>
      <c r="BB80" s="262">
        <f t="shared" si="26"/>
        <v>1</v>
      </c>
      <c r="BC80" s="262">
        <f t="shared" si="27"/>
        <v>1</v>
      </c>
      <c r="BD80" s="262">
        <f t="shared" si="28"/>
        <v>1</v>
      </c>
      <c r="BE80" s="262">
        <f t="shared" si="29"/>
        <v>1</v>
      </c>
      <c r="BF80" s="262">
        <f t="shared" si="30"/>
        <v>1</v>
      </c>
      <c r="BG80" s="262">
        <f t="shared" si="31"/>
        <v>1</v>
      </c>
    </row>
    <row r="81" spans="1:59" ht="27.75" customHeight="1" x14ac:dyDescent="0.25">
      <c r="A81" s="266"/>
      <c r="B81" s="116">
        <f t="shared" si="1"/>
        <v>51</v>
      </c>
      <c r="C81" s="65" t="str">
        <f>IF('תנאי סף'!BE81&lt;&gt;1,"",'תנאי סף'!F81)</f>
        <v>כביש אחד  - פרויקט מוזיקלי</v>
      </c>
      <c r="D81" s="117">
        <f>מורכבות!Z81</f>
        <v>1.282051282051282E-2</v>
      </c>
      <c r="E81" s="117">
        <f>תקציב!Z81</f>
        <v>1.0720625432711245E-2</v>
      </c>
      <c r="F81" s="117"/>
      <c r="G81" s="117">
        <f>'מיקום גיאוגרפי'!Z81</f>
        <v>3.669724770642202E-2</v>
      </c>
      <c r="H81" s="117"/>
      <c r="I81" s="117">
        <f>'מספר אמנים או מנחים'!Z81</f>
        <v>1.0248901903367497E-2</v>
      </c>
      <c r="J81" s="117">
        <f>'חשיבות ותרומה לתחום'!Z81</f>
        <v>2.2222222222222223E-2</v>
      </c>
      <c r="K81" s="117">
        <f>ותק!Z81</f>
        <v>1.7964071856287425E-2</v>
      </c>
      <c r="L81" s="117"/>
      <c r="M81" s="117"/>
      <c r="N81" s="117"/>
      <c r="O81" s="117"/>
      <c r="P81" s="117"/>
      <c r="Q81" s="117"/>
      <c r="R81" s="118"/>
      <c r="S81" s="118"/>
      <c r="T81" s="118"/>
      <c r="U81" s="118"/>
      <c r="V81" s="118"/>
      <c r="W81" s="118"/>
      <c r="X81" s="118"/>
      <c r="Y81" s="118"/>
      <c r="Z81" s="118"/>
      <c r="AA81" s="118"/>
      <c r="AB81" s="118"/>
      <c r="AC81" s="118"/>
      <c r="AD81" s="118">
        <f t="shared" si="2"/>
        <v>1.7649513658032422E-2</v>
      </c>
      <c r="AE81" s="118">
        <f t="shared" si="3"/>
        <v>1.7649513658032422E-2</v>
      </c>
      <c r="AF81" s="119">
        <f t="shared" si="4"/>
        <v>35721.309579846929</v>
      </c>
      <c r="AG81" s="262">
        <f t="shared" si="5"/>
        <v>1</v>
      </c>
      <c r="AH81" s="262">
        <f t="shared" si="6"/>
        <v>1</v>
      </c>
      <c r="AI81" s="262">
        <f t="shared" si="7"/>
        <v>1</v>
      </c>
      <c r="AJ81" s="262">
        <f t="shared" si="8"/>
        <v>1</v>
      </c>
      <c r="AK81" s="262">
        <f t="shared" si="9"/>
        <v>1</v>
      </c>
      <c r="AL81" s="262">
        <f t="shared" si="10"/>
        <v>1</v>
      </c>
      <c r="AM81" s="262">
        <f t="shared" si="11"/>
        <v>1</v>
      </c>
      <c r="AN81" s="262">
        <f t="shared" si="12"/>
        <v>1</v>
      </c>
      <c r="AO81" s="262">
        <f t="shared" si="13"/>
        <v>1</v>
      </c>
      <c r="AP81" s="262">
        <f t="shared" si="14"/>
        <v>1</v>
      </c>
      <c r="AQ81" s="262">
        <f t="shared" si="15"/>
        <v>1</v>
      </c>
      <c r="AR81" s="262">
        <f t="shared" si="16"/>
        <v>1</v>
      </c>
      <c r="AS81" s="262">
        <f t="shared" si="17"/>
        <v>1</v>
      </c>
      <c r="AT81" s="262">
        <f t="shared" si="18"/>
        <v>1</v>
      </c>
      <c r="AU81" s="262">
        <f t="shared" si="19"/>
        <v>1</v>
      </c>
      <c r="AV81" s="262">
        <f t="shared" si="20"/>
        <v>1</v>
      </c>
      <c r="AW81" s="262">
        <f t="shared" si="21"/>
        <v>1</v>
      </c>
      <c r="AX81" s="262">
        <f t="shared" si="22"/>
        <v>1</v>
      </c>
      <c r="AY81" s="262">
        <f t="shared" si="23"/>
        <v>1</v>
      </c>
      <c r="AZ81" s="262">
        <f t="shared" si="24"/>
        <v>1</v>
      </c>
      <c r="BA81" s="262">
        <f t="shared" si="25"/>
        <v>1</v>
      </c>
      <c r="BB81" s="262">
        <f t="shared" si="26"/>
        <v>1</v>
      </c>
      <c r="BC81" s="262">
        <f t="shared" si="27"/>
        <v>1</v>
      </c>
      <c r="BD81" s="262">
        <f t="shared" si="28"/>
        <v>1</v>
      </c>
      <c r="BE81" s="262">
        <f t="shared" si="29"/>
        <v>1</v>
      </c>
      <c r="BF81" s="262">
        <f t="shared" si="30"/>
        <v>1</v>
      </c>
      <c r="BG81" s="262">
        <f t="shared" si="31"/>
        <v>1</v>
      </c>
    </row>
    <row r="82" spans="1:59" ht="15.75" hidden="1" x14ac:dyDescent="0.25">
      <c r="A82" s="266"/>
      <c r="B82" s="116" t="str">
        <f t="shared" si="1"/>
        <v/>
      </c>
      <c r="C82" s="65" t="str">
        <f>IF('תנאי סף'!BE82&lt;&gt;1,"",'תנאי סף'!F82)</f>
        <v/>
      </c>
      <c r="D82" s="117" t="str">
        <f>מורכבות!Z82</f>
        <v/>
      </c>
      <c r="E82" s="117" t="str">
        <f>תקציב!Z82</f>
        <v/>
      </c>
      <c r="F82" s="117"/>
      <c r="G82" s="117" t="str">
        <f>'מיקום גיאוגרפי'!Z82</f>
        <v/>
      </c>
      <c r="H82" s="117"/>
      <c r="I82" s="117" t="str">
        <f>'מספר אמנים או מנחים'!Z82</f>
        <v/>
      </c>
      <c r="J82" s="117" t="str">
        <f>'חשיבות ותרומה לתחום'!Z82</f>
        <v/>
      </c>
      <c r="K82" s="117" t="str">
        <f>ותק!Z82</f>
        <v/>
      </c>
      <c r="L82" s="117"/>
      <c r="M82" s="117"/>
      <c r="N82" s="117"/>
      <c r="O82" s="117"/>
      <c r="P82" s="117"/>
      <c r="Q82" s="117"/>
      <c r="R82" s="118"/>
      <c r="S82" s="118"/>
      <c r="T82" s="118"/>
      <c r="U82" s="118"/>
      <c r="V82" s="118"/>
      <c r="W82" s="118"/>
      <c r="X82" s="118"/>
      <c r="Y82" s="118"/>
      <c r="Z82" s="118"/>
      <c r="AA82" s="118"/>
      <c r="AB82" s="118"/>
      <c r="AC82" s="118"/>
      <c r="AD82" s="118" t="str">
        <f t="shared" si="2"/>
        <v/>
      </c>
      <c r="AE82" s="118" t="str">
        <f t="shared" si="3"/>
        <v/>
      </c>
      <c r="AF82" s="119" t="str">
        <f t="shared" si="4"/>
        <v/>
      </c>
      <c r="AG82" s="262">
        <f t="shared" si="5"/>
        <v>1</v>
      </c>
      <c r="AH82" s="262">
        <f t="shared" si="6"/>
        <v>1</v>
      </c>
      <c r="AI82" s="262">
        <f t="shared" si="7"/>
        <v>1</v>
      </c>
      <c r="AJ82" s="262">
        <f t="shared" si="8"/>
        <v>1</v>
      </c>
      <c r="AK82" s="262">
        <f t="shared" si="9"/>
        <v>1</v>
      </c>
      <c r="AL82" s="262">
        <f t="shared" si="10"/>
        <v>1</v>
      </c>
      <c r="AM82" s="262">
        <f t="shared" si="11"/>
        <v>1</v>
      </c>
      <c r="AN82" s="262">
        <f t="shared" si="12"/>
        <v>1</v>
      </c>
      <c r="AO82" s="262">
        <f t="shared" si="13"/>
        <v>1</v>
      </c>
      <c r="AP82" s="262">
        <f t="shared" si="14"/>
        <v>1</v>
      </c>
      <c r="AQ82" s="262">
        <f t="shared" si="15"/>
        <v>1</v>
      </c>
      <c r="AR82" s="262">
        <f t="shared" si="16"/>
        <v>1</v>
      </c>
      <c r="AS82" s="262">
        <f t="shared" si="17"/>
        <v>1</v>
      </c>
      <c r="AT82" s="262">
        <f t="shared" si="18"/>
        <v>1</v>
      </c>
      <c r="AU82" s="262">
        <f t="shared" si="19"/>
        <v>1</v>
      </c>
      <c r="AV82" s="262">
        <f t="shared" si="20"/>
        <v>1</v>
      </c>
      <c r="AW82" s="262">
        <f t="shared" si="21"/>
        <v>1</v>
      </c>
      <c r="AX82" s="262">
        <f t="shared" si="22"/>
        <v>1</v>
      </c>
      <c r="AY82" s="262">
        <f t="shared" si="23"/>
        <v>1</v>
      </c>
      <c r="AZ82" s="262">
        <f t="shared" si="24"/>
        <v>1</v>
      </c>
      <c r="BA82" s="262">
        <f t="shared" si="25"/>
        <v>1</v>
      </c>
      <c r="BB82" s="262">
        <f t="shared" si="26"/>
        <v>1</v>
      </c>
      <c r="BC82" s="262">
        <f t="shared" si="27"/>
        <v>1</v>
      </c>
      <c r="BD82" s="262">
        <f t="shared" si="28"/>
        <v>1</v>
      </c>
      <c r="BE82" s="262">
        <f t="shared" si="29"/>
        <v>1</v>
      </c>
      <c r="BF82" s="262">
        <f t="shared" si="30"/>
        <v>1</v>
      </c>
      <c r="BG82" s="262">
        <f t="shared" si="31"/>
        <v>1</v>
      </c>
    </row>
    <row r="83" spans="1:59" ht="57.4" customHeight="1" x14ac:dyDescent="0.25">
      <c r="A83" s="266"/>
      <c r="B83" s="116">
        <f t="shared" si="1"/>
        <v>53</v>
      </c>
      <c r="C83" s="65" t="str">
        <f>IF('תנאי סף'!BE83&lt;&gt;1,"",'תנאי סף'!F83)</f>
        <v>עירית תל-אביב-יפו- תאטרון הסמטה ג'אז 2025</v>
      </c>
      <c r="D83" s="117">
        <f>מורכבות!Z83</f>
        <v>1.282051282051282E-2</v>
      </c>
      <c r="E83" s="117">
        <f>תקציב!Z83</f>
        <v>1.4768590654430574E-2</v>
      </c>
      <c r="F83" s="117"/>
      <c r="G83" s="117">
        <f>'מיקום גיאוגרפי'!Z83</f>
        <v>0</v>
      </c>
      <c r="H83" s="117"/>
      <c r="I83" s="117">
        <f>'מספר אמנים או מנחים'!Z83</f>
        <v>5.4172767203513911E-2</v>
      </c>
      <c r="J83" s="117">
        <f>'חשיבות ותרומה לתחום'!Z83</f>
        <v>2.2222222222222223E-2</v>
      </c>
      <c r="K83" s="117">
        <f>ותק!Z83</f>
        <v>2.9940119760479042E-2</v>
      </c>
      <c r="L83" s="117"/>
      <c r="M83" s="117"/>
      <c r="N83" s="117"/>
      <c r="O83" s="117"/>
      <c r="P83" s="117"/>
      <c r="Q83" s="117"/>
      <c r="R83" s="118"/>
      <c r="S83" s="118"/>
      <c r="T83" s="118"/>
      <c r="U83" s="118"/>
      <c r="V83" s="118"/>
      <c r="W83" s="118"/>
      <c r="X83" s="118"/>
      <c r="Y83" s="118"/>
      <c r="Z83" s="118"/>
      <c r="AA83" s="118"/>
      <c r="AB83" s="118"/>
      <c r="AC83" s="118"/>
      <c r="AD83" s="118">
        <f t="shared" si="2"/>
        <v>2.3535699792071013E-2</v>
      </c>
      <c r="AE83" s="118">
        <f t="shared" si="3"/>
        <v>2.3535699792071013E-2</v>
      </c>
      <c r="AF83" s="119">
        <f t="shared" si="4"/>
        <v>47634.514737367121</v>
      </c>
      <c r="AG83" s="262">
        <f t="shared" si="5"/>
        <v>1</v>
      </c>
      <c r="AH83" s="262">
        <f t="shared" si="6"/>
        <v>1</v>
      </c>
      <c r="AI83" s="262">
        <f t="shared" si="7"/>
        <v>1</v>
      </c>
      <c r="AJ83" s="262">
        <f t="shared" si="8"/>
        <v>1</v>
      </c>
      <c r="AK83" s="262">
        <f t="shared" si="9"/>
        <v>1</v>
      </c>
      <c r="AL83" s="262">
        <f t="shared" si="10"/>
        <v>1</v>
      </c>
      <c r="AM83" s="262">
        <f t="shared" si="11"/>
        <v>1</v>
      </c>
      <c r="AN83" s="262">
        <f t="shared" si="12"/>
        <v>1</v>
      </c>
      <c r="AO83" s="262">
        <f t="shared" si="13"/>
        <v>1</v>
      </c>
      <c r="AP83" s="262">
        <f t="shared" si="14"/>
        <v>1</v>
      </c>
      <c r="AQ83" s="262">
        <f t="shared" si="15"/>
        <v>1</v>
      </c>
      <c r="AR83" s="262">
        <f t="shared" si="16"/>
        <v>1</v>
      </c>
      <c r="AS83" s="262">
        <f t="shared" si="17"/>
        <v>1</v>
      </c>
      <c r="AT83" s="262">
        <f t="shared" si="18"/>
        <v>1</v>
      </c>
      <c r="AU83" s="262">
        <f t="shared" si="19"/>
        <v>1</v>
      </c>
      <c r="AV83" s="262">
        <f t="shared" si="20"/>
        <v>1</v>
      </c>
      <c r="AW83" s="262">
        <f t="shared" si="21"/>
        <v>1</v>
      </c>
      <c r="AX83" s="262">
        <f t="shared" si="22"/>
        <v>1</v>
      </c>
      <c r="AY83" s="262">
        <f t="shared" si="23"/>
        <v>1</v>
      </c>
      <c r="AZ83" s="262">
        <f t="shared" si="24"/>
        <v>1</v>
      </c>
      <c r="BA83" s="262">
        <f t="shared" si="25"/>
        <v>1</v>
      </c>
      <c r="BB83" s="262">
        <f t="shared" si="26"/>
        <v>1</v>
      </c>
      <c r="BC83" s="262">
        <f t="shared" si="27"/>
        <v>1</v>
      </c>
      <c r="BD83" s="262">
        <f t="shared" si="28"/>
        <v>1</v>
      </c>
      <c r="BE83" s="262">
        <f t="shared" si="29"/>
        <v>1</v>
      </c>
      <c r="BF83" s="262">
        <f t="shared" si="30"/>
        <v>1</v>
      </c>
      <c r="BG83" s="262">
        <f t="shared" si="31"/>
        <v>1</v>
      </c>
    </row>
    <row r="84" spans="1:59" ht="32.25" hidden="1" customHeight="1" x14ac:dyDescent="0.25">
      <c r="A84" s="266"/>
      <c r="B84" s="116" t="str">
        <f t="shared" si="1"/>
        <v/>
      </c>
      <c r="C84" s="65" t="str">
        <f>IF('תנאי סף'!BE84&lt;&gt;1,"",'תנאי סף'!F84)</f>
        <v/>
      </c>
      <c r="D84" s="117" t="str">
        <f>מורכבות!Z84</f>
        <v/>
      </c>
      <c r="E84" s="117" t="str">
        <f>תקציב!Z84</f>
        <v/>
      </c>
      <c r="F84" s="117"/>
      <c r="G84" s="117" t="str">
        <f>'מיקום גיאוגרפי'!Z84</f>
        <v/>
      </c>
      <c r="H84" s="117"/>
      <c r="I84" s="117" t="str">
        <f>'מספר אמנים או מנחים'!Z84</f>
        <v/>
      </c>
      <c r="J84" s="117" t="str">
        <f>'חשיבות ותרומה לתחום'!Z84</f>
        <v/>
      </c>
      <c r="K84" s="117" t="str">
        <f>ותק!Z84</f>
        <v/>
      </c>
      <c r="L84" s="117"/>
      <c r="M84" s="117"/>
      <c r="N84" s="117"/>
      <c r="O84" s="117"/>
      <c r="P84" s="117"/>
      <c r="Q84" s="117"/>
      <c r="R84" s="118"/>
      <c r="S84" s="118"/>
      <c r="T84" s="118"/>
      <c r="U84" s="118"/>
      <c r="V84" s="118"/>
      <c r="W84" s="118"/>
      <c r="X84" s="118"/>
      <c r="Y84" s="118"/>
      <c r="Z84" s="118"/>
      <c r="AA84" s="118"/>
      <c r="AB84" s="118"/>
      <c r="AC84" s="118"/>
      <c r="AD84" s="118" t="str">
        <f t="shared" si="2"/>
        <v/>
      </c>
      <c r="AE84" s="118" t="str">
        <f t="shared" si="3"/>
        <v/>
      </c>
      <c r="AF84" s="119" t="str">
        <f t="shared" si="4"/>
        <v/>
      </c>
      <c r="AG84" s="262">
        <f t="shared" si="5"/>
        <v>1</v>
      </c>
      <c r="AH84" s="262">
        <f t="shared" si="6"/>
        <v>1</v>
      </c>
      <c r="AI84" s="262">
        <f t="shared" si="7"/>
        <v>1</v>
      </c>
      <c r="AJ84" s="262">
        <f t="shared" si="8"/>
        <v>1</v>
      </c>
      <c r="AK84" s="262">
        <f t="shared" si="9"/>
        <v>1</v>
      </c>
      <c r="AL84" s="262">
        <f t="shared" si="10"/>
        <v>1</v>
      </c>
      <c r="AM84" s="262">
        <f t="shared" si="11"/>
        <v>1</v>
      </c>
      <c r="AN84" s="262">
        <f t="shared" si="12"/>
        <v>1</v>
      </c>
      <c r="AO84" s="262">
        <f t="shared" si="13"/>
        <v>1</v>
      </c>
      <c r="AP84" s="262">
        <f t="shared" si="14"/>
        <v>1</v>
      </c>
      <c r="AQ84" s="262">
        <f t="shared" si="15"/>
        <v>1</v>
      </c>
      <c r="AR84" s="262">
        <f t="shared" si="16"/>
        <v>1</v>
      </c>
      <c r="AS84" s="262">
        <f t="shared" si="17"/>
        <v>1</v>
      </c>
      <c r="AT84" s="262">
        <f t="shared" si="18"/>
        <v>1</v>
      </c>
      <c r="AU84" s="262">
        <f t="shared" si="19"/>
        <v>1</v>
      </c>
      <c r="AV84" s="262">
        <f t="shared" si="20"/>
        <v>1</v>
      </c>
      <c r="AW84" s="262">
        <f t="shared" si="21"/>
        <v>1</v>
      </c>
      <c r="AX84" s="262">
        <f t="shared" si="22"/>
        <v>1</v>
      </c>
      <c r="AY84" s="262">
        <f t="shared" si="23"/>
        <v>1</v>
      </c>
      <c r="AZ84" s="262">
        <f t="shared" si="24"/>
        <v>1</v>
      </c>
      <c r="BA84" s="262">
        <f t="shared" si="25"/>
        <v>1</v>
      </c>
      <c r="BB84" s="262">
        <f t="shared" si="26"/>
        <v>1</v>
      </c>
      <c r="BC84" s="262">
        <f t="shared" si="27"/>
        <v>1</v>
      </c>
      <c r="BD84" s="262">
        <f t="shared" si="28"/>
        <v>1</v>
      </c>
      <c r="BE84" s="262">
        <f t="shared" si="29"/>
        <v>1</v>
      </c>
      <c r="BF84" s="262">
        <f t="shared" si="30"/>
        <v>1</v>
      </c>
      <c r="BG84" s="262">
        <f t="shared" si="31"/>
        <v>1</v>
      </c>
    </row>
    <row r="85" spans="1:59" ht="24" hidden="1" customHeight="1" x14ac:dyDescent="0.25">
      <c r="A85" s="266"/>
      <c r="B85" s="116" t="str">
        <f t="shared" si="1"/>
        <v/>
      </c>
      <c r="C85" s="65" t="str">
        <f>IF('תנאי סף'!BE85&lt;&gt;1,"",'תנאי סף'!F85)</f>
        <v/>
      </c>
      <c r="D85" s="117" t="str">
        <f>מורכבות!Z85</f>
        <v/>
      </c>
      <c r="E85" s="117" t="str">
        <f>תקציב!Z85</f>
        <v/>
      </c>
      <c r="F85" s="117"/>
      <c r="G85" s="117" t="str">
        <f>'מיקום גיאוגרפי'!Z85</f>
        <v/>
      </c>
      <c r="H85" s="117"/>
      <c r="I85" s="117" t="str">
        <f>'מספר אמנים או מנחים'!Z85</f>
        <v/>
      </c>
      <c r="J85" s="117" t="str">
        <f>'חשיבות ותרומה לתחום'!Z85</f>
        <v/>
      </c>
      <c r="K85" s="117" t="str">
        <f>ותק!Z85</f>
        <v/>
      </c>
      <c r="L85" s="117"/>
      <c r="M85" s="117"/>
      <c r="N85" s="117"/>
      <c r="O85" s="117"/>
      <c r="P85" s="117"/>
      <c r="Q85" s="117"/>
      <c r="R85" s="118"/>
      <c r="S85" s="118"/>
      <c r="T85" s="118"/>
      <c r="U85" s="118"/>
      <c r="V85" s="118"/>
      <c r="W85" s="118"/>
      <c r="X85" s="118"/>
      <c r="Y85" s="118"/>
      <c r="Z85" s="118"/>
      <c r="AA85" s="118"/>
      <c r="AB85" s="118"/>
      <c r="AC85" s="118"/>
      <c r="AD85" s="118" t="str">
        <f t="shared" si="2"/>
        <v/>
      </c>
      <c r="AE85" s="118" t="str">
        <f t="shared" si="3"/>
        <v/>
      </c>
      <c r="AF85" s="119" t="str">
        <f t="shared" si="4"/>
        <v/>
      </c>
      <c r="AG85" s="262">
        <f t="shared" si="5"/>
        <v>1</v>
      </c>
      <c r="AH85" s="262">
        <f t="shared" si="6"/>
        <v>1</v>
      </c>
      <c r="AI85" s="262">
        <f t="shared" si="7"/>
        <v>1</v>
      </c>
      <c r="AJ85" s="262">
        <f t="shared" si="8"/>
        <v>1</v>
      </c>
      <c r="AK85" s="262">
        <f t="shared" si="9"/>
        <v>1</v>
      </c>
      <c r="AL85" s="262">
        <f t="shared" si="10"/>
        <v>1</v>
      </c>
      <c r="AM85" s="262">
        <f t="shared" si="11"/>
        <v>1</v>
      </c>
      <c r="AN85" s="262">
        <f t="shared" si="12"/>
        <v>1</v>
      </c>
      <c r="AO85" s="262">
        <f t="shared" si="13"/>
        <v>1</v>
      </c>
      <c r="AP85" s="262">
        <f t="shared" si="14"/>
        <v>1</v>
      </c>
      <c r="AQ85" s="262">
        <f t="shared" si="15"/>
        <v>1</v>
      </c>
      <c r="AR85" s="262">
        <f t="shared" si="16"/>
        <v>1</v>
      </c>
      <c r="AS85" s="262">
        <f t="shared" si="17"/>
        <v>1</v>
      </c>
      <c r="AT85" s="262">
        <f t="shared" si="18"/>
        <v>1</v>
      </c>
      <c r="AU85" s="262">
        <f t="shared" si="19"/>
        <v>1</v>
      </c>
      <c r="AV85" s="262">
        <f t="shared" si="20"/>
        <v>1</v>
      </c>
      <c r="AW85" s="262">
        <f t="shared" si="21"/>
        <v>1</v>
      </c>
      <c r="AX85" s="262">
        <f t="shared" si="22"/>
        <v>1</v>
      </c>
      <c r="AY85" s="262">
        <f t="shared" si="23"/>
        <v>1</v>
      </c>
      <c r="AZ85" s="262">
        <f t="shared" si="24"/>
        <v>1</v>
      </c>
      <c r="BA85" s="262">
        <f t="shared" si="25"/>
        <v>1</v>
      </c>
      <c r="BB85" s="262">
        <f t="shared" si="26"/>
        <v>1</v>
      </c>
      <c r="BC85" s="262">
        <f t="shared" si="27"/>
        <v>1</v>
      </c>
      <c r="BD85" s="262">
        <f t="shared" si="28"/>
        <v>1</v>
      </c>
      <c r="BE85" s="262">
        <f t="shared" si="29"/>
        <v>1</v>
      </c>
      <c r="BF85" s="262">
        <f t="shared" si="30"/>
        <v>1</v>
      </c>
      <c r="BG85" s="262">
        <f t="shared" si="31"/>
        <v>1</v>
      </c>
    </row>
    <row r="86" spans="1:59" ht="28.5" hidden="1" customHeight="1" x14ac:dyDescent="0.25">
      <c r="A86" s="266"/>
      <c r="B86" s="116" t="str">
        <f t="shared" si="1"/>
        <v/>
      </c>
      <c r="C86" s="65" t="str">
        <f>IF('תנאי סף'!BE86&lt;&gt;1,"",'תנאי סף'!F86)</f>
        <v/>
      </c>
      <c r="D86" s="117" t="str">
        <f>מורכבות!Z86</f>
        <v/>
      </c>
      <c r="E86" s="117" t="str">
        <f>תקציב!Z86</f>
        <v/>
      </c>
      <c r="F86" s="117"/>
      <c r="G86" s="117" t="str">
        <f>'מיקום גיאוגרפי'!Z86</f>
        <v/>
      </c>
      <c r="H86" s="117"/>
      <c r="I86" s="117" t="str">
        <f>'מספר אמנים או מנחים'!Z86</f>
        <v/>
      </c>
      <c r="J86" s="117" t="str">
        <f>'חשיבות ותרומה לתחום'!Z86</f>
        <v/>
      </c>
      <c r="K86" s="117" t="str">
        <f>ותק!Z86</f>
        <v/>
      </c>
      <c r="L86" s="117"/>
      <c r="M86" s="117"/>
      <c r="N86" s="117"/>
      <c r="O86" s="117"/>
      <c r="P86" s="117"/>
      <c r="Q86" s="117"/>
      <c r="R86" s="118"/>
      <c r="S86" s="118"/>
      <c r="T86" s="118"/>
      <c r="U86" s="118"/>
      <c r="V86" s="118"/>
      <c r="W86" s="118"/>
      <c r="X86" s="118"/>
      <c r="Y86" s="118"/>
      <c r="Z86" s="118"/>
      <c r="AA86" s="118"/>
      <c r="AB86" s="118"/>
      <c r="AC86" s="118"/>
      <c r="AD86" s="118" t="str">
        <f t="shared" si="2"/>
        <v/>
      </c>
      <c r="AE86" s="118" t="str">
        <f t="shared" si="3"/>
        <v/>
      </c>
      <c r="AF86" s="119" t="str">
        <f t="shared" si="4"/>
        <v/>
      </c>
      <c r="AG86" s="262">
        <f t="shared" si="5"/>
        <v>1</v>
      </c>
      <c r="AH86" s="262">
        <f t="shared" si="6"/>
        <v>1</v>
      </c>
      <c r="AI86" s="262">
        <f t="shared" si="7"/>
        <v>1</v>
      </c>
      <c r="AJ86" s="262">
        <f t="shared" si="8"/>
        <v>1</v>
      </c>
      <c r="AK86" s="262">
        <f t="shared" si="9"/>
        <v>1</v>
      </c>
      <c r="AL86" s="262">
        <f t="shared" si="10"/>
        <v>1</v>
      </c>
      <c r="AM86" s="262">
        <f t="shared" si="11"/>
        <v>1</v>
      </c>
      <c r="AN86" s="262">
        <f t="shared" si="12"/>
        <v>1</v>
      </c>
      <c r="AO86" s="262">
        <f t="shared" si="13"/>
        <v>1</v>
      </c>
      <c r="AP86" s="262">
        <f t="shared" si="14"/>
        <v>1</v>
      </c>
      <c r="AQ86" s="262">
        <f t="shared" si="15"/>
        <v>1</v>
      </c>
      <c r="AR86" s="262">
        <f t="shared" si="16"/>
        <v>1</v>
      </c>
      <c r="AS86" s="262">
        <f t="shared" si="17"/>
        <v>1</v>
      </c>
      <c r="AT86" s="262">
        <f t="shared" si="18"/>
        <v>1</v>
      </c>
      <c r="AU86" s="262">
        <f t="shared" si="19"/>
        <v>1</v>
      </c>
      <c r="AV86" s="262">
        <f t="shared" si="20"/>
        <v>1</v>
      </c>
      <c r="AW86" s="262">
        <f t="shared" si="21"/>
        <v>1</v>
      </c>
      <c r="AX86" s="262">
        <f t="shared" si="22"/>
        <v>1</v>
      </c>
      <c r="AY86" s="262">
        <f t="shared" si="23"/>
        <v>1</v>
      </c>
      <c r="AZ86" s="262">
        <f t="shared" si="24"/>
        <v>1</v>
      </c>
      <c r="BA86" s="262">
        <f t="shared" si="25"/>
        <v>1</v>
      </c>
      <c r="BB86" s="262">
        <f t="shared" si="26"/>
        <v>1</v>
      </c>
      <c r="BC86" s="262">
        <f t="shared" si="27"/>
        <v>1</v>
      </c>
      <c r="BD86" s="262">
        <f t="shared" si="28"/>
        <v>1</v>
      </c>
      <c r="BE86" s="262">
        <f t="shared" si="29"/>
        <v>1</v>
      </c>
      <c r="BF86" s="262">
        <f t="shared" si="30"/>
        <v>1</v>
      </c>
      <c r="BG86" s="262">
        <f t="shared" si="31"/>
        <v>1</v>
      </c>
    </row>
    <row r="87" spans="1:59" ht="30" hidden="1" customHeight="1" x14ac:dyDescent="0.25">
      <c r="A87" s="266"/>
      <c r="B87" s="116" t="str">
        <f t="shared" si="1"/>
        <v/>
      </c>
      <c r="C87" s="65" t="str">
        <f>IF('תנאי סף'!BE87&lt;&gt;1,"",'תנאי סף'!F87)</f>
        <v/>
      </c>
      <c r="D87" s="117" t="str">
        <f>מורכבות!Z87</f>
        <v/>
      </c>
      <c r="E87" s="117" t="str">
        <f>תקציב!Z87</f>
        <v/>
      </c>
      <c r="F87" s="117"/>
      <c r="G87" s="117" t="str">
        <f>'מיקום גיאוגרפי'!Z87</f>
        <v/>
      </c>
      <c r="H87" s="117"/>
      <c r="I87" s="117" t="str">
        <f>'מספר אמנים או מנחים'!Z87</f>
        <v/>
      </c>
      <c r="J87" s="117" t="str">
        <f>'חשיבות ותרומה לתחום'!Z87</f>
        <v/>
      </c>
      <c r="K87" s="117" t="str">
        <f>ותק!Z87</f>
        <v/>
      </c>
      <c r="L87" s="117"/>
      <c r="M87" s="117"/>
      <c r="N87" s="117"/>
      <c r="O87" s="117"/>
      <c r="P87" s="117"/>
      <c r="Q87" s="117"/>
      <c r="R87" s="118"/>
      <c r="S87" s="118"/>
      <c r="T87" s="118"/>
      <c r="U87" s="118"/>
      <c r="V87" s="118"/>
      <c r="W87" s="118"/>
      <c r="X87" s="118"/>
      <c r="Y87" s="118"/>
      <c r="Z87" s="118"/>
      <c r="AA87" s="118"/>
      <c r="AB87" s="118"/>
      <c r="AC87" s="118"/>
      <c r="AD87" s="118" t="str">
        <f t="shared" si="2"/>
        <v/>
      </c>
      <c r="AE87" s="118" t="str">
        <f t="shared" si="3"/>
        <v/>
      </c>
      <c r="AF87" s="119" t="str">
        <f t="shared" si="4"/>
        <v/>
      </c>
      <c r="AG87" s="262">
        <f t="shared" si="5"/>
        <v>1</v>
      </c>
      <c r="AH87" s="262">
        <f t="shared" si="6"/>
        <v>1</v>
      </c>
      <c r="AI87" s="262">
        <f t="shared" si="7"/>
        <v>1</v>
      </c>
      <c r="AJ87" s="262">
        <f t="shared" si="8"/>
        <v>1</v>
      </c>
      <c r="AK87" s="262">
        <f t="shared" si="9"/>
        <v>1</v>
      </c>
      <c r="AL87" s="262">
        <f t="shared" si="10"/>
        <v>1</v>
      </c>
      <c r="AM87" s="262">
        <f t="shared" si="11"/>
        <v>1</v>
      </c>
      <c r="AN87" s="262">
        <f t="shared" si="12"/>
        <v>1</v>
      </c>
      <c r="AO87" s="262">
        <f t="shared" si="13"/>
        <v>1</v>
      </c>
      <c r="AP87" s="262">
        <f t="shared" si="14"/>
        <v>1</v>
      </c>
      <c r="AQ87" s="262">
        <f t="shared" si="15"/>
        <v>1</v>
      </c>
      <c r="AR87" s="262">
        <f t="shared" si="16"/>
        <v>1</v>
      </c>
      <c r="AS87" s="262">
        <f t="shared" si="17"/>
        <v>1</v>
      </c>
      <c r="AT87" s="262">
        <f t="shared" si="18"/>
        <v>1</v>
      </c>
      <c r="AU87" s="262">
        <f t="shared" si="19"/>
        <v>1</v>
      </c>
      <c r="AV87" s="262">
        <f t="shared" si="20"/>
        <v>1</v>
      </c>
      <c r="AW87" s="262">
        <f t="shared" si="21"/>
        <v>1</v>
      </c>
      <c r="AX87" s="262">
        <f t="shared" si="22"/>
        <v>1</v>
      </c>
      <c r="AY87" s="262">
        <f t="shared" si="23"/>
        <v>1</v>
      </c>
      <c r="AZ87" s="262">
        <f t="shared" si="24"/>
        <v>1</v>
      </c>
      <c r="BA87" s="262">
        <f t="shared" si="25"/>
        <v>1</v>
      </c>
      <c r="BB87" s="262">
        <f t="shared" si="26"/>
        <v>1</v>
      </c>
      <c r="BC87" s="262">
        <f t="shared" si="27"/>
        <v>1</v>
      </c>
      <c r="BD87" s="262">
        <f t="shared" si="28"/>
        <v>1</v>
      </c>
      <c r="BE87" s="262">
        <f t="shared" si="29"/>
        <v>1</v>
      </c>
      <c r="BF87" s="262">
        <f t="shared" si="30"/>
        <v>1</v>
      </c>
      <c r="BG87" s="262">
        <f t="shared" si="31"/>
        <v>1</v>
      </c>
    </row>
    <row r="88" spans="1:59" ht="32.25" hidden="1" customHeight="1" x14ac:dyDescent="0.25">
      <c r="A88" s="266"/>
      <c r="B88" s="116" t="str">
        <f t="shared" si="1"/>
        <v/>
      </c>
      <c r="C88" s="65" t="str">
        <f>IF('תנאי סף'!BE88&lt;&gt;1,"",'תנאי סף'!F88)</f>
        <v/>
      </c>
      <c r="D88" s="117" t="str">
        <f>מורכבות!Z88</f>
        <v/>
      </c>
      <c r="E88" s="117" t="str">
        <f>תקציב!Z88</f>
        <v/>
      </c>
      <c r="F88" s="117"/>
      <c r="G88" s="117" t="str">
        <f>'מיקום גיאוגרפי'!Z88</f>
        <v/>
      </c>
      <c r="H88" s="117"/>
      <c r="I88" s="117" t="str">
        <f>'מספר אמנים או מנחים'!Z88</f>
        <v/>
      </c>
      <c r="J88" s="117" t="str">
        <f>'חשיבות ותרומה לתחום'!Z88</f>
        <v/>
      </c>
      <c r="K88" s="117" t="str">
        <f>ותק!Z88</f>
        <v/>
      </c>
      <c r="L88" s="117"/>
      <c r="M88" s="117"/>
      <c r="N88" s="117"/>
      <c r="O88" s="117"/>
      <c r="P88" s="117"/>
      <c r="Q88" s="117"/>
      <c r="R88" s="118"/>
      <c r="S88" s="118"/>
      <c r="T88" s="118"/>
      <c r="U88" s="118"/>
      <c r="V88" s="118"/>
      <c r="W88" s="118"/>
      <c r="X88" s="118"/>
      <c r="Y88" s="118"/>
      <c r="Z88" s="118"/>
      <c r="AA88" s="118"/>
      <c r="AB88" s="118"/>
      <c r="AC88" s="118"/>
      <c r="AD88" s="118" t="str">
        <f t="shared" si="2"/>
        <v/>
      </c>
      <c r="AE88" s="118" t="str">
        <f t="shared" si="3"/>
        <v/>
      </c>
      <c r="AF88" s="119" t="str">
        <f t="shared" si="4"/>
        <v/>
      </c>
      <c r="AG88" s="262">
        <f t="shared" si="5"/>
        <v>1</v>
      </c>
      <c r="AH88" s="262">
        <f t="shared" si="6"/>
        <v>1</v>
      </c>
      <c r="AI88" s="262">
        <f t="shared" si="7"/>
        <v>1</v>
      </c>
      <c r="AJ88" s="262">
        <f t="shared" si="8"/>
        <v>1</v>
      </c>
      <c r="AK88" s="262">
        <f t="shared" si="9"/>
        <v>1</v>
      </c>
      <c r="AL88" s="262">
        <f t="shared" si="10"/>
        <v>1</v>
      </c>
      <c r="AM88" s="262">
        <f t="shared" si="11"/>
        <v>1</v>
      </c>
      <c r="AN88" s="262">
        <f t="shared" si="12"/>
        <v>1</v>
      </c>
      <c r="AO88" s="262">
        <f t="shared" si="13"/>
        <v>1</v>
      </c>
      <c r="AP88" s="262">
        <f t="shared" si="14"/>
        <v>1</v>
      </c>
      <c r="AQ88" s="262">
        <f t="shared" si="15"/>
        <v>1</v>
      </c>
      <c r="AR88" s="262">
        <f t="shared" si="16"/>
        <v>1</v>
      </c>
      <c r="AS88" s="262">
        <f t="shared" si="17"/>
        <v>1</v>
      </c>
      <c r="AT88" s="262">
        <f t="shared" si="18"/>
        <v>1</v>
      </c>
      <c r="AU88" s="262">
        <f t="shared" si="19"/>
        <v>1</v>
      </c>
      <c r="AV88" s="262">
        <f t="shared" si="20"/>
        <v>1</v>
      </c>
      <c r="AW88" s="262">
        <f t="shared" si="21"/>
        <v>1</v>
      </c>
      <c r="AX88" s="262">
        <f t="shared" si="22"/>
        <v>1</v>
      </c>
      <c r="AY88" s="262">
        <f t="shared" si="23"/>
        <v>1</v>
      </c>
      <c r="AZ88" s="262">
        <f t="shared" si="24"/>
        <v>1</v>
      </c>
      <c r="BA88" s="262">
        <f t="shared" si="25"/>
        <v>1</v>
      </c>
      <c r="BB88" s="262">
        <f t="shared" si="26"/>
        <v>1</v>
      </c>
      <c r="BC88" s="262">
        <f t="shared" si="27"/>
        <v>1</v>
      </c>
      <c r="BD88" s="262">
        <f t="shared" si="28"/>
        <v>1</v>
      </c>
      <c r="BE88" s="262">
        <f t="shared" si="29"/>
        <v>1</v>
      </c>
      <c r="BF88" s="262">
        <f t="shared" si="30"/>
        <v>1</v>
      </c>
      <c r="BG88" s="262">
        <f t="shared" si="31"/>
        <v>1</v>
      </c>
    </row>
    <row r="89" spans="1:59" ht="30" hidden="1" customHeight="1" x14ac:dyDescent="0.25">
      <c r="A89" s="266"/>
      <c r="B89" s="116" t="str">
        <f t="shared" si="1"/>
        <v/>
      </c>
      <c r="C89" s="65" t="str">
        <f>IF('תנאי סף'!BE89&lt;&gt;1,"",'תנאי סף'!F89)</f>
        <v/>
      </c>
      <c r="D89" s="117" t="str">
        <f>מורכבות!Z89</f>
        <v/>
      </c>
      <c r="E89" s="117" t="str">
        <f>תקציב!Z89</f>
        <v/>
      </c>
      <c r="F89" s="117"/>
      <c r="G89" s="117" t="str">
        <f>'מיקום גיאוגרפי'!Z89</f>
        <v/>
      </c>
      <c r="H89" s="117"/>
      <c r="I89" s="117" t="str">
        <f>'מספר אמנים או מנחים'!Z89</f>
        <v/>
      </c>
      <c r="J89" s="117" t="str">
        <f>'חשיבות ותרומה לתחום'!Z89</f>
        <v/>
      </c>
      <c r="K89" s="117" t="str">
        <f>ותק!Z89</f>
        <v/>
      </c>
      <c r="L89" s="117"/>
      <c r="M89" s="117"/>
      <c r="N89" s="117"/>
      <c r="O89" s="117"/>
      <c r="P89" s="117"/>
      <c r="Q89" s="117"/>
      <c r="R89" s="118"/>
      <c r="S89" s="118"/>
      <c r="T89" s="118"/>
      <c r="U89" s="118"/>
      <c r="V89" s="118"/>
      <c r="W89" s="118"/>
      <c r="X89" s="118"/>
      <c r="Y89" s="118"/>
      <c r="Z89" s="118"/>
      <c r="AA89" s="118"/>
      <c r="AB89" s="118"/>
      <c r="AC89" s="118"/>
      <c r="AD89" s="118" t="str">
        <f t="shared" si="2"/>
        <v/>
      </c>
      <c r="AE89" s="118" t="str">
        <f t="shared" si="3"/>
        <v/>
      </c>
      <c r="AF89" s="119" t="str">
        <f t="shared" si="4"/>
        <v/>
      </c>
      <c r="AG89" s="262">
        <f t="shared" si="5"/>
        <v>1</v>
      </c>
      <c r="AH89" s="262">
        <f t="shared" si="6"/>
        <v>1</v>
      </c>
      <c r="AI89" s="262">
        <f t="shared" si="7"/>
        <v>1</v>
      </c>
      <c r="AJ89" s="262">
        <f t="shared" si="8"/>
        <v>1</v>
      </c>
      <c r="AK89" s="262">
        <f t="shared" si="9"/>
        <v>1</v>
      </c>
      <c r="AL89" s="262">
        <f t="shared" si="10"/>
        <v>1</v>
      </c>
      <c r="AM89" s="262">
        <f t="shared" si="11"/>
        <v>1</v>
      </c>
      <c r="AN89" s="262">
        <f t="shared" si="12"/>
        <v>1</v>
      </c>
      <c r="AO89" s="262">
        <f t="shared" si="13"/>
        <v>1</v>
      </c>
      <c r="AP89" s="262">
        <f t="shared" si="14"/>
        <v>1</v>
      </c>
      <c r="AQ89" s="262">
        <f t="shared" si="15"/>
        <v>1</v>
      </c>
      <c r="AR89" s="262">
        <f t="shared" si="16"/>
        <v>1</v>
      </c>
      <c r="AS89" s="262">
        <f t="shared" si="17"/>
        <v>1</v>
      </c>
      <c r="AT89" s="262">
        <f t="shared" si="18"/>
        <v>1</v>
      </c>
      <c r="AU89" s="262">
        <f t="shared" si="19"/>
        <v>1</v>
      </c>
      <c r="AV89" s="262">
        <f t="shared" si="20"/>
        <v>1</v>
      </c>
      <c r="AW89" s="262">
        <f t="shared" si="21"/>
        <v>1</v>
      </c>
      <c r="AX89" s="262">
        <f t="shared" si="22"/>
        <v>1</v>
      </c>
      <c r="AY89" s="262">
        <f t="shared" si="23"/>
        <v>1</v>
      </c>
      <c r="AZ89" s="262">
        <f t="shared" si="24"/>
        <v>1</v>
      </c>
      <c r="BA89" s="262">
        <f t="shared" si="25"/>
        <v>1</v>
      </c>
      <c r="BB89" s="262">
        <f t="shared" si="26"/>
        <v>1</v>
      </c>
      <c r="BC89" s="262">
        <f t="shared" si="27"/>
        <v>1</v>
      </c>
      <c r="BD89" s="262">
        <f t="shared" si="28"/>
        <v>1</v>
      </c>
      <c r="BE89" s="262">
        <f t="shared" si="29"/>
        <v>1</v>
      </c>
      <c r="BF89" s="262">
        <f t="shared" si="30"/>
        <v>1</v>
      </c>
      <c r="BG89" s="262">
        <f t="shared" si="31"/>
        <v>1</v>
      </c>
    </row>
    <row r="90" spans="1:59" ht="23.25" hidden="1" customHeight="1" x14ac:dyDescent="0.25">
      <c r="A90" s="266"/>
      <c r="B90" s="116" t="str">
        <f t="shared" si="1"/>
        <v/>
      </c>
      <c r="C90" s="65" t="str">
        <f>IF('תנאי סף'!BE90&lt;&gt;1,"",'תנאי סף'!F90)</f>
        <v/>
      </c>
      <c r="D90" s="117" t="str">
        <f>מורכבות!Z90</f>
        <v/>
      </c>
      <c r="E90" s="117" t="str">
        <f>תקציב!Z90</f>
        <v/>
      </c>
      <c r="F90" s="117"/>
      <c r="G90" s="117" t="str">
        <f>'מיקום גיאוגרפי'!Z90</f>
        <v/>
      </c>
      <c r="H90" s="117"/>
      <c r="I90" s="117" t="str">
        <f>'מספר אמנים או מנחים'!Z90</f>
        <v/>
      </c>
      <c r="J90" s="117" t="str">
        <f>'חשיבות ותרומה לתחום'!Z90</f>
        <v/>
      </c>
      <c r="K90" s="117" t="str">
        <f>ותק!Z90</f>
        <v/>
      </c>
      <c r="L90" s="117"/>
      <c r="M90" s="117"/>
      <c r="N90" s="117"/>
      <c r="O90" s="117"/>
      <c r="P90" s="117"/>
      <c r="Q90" s="117"/>
      <c r="R90" s="118"/>
      <c r="S90" s="118"/>
      <c r="T90" s="118"/>
      <c r="U90" s="118"/>
      <c r="V90" s="118"/>
      <c r="W90" s="118"/>
      <c r="X90" s="118"/>
      <c r="Y90" s="118"/>
      <c r="Z90" s="118"/>
      <c r="AA90" s="118"/>
      <c r="AB90" s="118"/>
      <c r="AC90" s="118"/>
      <c r="AD90" s="118" t="str">
        <f t="shared" si="2"/>
        <v/>
      </c>
      <c r="AE90" s="118" t="str">
        <f t="shared" si="3"/>
        <v/>
      </c>
      <c r="AF90" s="119" t="str">
        <f t="shared" si="4"/>
        <v/>
      </c>
      <c r="AG90" s="262">
        <f t="shared" si="5"/>
        <v>1</v>
      </c>
      <c r="AH90" s="262">
        <f t="shared" si="6"/>
        <v>1</v>
      </c>
      <c r="AI90" s="262">
        <f t="shared" si="7"/>
        <v>1</v>
      </c>
      <c r="AJ90" s="262">
        <f t="shared" si="8"/>
        <v>1</v>
      </c>
      <c r="AK90" s="262">
        <f t="shared" si="9"/>
        <v>1</v>
      </c>
      <c r="AL90" s="262">
        <f t="shared" si="10"/>
        <v>1</v>
      </c>
      <c r="AM90" s="262">
        <f t="shared" si="11"/>
        <v>1</v>
      </c>
      <c r="AN90" s="262">
        <f t="shared" si="12"/>
        <v>1</v>
      </c>
      <c r="AO90" s="262">
        <f t="shared" si="13"/>
        <v>1</v>
      </c>
      <c r="AP90" s="262">
        <f t="shared" si="14"/>
        <v>1</v>
      </c>
      <c r="AQ90" s="262">
        <f t="shared" si="15"/>
        <v>1</v>
      </c>
      <c r="AR90" s="262">
        <f t="shared" si="16"/>
        <v>1</v>
      </c>
      <c r="AS90" s="262">
        <f t="shared" si="17"/>
        <v>1</v>
      </c>
      <c r="AT90" s="262">
        <f t="shared" si="18"/>
        <v>1</v>
      </c>
      <c r="AU90" s="262">
        <f t="shared" si="19"/>
        <v>1</v>
      </c>
      <c r="AV90" s="262">
        <f t="shared" si="20"/>
        <v>1</v>
      </c>
      <c r="AW90" s="262">
        <f t="shared" si="21"/>
        <v>1</v>
      </c>
      <c r="AX90" s="262">
        <f t="shared" si="22"/>
        <v>1</v>
      </c>
      <c r="AY90" s="262">
        <f t="shared" si="23"/>
        <v>1</v>
      </c>
      <c r="AZ90" s="262">
        <f t="shared" si="24"/>
        <v>1</v>
      </c>
      <c r="BA90" s="262">
        <f t="shared" si="25"/>
        <v>1</v>
      </c>
      <c r="BB90" s="262">
        <f t="shared" si="26"/>
        <v>1</v>
      </c>
      <c r="BC90" s="262">
        <f t="shared" si="27"/>
        <v>1</v>
      </c>
      <c r="BD90" s="262">
        <f t="shared" si="28"/>
        <v>1</v>
      </c>
      <c r="BE90" s="262">
        <f t="shared" si="29"/>
        <v>1</v>
      </c>
      <c r="BF90" s="262">
        <f t="shared" si="30"/>
        <v>1</v>
      </c>
      <c r="BG90" s="262">
        <f t="shared" si="31"/>
        <v>1</v>
      </c>
    </row>
    <row r="91" spans="1:59" ht="30" hidden="1" customHeight="1" x14ac:dyDescent="0.25">
      <c r="A91" s="266"/>
      <c r="B91" s="116" t="str">
        <f t="shared" si="1"/>
        <v/>
      </c>
      <c r="C91" s="65" t="str">
        <f>IF('תנאי סף'!BE91&lt;&gt;1,"",'תנאי סף'!F91)</f>
        <v/>
      </c>
      <c r="D91" s="117" t="str">
        <f>מורכבות!Z91</f>
        <v/>
      </c>
      <c r="E91" s="117" t="str">
        <f>תקציב!Z91</f>
        <v/>
      </c>
      <c r="F91" s="117"/>
      <c r="G91" s="117" t="str">
        <f>'מיקום גיאוגרפי'!Z91</f>
        <v/>
      </c>
      <c r="H91" s="117"/>
      <c r="I91" s="117" t="str">
        <f>'מספר אמנים או מנחים'!Z91</f>
        <v/>
      </c>
      <c r="J91" s="117" t="str">
        <f>'חשיבות ותרומה לתחום'!Z91</f>
        <v/>
      </c>
      <c r="K91" s="117" t="str">
        <f>ותק!Z91</f>
        <v/>
      </c>
      <c r="L91" s="117"/>
      <c r="M91" s="117"/>
      <c r="N91" s="117"/>
      <c r="O91" s="117"/>
      <c r="P91" s="117"/>
      <c r="Q91" s="117"/>
      <c r="R91" s="118"/>
      <c r="S91" s="118"/>
      <c r="T91" s="118"/>
      <c r="U91" s="118"/>
      <c r="V91" s="118"/>
      <c r="W91" s="118"/>
      <c r="X91" s="118"/>
      <c r="Y91" s="118"/>
      <c r="Z91" s="118"/>
      <c r="AA91" s="118"/>
      <c r="AB91" s="118"/>
      <c r="AC91" s="118"/>
      <c r="AD91" s="118" t="str">
        <f t="shared" si="2"/>
        <v/>
      </c>
      <c r="AE91" s="118" t="str">
        <f t="shared" si="3"/>
        <v/>
      </c>
      <c r="AF91" s="119" t="str">
        <f t="shared" si="4"/>
        <v/>
      </c>
      <c r="AG91" s="262">
        <f t="shared" si="5"/>
        <v>1</v>
      </c>
      <c r="AH91" s="262">
        <f t="shared" si="6"/>
        <v>1</v>
      </c>
      <c r="AI91" s="262">
        <f t="shared" si="7"/>
        <v>1</v>
      </c>
      <c r="AJ91" s="262">
        <f t="shared" si="8"/>
        <v>1</v>
      </c>
      <c r="AK91" s="262">
        <f t="shared" si="9"/>
        <v>1</v>
      </c>
      <c r="AL91" s="262">
        <f t="shared" si="10"/>
        <v>1</v>
      </c>
      <c r="AM91" s="262">
        <f t="shared" si="11"/>
        <v>1</v>
      </c>
      <c r="AN91" s="262">
        <f t="shared" si="12"/>
        <v>1</v>
      </c>
      <c r="AO91" s="262">
        <f t="shared" si="13"/>
        <v>1</v>
      </c>
      <c r="AP91" s="262">
        <f t="shared" si="14"/>
        <v>1</v>
      </c>
      <c r="AQ91" s="262">
        <f t="shared" si="15"/>
        <v>1</v>
      </c>
      <c r="AR91" s="262">
        <f t="shared" si="16"/>
        <v>1</v>
      </c>
      <c r="AS91" s="262">
        <f t="shared" si="17"/>
        <v>1</v>
      </c>
      <c r="AT91" s="262">
        <f t="shared" si="18"/>
        <v>1</v>
      </c>
      <c r="AU91" s="262">
        <f t="shared" si="19"/>
        <v>1</v>
      </c>
      <c r="AV91" s="262">
        <f t="shared" si="20"/>
        <v>1</v>
      </c>
      <c r="AW91" s="262">
        <f t="shared" si="21"/>
        <v>1</v>
      </c>
      <c r="AX91" s="262">
        <f t="shared" si="22"/>
        <v>1</v>
      </c>
      <c r="AY91" s="262">
        <f t="shared" si="23"/>
        <v>1</v>
      </c>
      <c r="AZ91" s="262">
        <f t="shared" si="24"/>
        <v>1</v>
      </c>
      <c r="BA91" s="262">
        <f t="shared" si="25"/>
        <v>1</v>
      </c>
      <c r="BB91" s="262">
        <f t="shared" si="26"/>
        <v>1</v>
      </c>
      <c r="BC91" s="262">
        <f t="shared" si="27"/>
        <v>1</v>
      </c>
      <c r="BD91" s="262">
        <f t="shared" si="28"/>
        <v>1</v>
      </c>
      <c r="BE91" s="262">
        <f t="shared" si="29"/>
        <v>1</v>
      </c>
      <c r="BF91" s="262">
        <f t="shared" si="30"/>
        <v>1</v>
      </c>
      <c r="BG91" s="262">
        <f t="shared" si="31"/>
        <v>1</v>
      </c>
    </row>
    <row r="92" spans="1:59" ht="15.75" hidden="1" x14ac:dyDescent="0.25">
      <c r="A92" s="266"/>
      <c r="B92" s="116" t="str">
        <f t="shared" si="1"/>
        <v/>
      </c>
      <c r="C92" s="65" t="str">
        <f>IF('תנאי סף'!BE92&lt;&gt;1,"",'תנאי סף'!F92)</f>
        <v/>
      </c>
      <c r="D92" s="117" t="str">
        <f>מורכבות!Z92</f>
        <v/>
      </c>
      <c r="E92" s="117" t="str">
        <f>תקציב!Z92</f>
        <v/>
      </c>
      <c r="F92" s="117"/>
      <c r="G92" s="117" t="str">
        <f>'מיקום גיאוגרפי'!Z92</f>
        <v/>
      </c>
      <c r="H92" s="117"/>
      <c r="I92" s="117" t="str">
        <f>'מספר אמנים או מנחים'!Z92</f>
        <v/>
      </c>
      <c r="J92" s="117" t="str">
        <f>'חשיבות ותרומה לתחום'!Z92</f>
        <v/>
      </c>
      <c r="K92" s="117" t="str">
        <f>ותק!Z92</f>
        <v/>
      </c>
      <c r="L92" s="117"/>
      <c r="M92" s="117"/>
      <c r="N92" s="117"/>
      <c r="O92" s="117"/>
      <c r="P92" s="117"/>
      <c r="Q92" s="117"/>
      <c r="R92" s="118"/>
      <c r="S92" s="118"/>
      <c r="T92" s="118"/>
      <c r="U92" s="118"/>
      <c r="V92" s="118"/>
      <c r="W92" s="118"/>
      <c r="X92" s="118"/>
      <c r="Y92" s="118"/>
      <c r="Z92" s="118"/>
      <c r="AA92" s="118"/>
      <c r="AB92" s="118"/>
      <c r="AC92" s="118"/>
      <c r="AD92" s="118" t="str">
        <f t="shared" si="2"/>
        <v/>
      </c>
      <c r="AE92" s="118" t="str">
        <f t="shared" si="3"/>
        <v/>
      </c>
      <c r="AF92" s="119" t="str">
        <f t="shared" si="4"/>
        <v/>
      </c>
      <c r="AG92" s="262">
        <f t="shared" si="5"/>
        <v>1</v>
      </c>
      <c r="AH92" s="262">
        <f t="shared" si="6"/>
        <v>1</v>
      </c>
      <c r="AI92" s="262">
        <f t="shared" si="7"/>
        <v>1</v>
      </c>
      <c r="AJ92" s="262">
        <f t="shared" si="8"/>
        <v>1</v>
      </c>
      <c r="AK92" s="262">
        <f t="shared" si="9"/>
        <v>1</v>
      </c>
      <c r="AL92" s="262">
        <f t="shared" si="10"/>
        <v>1</v>
      </c>
      <c r="AM92" s="262">
        <f t="shared" si="11"/>
        <v>1</v>
      </c>
      <c r="AN92" s="262">
        <f t="shared" si="12"/>
        <v>1</v>
      </c>
      <c r="AO92" s="262">
        <f t="shared" si="13"/>
        <v>1</v>
      </c>
      <c r="AP92" s="262">
        <f t="shared" si="14"/>
        <v>1</v>
      </c>
      <c r="AQ92" s="262">
        <f t="shared" si="15"/>
        <v>1</v>
      </c>
      <c r="AR92" s="262">
        <f t="shared" si="16"/>
        <v>1</v>
      </c>
      <c r="AS92" s="262">
        <f t="shared" si="17"/>
        <v>1</v>
      </c>
      <c r="AT92" s="262">
        <f t="shared" si="18"/>
        <v>1</v>
      </c>
      <c r="AU92" s="262">
        <f t="shared" si="19"/>
        <v>1</v>
      </c>
      <c r="AV92" s="262">
        <f t="shared" si="20"/>
        <v>1</v>
      </c>
      <c r="AW92" s="262">
        <f t="shared" si="21"/>
        <v>1</v>
      </c>
      <c r="AX92" s="262">
        <f t="shared" si="22"/>
        <v>1</v>
      </c>
      <c r="AY92" s="262">
        <f t="shared" si="23"/>
        <v>1</v>
      </c>
      <c r="AZ92" s="262">
        <f t="shared" si="24"/>
        <v>1</v>
      </c>
      <c r="BA92" s="262">
        <f t="shared" si="25"/>
        <v>1</v>
      </c>
      <c r="BB92" s="262">
        <f t="shared" si="26"/>
        <v>1</v>
      </c>
      <c r="BC92" s="262">
        <f t="shared" si="27"/>
        <v>1</v>
      </c>
      <c r="BD92" s="262">
        <f t="shared" si="28"/>
        <v>1</v>
      </c>
      <c r="BE92" s="262">
        <f t="shared" si="29"/>
        <v>1</v>
      </c>
      <c r="BF92" s="262">
        <f t="shared" si="30"/>
        <v>1</v>
      </c>
      <c r="BG92" s="262">
        <f t="shared" si="31"/>
        <v>1</v>
      </c>
    </row>
    <row r="93" spans="1:59" ht="19.5" hidden="1" customHeight="1" x14ac:dyDescent="0.25">
      <c r="A93" s="266"/>
      <c r="B93" s="116" t="str">
        <f t="shared" si="1"/>
        <v/>
      </c>
      <c r="C93" s="65" t="str">
        <f>IF('תנאי סף'!BE93&lt;&gt;1,"",'תנאי סף'!F93)</f>
        <v/>
      </c>
      <c r="D93" s="117" t="str">
        <f>מורכבות!Z93</f>
        <v/>
      </c>
      <c r="E93" s="117" t="str">
        <f>תקציב!Z93</f>
        <v/>
      </c>
      <c r="F93" s="117"/>
      <c r="G93" s="117" t="str">
        <f>'מיקום גיאוגרפי'!Z93</f>
        <v/>
      </c>
      <c r="H93" s="117"/>
      <c r="I93" s="117" t="str">
        <f>'מספר אמנים או מנחים'!Z93</f>
        <v/>
      </c>
      <c r="J93" s="117" t="str">
        <f>'חשיבות ותרומה לתחום'!Z93</f>
        <v/>
      </c>
      <c r="K93" s="117" t="str">
        <f>ותק!Z93</f>
        <v/>
      </c>
      <c r="L93" s="117"/>
      <c r="M93" s="117"/>
      <c r="N93" s="117"/>
      <c r="O93" s="117"/>
      <c r="P93" s="117"/>
      <c r="Q93" s="117"/>
      <c r="R93" s="118"/>
      <c r="S93" s="118"/>
      <c r="T93" s="118"/>
      <c r="U93" s="118"/>
      <c r="V93" s="118"/>
      <c r="W93" s="118"/>
      <c r="X93" s="118"/>
      <c r="Y93" s="118"/>
      <c r="Z93" s="118"/>
      <c r="AA93" s="118"/>
      <c r="AB93" s="118"/>
      <c r="AC93" s="118"/>
      <c r="AD93" s="118" t="str">
        <f t="shared" si="2"/>
        <v/>
      </c>
      <c r="AE93" s="118" t="str">
        <f t="shared" si="3"/>
        <v/>
      </c>
      <c r="AF93" s="119" t="str">
        <f t="shared" si="4"/>
        <v/>
      </c>
      <c r="AG93" s="262">
        <f t="shared" si="5"/>
        <v>1</v>
      </c>
      <c r="AH93" s="262">
        <f t="shared" si="6"/>
        <v>1</v>
      </c>
      <c r="AI93" s="262">
        <f t="shared" si="7"/>
        <v>1</v>
      </c>
      <c r="AJ93" s="262">
        <f t="shared" si="8"/>
        <v>1</v>
      </c>
      <c r="AK93" s="262">
        <f t="shared" si="9"/>
        <v>1</v>
      </c>
      <c r="AL93" s="262">
        <f t="shared" si="10"/>
        <v>1</v>
      </c>
      <c r="AM93" s="262">
        <f t="shared" si="11"/>
        <v>1</v>
      </c>
      <c r="AN93" s="262">
        <f t="shared" si="12"/>
        <v>1</v>
      </c>
      <c r="AO93" s="262">
        <f t="shared" si="13"/>
        <v>1</v>
      </c>
      <c r="AP93" s="262">
        <f t="shared" si="14"/>
        <v>1</v>
      </c>
      <c r="AQ93" s="262">
        <f t="shared" si="15"/>
        <v>1</v>
      </c>
      <c r="AR93" s="262">
        <f t="shared" si="16"/>
        <v>1</v>
      </c>
      <c r="AS93" s="262">
        <f t="shared" si="17"/>
        <v>1</v>
      </c>
      <c r="AT93" s="262">
        <f t="shared" si="18"/>
        <v>1</v>
      </c>
      <c r="AU93" s="262">
        <f t="shared" si="19"/>
        <v>1</v>
      </c>
      <c r="AV93" s="262">
        <f t="shared" si="20"/>
        <v>1</v>
      </c>
      <c r="AW93" s="262">
        <f t="shared" si="21"/>
        <v>1</v>
      </c>
      <c r="AX93" s="262">
        <f t="shared" si="22"/>
        <v>1</v>
      </c>
      <c r="AY93" s="262">
        <f t="shared" si="23"/>
        <v>1</v>
      </c>
      <c r="AZ93" s="262">
        <f t="shared" si="24"/>
        <v>1</v>
      </c>
      <c r="BA93" s="262">
        <f t="shared" si="25"/>
        <v>1</v>
      </c>
      <c r="BB93" s="262">
        <f t="shared" si="26"/>
        <v>1</v>
      </c>
      <c r="BC93" s="262">
        <f t="shared" si="27"/>
        <v>1</v>
      </c>
      <c r="BD93" s="262">
        <f t="shared" si="28"/>
        <v>1</v>
      </c>
      <c r="BE93" s="262">
        <f t="shared" si="29"/>
        <v>1</v>
      </c>
      <c r="BF93" s="262">
        <f t="shared" si="30"/>
        <v>1</v>
      </c>
      <c r="BG93" s="262">
        <f t="shared" si="31"/>
        <v>1</v>
      </c>
    </row>
    <row r="94" spans="1:59" ht="32.25" customHeight="1" x14ac:dyDescent="0.25">
      <c r="A94" s="266"/>
      <c r="B94" s="116">
        <f t="shared" si="1"/>
        <v>64</v>
      </c>
      <c r="C94" s="65" t="str">
        <f>IF('תנאי סף'!BE94&lt;&gt;1,"",'תנאי סף'!F94)</f>
        <v>פליציה בלומנטל - סמה צעירה</v>
      </c>
      <c r="D94" s="117">
        <f>מורכבות!Z94</f>
        <v>2.564102564102564E-2</v>
      </c>
      <c r="E94" s="117">
        <f>תקציב!Z94</f>
        <v>5.6819314793369593E-3</v>
      </c>
      <c r="F94" s="117"/>
      <c r="G94" s="117">
        <f>'מיקום גיאוגרפי'!Z94</f>
        <v>0</v>
      </c>
      <c r="H94" s="117"/>
      <c r="I94" s="117">
        <f>'מספר אמנים או מנחים'!Z94</f>
        <v>8.7847730600292828E-3</v>
      </c>
      <c r="J94" s="117">
        <f>'חשיבות ותרומה לתחום'!Z94</f>
        <v>4.4444444444444446E-2</v>
      </c>
      <c r="K94" s="117">
        <f>ותק!Z94</f>
        <v>1.7964071856287425E-2</v>
      </c>
      <c r="L94" s="117"/>
      <c r="M94" s="117"/>
      <c r="N94" s="117"/>
      <c r="O94" s="117"/>
      <c r="P94" s="117"/>
      <c r="Q94" s="117"/>
      <c r="R94" s="118"/>
      <c r="S94" s="118"/>
      <c r="T94" s="118"/>
      <c r="U94" s="118"/>
      <c r="V94" s="118"/>
      <c r="W94" s="118"/>
      <c r="X94" s="118"/>
      <c r="Y94" s="118"/>
      <c r="Z94" s="118"/>
      <c r="AA94" s="118"/>
      <c r="AB94" s="118"/>
      <c r="AC94" s="118"/>
      <c r="AD94" s="118">
        <f t="shared" si="2"/>
        <v>1.6100772199136873E-2</v>
      </c>
      <c r="AE94" s="118">
        <f t="shared" si="3"/>
        <v>1.6100772199136873E-2</v>
      </c>
      <c r="AF94" s="119">
        <f t="shared" si="4"/>
        <v>32586.771473910296</v>
      </c>
      <c r="AG94" s="262">
        <f t="shared" si="5"/>
        <v>1</v>
      </c>
      <c r="AH94" s="262">
        <f t="shared" si="6"/>
        <v>1</v>
      </c>
      <c r="AI94" s="262">
        <f t="shared" si="7"/>
        <v>1</v>
      </c>
      <c r="AJ94" s="262">
        <f t="shared" si="8"/>
        <v>1</v>
      </c>
      <c r="AK94" s="262">
        <f t="shared" si="9"/>
        <v>1</v>
      </c>
      <c r="AL94" s="262">
        <f t="shared" si="10"/>
        <v>1</v>
      </c>
      <c r="AM94" s="262">
        <f t="shared" si="11"/>
        <v>1</v>
      </c>
      <c r="AN94" s="262">
        <f t="shared" si="12"/>
        <v>1</v>
      </c>
      <c r="AO94" s="262">
        <f t="shared" si="13"/>
        <v>1</v>
      </c>
      <c r="AP94" s="262">
        <f t="shared" si="14"/>
        <v>1</v>
      </c>
      <c r="AQ94" s="262">
        <f t="shared" si="15"/>
        <v>1</v>
      </c>
      <c r="AR94" s="262">
        <f t="shared" si="16"/>
        <v>1</v>
      </c>
      <c r="AS94" s="262">
        <f t="shared" si="17"/>
        <v>1</v>
      </c>
      <c r="AT94" s="262">
        <f t="shared" si="18"/>
        <v>1</v>
      </c>
      <c r="AU94" s="262">
        <f t="shared" si="19"/>
        <v>1</v>
      </c>
      <c r="AV94" s="262">
        <f t="shared" si="20"/>
        <v>1</v>
      </c>
      <c r="AW94" s="262">
        <f t="shared" si="21"/>
        <v>1</v>
      </c>
      <c r="AX94" s="262">
        <f t="shared" si="22"/>
        <v>1</v>
      </c>
      <c r="AY94" s="262">
        <f t="shared" si="23"/>
        <v>1</v>
      </c>
      <c r="AZ94" s="262">
        <f t="shared" si="24"/>
        <v>1</v>
      </c>
      <c r="BA94" s="262">
        <f t="shared" si="25"/>
        <v>1</v>
      </c>
      <c r="BB94" s="262">
        <f t="shared" si="26"/>
        <v>1</v>
      </c>
      <c r="BC94" s="262">
        <f t="shared" si="27"/>
        <v>1</v>
      </c>
      <c r="BD94" s="262">
        <f t="shared" si="28"/>
        <v>1</v>
      </c>
      <c r="BE94" s="262">
        <f t="shared" si="29"/>
        <v>1</v>
      </c>
      <c r="BF94" s="262">
        <f t="shared" si="30"/>
        <v>1</v>
      </c>
      <c r="BG94" s="262">
        <f t="shared" si="31"/>
        <v>1</v>
      </c>
    </row>
    <row r="95" spans="1:59" ht="32.25" customHeight="1" x14ac:dyDescent="0.25">
      <c r="A95" s="266"/>
      <c r="B95" s="116">
        <f t="shared" si="1"/>
        <v>65</v>
      </c>
      <c r="C95" s="65" t="str">
        <f>IF('תנאי סף'!BE95&lt;&gt;1,"",'תנאי סף'!F95)</f>
        <v>אל תוך האור: מוסיקה אבודה מהתקופה הנאצית</v>
      </c>
      <c r="D95" s="117">
        <f>מורכבות!Z95</f>
        <v>1.282051282051282E-2</v>
      </c>
      <c r="E95" s="117">
        <f>תקציב!Z95</f>
        <v>1.7867709054518739E-2</v>
      </c>
      <c r="F95" s="117"/>
      <c r="G95" s="117">
        <f>'מיקום גיאוגרפי'!Z95</f>
        <v>3.669724770642202E-2</v>
      </c>
      <c r="H95" s="117"/>
      <c r="I95" s="117">
        <f>'מספר אמנים או מנחים'!Z95</f>
        <v>7.320644216691069E-3</v>
      </c>
      <c r="J95" s="117">
        <f>'חשיבות ותרומה לתחום'!Z95</f>
        <v>4.4444444444444446E-2</v>
      </c>
      <c r="K95" s="117">
        <f>ותק!Z95</f>
        <v>0</v>
      </c>
      <c r="L95" s="117"/>
      <c r="M95" s="117"/>
      <c r="N95" s="117"/>
      <c r="O95" s="117"/>
      <c r="P95" s="117"/>
      <c r="Q95" s="117"/>
      <c r="R95" s="118"/>
      <c r="S95" s="118"/>
      <c r="T95" s="118"/>
      <c r="U95" s="118"/>
      <c r="V95" s="118"/>
      <c r="W95" s="118"/>
      <c r="X95" s="118"/>
      <c r="Y95" s="118"/>
      <c r="Z95" s="118"/>
      <c r="AA95" s="118"/>
      <c r="AB95" s="118"/>
      <c r="AC95" s="118"/>
      <c r="AD95" s="118">
        <f t="shared" si="2"/>
        <v>1.9132001399948854E-2</v>
      </c>
      <c r="AE95" s="118">
        <f t="shared" si="3"/>
        <v>1.9132001399948854E-2</v>
      </c>
      <c r="AF95" s="119">
        <f t="shared" si="4"/>
        <v>38721.755065392885</v>
      </c>
      <c r="AG95" s="262">
        <f t="shared" si="5"/>
        <v>1</v>
      </c>
      <c r="AH95" s="262">
        <f t="shared" si="6"/>
        <v>1</v>
      </c>
      <c r="AI95" s="262">
        <f t="shared" si="7"/>
        <v>1</v>
      </c>
      <c r="AJ95" s="262">
        <f t="shared" si="8"/>
        <v>1</v>
      </c>
      <c r="AK95" s="262">
        <f t="shared" si="9"/>
        <v>1</v>
      </c>
      <c r="AL95" s="262">
        <f t="shared" si="10"/>
        <v>1</v>
      </c>
      <c r="AM95" s="262">
        <f t="shared" si="11"/>
        <v>1</v>
      </c>
      <c r="AN95" s="262">
        <f t="shared" si="12"/>
        <v>1</v>
      </c>
      <c r="AO95" s="262">
        <f t="shared" si="13"/>
        <v>1</v>
      </c>
      <c r="AP95" s="262">
        <f t="shared" si="14"/>
        <v>1</v>
      </c>
      <c r="AQ95" s="262">
        <f t="shared" si="15"/>
        <v>1</v>
      </c>
      <c r="AR95" s="262">
        <f t="shared" si="16"/>
        <v>1</v>
      </c>
      <c r="AS95" s="262">
        <f t="shared" si="17"/>
        <v>1</v>
      </c>
      <c r="AT95" s="262">
        <f t="shared" si="18"/>
        <v>1</v>
      </c>
      <c r="AU95" s="262">
        <f t="shared" si="19"/>
        <v>1</v>
      </c>
      <c r="AV95" s="262">
        <f t="shared" si="20"/>
        <v>1</v>
      </c>
      <c r="AW95" s="262">
        <f t="shared" si="21"/>
        <v>1</v>
      </c>
      <c r="AX95" s="262">
        <f t="shared" si="22"/>
        <v>1</v>
      </c>
      <c r="AY95" s="262">
        <f t="shared" si="23"/>
        <v>1</v>
      </c>
      <c r="AZ95" s="262">
        <f t="shared" si="24"/>
        <v>1</v>
      </c>
      <c r="BA95" s="262">
        <f t="shared" si="25"/>
        <v>1</v>
      </c>
      <c r="BB95" s="262">
        <f t="shared" si="26"/>
        <v>1</v>
      </c>
      <c r="BC95" s="262">
        <f t="shared" si="27"/>
        <v>1</v>
      </c>
      <c r="BD95" s="262">
        <f t="shared" si="28"/>
        <v>1</v>
      </c>
      <c r="BE95" s="262">
        <f t="shared" si="29"/>
        <v>1</v>
      </c>
      <c r="BF95" s="262">
        <f t="shared" si="30"/>
        <v>1</v>
      </c>
      <c r="BG95" s="262">
        <f t="shared" si="31"/>
        <v>1</v>
      </c>
    </row>
    <row r="96" spans="1:59" ht="36" hidden="1" customHeight="1" x14ac:dyDescent="0.25">
      <c r="A96" s="266"/>
      <c r="B96" s="116" t="str">
        <f t="shared" ref="B96:B130" si="32">IF(C96="","",ROW()-30)</f>
        <v/>
      </c>
      <c r="C96" s="65" t="str">
        <f>IF('תנאי סף'!BE96&lt;&gt;1,"",'תנאי סף'!F96)</f>
        <v/>
      </c>
      <c r="D96" s="117" t="str">
        <f>מורכבות!Z96</f>
        <v/>
      </c>
      <c r="E96" s="117" t="str">
        <f>תקציב!Z96</f>
        <v/>
      </c>
      <c r="F96" s="117"/>
      <c r="G96" s="117" t="str">
        <f>'מיקום גיאוגרפי'!Z96</f>
        <v/>
      </c>
      <c r="H96" s="117"/>
      <c r="I96" s="117" t="str">
        <f>'מספר אמנים או מנחים'!Z96</f>
        <v/>
      </c>
      <c r="J96" s="117" t="str">
        <f>'חשיבות ותרומה לתחום'!Z96</f>
        <v/>
      </c>
      <c r="K96" s="117" t="str">
        <f>ותק!Z96</f>
        <v/>
      </c>
      <c r="L96" s="117"/>
      <c r="M96" s="117"/>
      <c r="N96" s="117"/>
      <c r="O96" s="117"/>
      <c r="P96" s="117"/>
      <c r="Q96" s="117"/>
      <c r="R96" s="118"/>
      <c r="S96" s="118"/>
      <c r="T96" s="118"/>
      <c r="U96" s="118"/>
      <c r="V96" s="118"/>
      <c r="W96" s="118"/>
      <c r="X96" s="118"/>
      <c r="Y96" s="118"/>
      <c r="Z96" s="118"/>
      <c r="AA96" s="118"/>
      <c r="AB96" s="118"/>
      <c r="AC96" s="118"/>
      <c r="AD96" s="118" t="str">
        <f t="shared" ref="AD96:AD130" si="33">IF($C96="","",IF(AG96&lt;&gt;1,$AH$1,SUMPRODUCT($D$30:$AC$30,D96:AC96)))</f>
        <v/>
      </c>
      <c r="AE96" s="118" t="str">
        <f t="shared" ref="AE96:AE130" si="34">IF($C96="","",IF(AG96&lt;&gt;1,$AH$1,IFERROR(AD96/$AD$131,0)))</f>
        <v/>
      </c>
      <c r="AF96" s="119" t="str">
        <f t="shared" ref="AF96:AF130" si="35">IF($C96="","",IF(AG96&lt;&gt;1,$AH$1,AE96*$AF$30))</f>
        <v/>
      </c>
      <c r="AG96" s="262">
        <f t="shared" ref="AG96:AG130" si="36">IF(SUM(AH96:BG96)=COUNT(AH96:BG96),1,0)</f>
        <v>1</v>
      </c>
      <c r="AH96" s="262">
        <f t="shared" ref="AH96:AH130" si="37">IF(D96=$AH$1,0,1)</f>
        <v>1</v>
      </c>
      <c r="AI96" s="262">
        <f t="shared" ref="AI96:AI130" si="38">IF(E96=$AH$1,0,1)</f>
        <v>1</v>
      </c>
      <c r="AJ96" s="262">
        <f t="shared" ref="AJ96:AJ130" si="39">IF(F96=$AH$1,0,1)</f>
        <v>1</v>
      </c>
      <c r="AK96" s="262">
        <f t="shared" ref="AK96:AK130" si="40">IF(G96=$AH$1,0,1)</f>
        <v>1</v>
      </c>
      <c r="AL96" s="262">
        <f t="shared" ref="AL96:AL130" si="41">IF(H96=$AH$1,0,1)</f>
        <v>1</v>
      </c>
      <c r="AM96" s="262">
        <f t="shared" ref="AM96:AM130" si="42">IF(I96=$AH$1,0,1)</f>
        <v>1</v>
      </c>
      <c r="AN96" s="262">
        <f t="shared" ref="AN96:AN130" si="43">IF(J96=$AH$1,0,1)</f>
        <v>1</v>
      </c>
      <c r="AO96" s="262">
        <f t="shared" ref="AO96:AO130" si="44">IF(K96=$AH$1,0,1)</f>
        <v>1</v>
      </c>
      <c r="AP96" s="262">
        <f t="shared" ref="AP96:AP130" si="45">IF(L96=$AH$1,0,1)</f>
        <v>1</v>
      </c>
      <c r="AQ96" s="262">
        <f t="shared" ref="AQ96:AQ130" si="46">IF(M96=$AH$1,0,1)</f>
        <v>1</v>
      </c>
      <c r="AR96" s="262">
        <f t="shared" ref="AR96:AR130" si="47">IF(N96=$AH$1,0,1)</f>
        <v>1</v>
      </c>
      <c r="AS96" s="262">
        <f t="shared" ref="AS96:AS130" si="48">IF(O96=$AH$1,0,1)</f>
        <v>1</v>
      </c>
      <c r="AT96" s="262">
        <f t="shared" ref="AT96:AT130" si="49">IF(P96=$AH$1,0,1)</f>
        <v>1</v>
      </c>
      <c r="AU96" s="262">
        <f t="shared" ref="AU96:AU130" si="50">IF(Q96=$AH$1,0,1)</f>
        <v>1</v>
      </c>
      <c r="AV96" s="262">
        <f t="shared" ref="AV96:AV130" si="51">IF(R96=$AH$1,0,1)</f>
        <v>1</v>
      </c>
      <c r="AW96" s="262">
        <f t="shared" ref="AW96:AW130" si="52">IF(S96=$AH$1,0,1)</f>
        <v>1</v>
      </c>
      <c r="AX96" s="262">
        <f t="shared" ref="AX96:AX130" si="53">IF(T96=$AH$1,0,1)</f>
        <v>1</v>
      </c>
      <c r="AY96" s="262">
        <f t="shared" ref="AY96:AY130" si="54">IF(U96=$AH$1,0,1)</f>
        <v>1</v>
      </c>
      <c r="AZ96" s="262">
        <f t="shared" ref="AZ96:AZ130" si="55">IF(V96=$AH$1,0,1)</f>
        <v>1</v>
      </c>
      <c r="BA96" s="262">
        <f t="shared" ref="BA96:BA130" si="56">IF(W96=$AH$1,0,1)</f>
        <v>1</v>
      </c>
      <c r="BB96" s="262">
        <f t="shared" ref="BB96:BB130" si="57">IF(X96=$AH$1,0,1)</f>
        <v>1</v>
      </c>
      <c r="BC96" s="262">
        <f t="shared" ref="BC96:BC130" si="58">IF(Y96=$AH$1,0,1)</f>
        <v>1</v>
      </c>
      <c r="BD96" s="262">
        <f t="shared" ref="BD96:BD130" si="59">IF(Z96=$AH$1,0,1)</f>
        <v>1</v>
      </c>
      <c r="BE96" s="262">
        <f t="shared" ref="BE96:BE130" si="60">IF(AA96=$AH$1,0,1)</f>
        <v>1</v>
      </c>
      <c r="BF96" s="262">
        <f t="shared" ref="BF96:BF130" si="61">IF(AB96=$AH$1,0,1)</f>
        <v>1</v>
      </c>
      <c r="BG96" s="262">
        <f t="shared" ref="BG96:BG130" si="62">IF(AC96=$AH$1,0,1)</f>
        <v>1</v>
      </c>
    </row>
    <row r="97" spans="1:59" ht="29.25" customHeight="1" x14ac:dyDescent="0.25">
      <c r="A97" s="266"/>
      <c r="B97" s="116">
        <f t="shared" si="32"/>
        <v>67</v>
      </c>
      <c r="C97" s="65" t="str">
        <f>IF('תנאי סף'!BE97&lt;&gt;1,"",'תנאי סף'!F97)</f>
        <v>אתוס - כיתות אמן אינסטרומנטלי</v>
      </c>
      <c r="D97" s="117">
        <f>מורכבות!Z97</f>
        <v>1.282051282051282E-2</v>
      </c>
      <c r="E97" s="117">
        <f>תקציב!Z97</f>
        <v>3.9308959919941225E-2</v>
      </c>
      <c r="F97" s="117"/>
      <c r="G97" s="117">
        <f>'מיקום גיאוגרפי'!Z97</f>
        <v>2.7522935779816515E-2</v>
      </c>
      <c r="H97" s="117"/>
      <c r="I97" s="117">
        <f>'מספר אמנים או מנחים'!Z97</f>
        <v>1.7569546120058566E-2</v>
      </c>
      <c r="J97" s="117">
        <f>'חשיבות ותרומה לתחום'!Z97</f>
        <v>2.2222222222222223E-2</v>
      </c>
      <c r="K97" s="117">
        <f>ותק!Z97</f>
        <v>1.7964071856287425E-2</v>
      </c>
      <c r="L97" s="117"/>
      <c r="M97" s="117"/>
      <c r="N97" s="117"/>
      <c r="O97" s="117"/>
      <c r="P97" s="117"/>
      <c r="Q97" s="117"/>
      <c r="R97" s="118"/>
      <c r="S97" s="118"/>
      <c r="T97" s="118"/>
      <c r="U97" s="118"/>
      <c r="V97" s="118"/>
      <c r="W97" s="118"/>
      <c r="X97" s="118"/>
      <c r="Y97" s="118"/>
      <c r="Z97" s="118"/>
      <c r="AA97" s="118"/>
      <c r="AB97" s="118"/>
      <c r="AC97" s="118"/>
      <c r="AD97" s="118">
        <f t="shared" si="33"/>
        <v>2.3455162609825806E-2</v>
      </c>
      <c r="AE97" s="118">
        <f t="shared" si="34"/>
        <v>2.3455162609825806E-2</v>
      </c>
      <c r="AF97" s="119">
        <f t="shared" si="35"/>
        <v>47471.513440254304</v>
      </c>
      <c r="AG97" s="262">
        <f t="shared" si="36"/>
        <v>1</v>
      </c>
      <c r="AH97" s="262">
        <f t="shared" si="37"/>
        <v>1</v>
      </c>
      <c r="AI97" s="262">
        <f t="shared" si="38"/>
        <v>1</v>
      </c>
      <c r="AJ97" s="262">
        <f t="shared" si="39"/>
        <v>1</v>
      </c>
      <c r="AK97" s="262">
        <f t="shared" si="40"/>
        <v>1</v>
      </c>
      <c r="AL97" s="262">
        <f t="shared" si="41"/>
        <v>1</v>
      </c>
      <c r="AM97" s="262">
        <f t="shared" si="42"/>
        <v>1</v>
      </c>
      <c r="AN97" s="262">
        <f t="shared" si="43"/>
        <v>1</v>
      </c>
      <c r="AO97" s="262">
        <f t="shared" si="44"/>
        <v>1</v>
      </c>
      <c r="AP97" s="262">
        <f t="shared" si="45"/>
        <v>1</v>
      </c>
      <c r="AQ97" s="262">
        <f t="shared" si="46"/>
        <v>1</v>
      </c>
      <c r="AR97" s="262">
        <f t="shared" si="47"/>
        <v>1</v>
      </c>
      <c r="AS97" s="262">
        <f t="shared" si="48"/>
        <v>1</v>
      </c>
      <c r="AT97" s="262">
        <f t="shared" si="49"/>
        <v>1</v>
      </c>
      <c r="AU97" s="262">
        <f t="shared" si="50"/>
        <v>1</v>
      </c>
      <c r="AV97" s="262">
        <f t="shared" si="51"/>
        <v>1</v>
      </c>
      <c r="AW97" s="262">
        <f t="shared" si="52"/>
        <v>1</v>
      </c>
      <c r="AX97" s="262">
        <f t="shared" si="53"/>
        <v>1</v>
      </c>
      <c r="AY97" s="262">
        <f t="shared" si="54"/>
        <v>1</v>
      </c>
      <c r="AZ97" s="262">
        <f t="shared" si="55"/>
        <v>1</v>
      </c>
      <c r="BA97" s="262">
        <f t="shared" si="56"/>
        <v>1</v>
      </c>
      <c r="BB97" s="262">
        <f t="shared" si="57"/>
        <v>1</v>
      </c>
      <c r="BC97" s="262">
        <f t="shared" si="58"/>
        <v>1</v>
      </c>
      <c r="BD97" s="262">
        <f t="shared" si="59"/>
        <v>1</v>
      </c>
      <c r="BE97" s="262">
        <f t="shared" si="60"/>
        <v>1</v>
      </c>
      <c r="BF97" s="262">
        <f t="shared" si="61"/>
        <v>1</v>
      </c>
      <c r="BG97" s="262">
        <f t="shared" si="62"/>
        <v>1</v>
      </c>
    </row>
    <row r="98" spans="1:59" ht="15.75" hidden="1" x14ac:dyDescent="0.25">
      <c r="A98" s="266"/>
      <c r="B98" s="116" t="str">
        <f t="shared" si="32"/>
        <v/>
      </c>
      <c r="C98" s="65" t="str">
        <f>IF('תנאי סף'!BE98&lt;&gt;1,"",'תנאי סף'!F98)</f>
        <v/>
      </c>
      <c r="D98" s="117" t="str">
        <f>מורכבות!Z98</f>
        <v/>
      </c>
      <c r="E98" s="117" t="str">
        <f>תקציב!Z98</f>
        <v/>
      </c>
      <c r="F98" s="117"/>
      <c r="G98" s="117" t="str">
        <f>'מיקום גיאוגרפי'!Z98</f>
        <v/>
      </c>
      <c r="H98" s="117"/>
      <c r="I98" s="117" t="str">
        <f>'מספר אמנים או מנחים'!Z98</f>
        <v/>
      </c>
      <c r="J98" s="117" t="str">
        <f>'חשיבות ותרומה לתחום'!Z98</f>
        <v/>
      </c>
      <c r="K98" s="117" t="str">
        <f>ותק!Z98</f>
        <v/>
      </c>
      <c r="L98" s="117"/>
      <c r="M98" s="117"/>
      <c r="N98" s="117"/>
      <c r="O98" s="117"/>
      <c r="P98" s="117"/>
      <c r="Q98" s="117"/>
      <c r="R98" s="118"/>
      <c r="S98" s="118"/>
      <c r="T98" s="118"/>
      <c r="U98" s="118"/>
      <c r="V98" s="118"/>
      <c r="W98" s="118"/>
      <c r="X98" s="118"/>
      <c r="Y98" s="118"/>
      <c r="Z98" s="118"/>
      <c r="AA98" s="118"/>
      <c r="AB98" s="118"/>
      <c r="AC98" s="118"/>
      <c r="AD98" s="118" t="str">
        <f t="shared" si="33"/>
        <v/>
      </c>
      <c r="AE98" s="118" t="str">
        <f t="shared" si="34"/>
        <v/>
      </c>
      <c r="AF98" s="119" t="str">
        <f t="shared" si="35"/>
        <v/>
      </c>
      <c r="AG98" s="262">
        <f t="shared" si="36"/>
        <v>1</v>
      </c>
      <c r="AH98" s="262">
        <f t="shared" si="37"/>
        <v>1</v>
      </c>
      <c r="AI98" s="262">
        <f t="shared" si="38"/>
        <v>1</v>
      </c>
      <c r="AJ98" s="262">
        <f t="shared" si="39"/>
        <v>1</v>
      </c>
      <c r="AK98" s="262">
        <f t="shared" si="40"/>
        <v>1</v>
      </c>
      <c r="AL98" s="262">
        <f t="shared" si="41"/>
        <v>1</v>
      </c>
      <c r="AM98" s="262">
        <f t="shared" si="42"/>
        <v>1</v>
      </c>
      <c r="AN98" s="262">
        <f t="shared" si="43"/>
        <v>1</v>
      </c>
      <c r="AO98" s="262">
        <f t="shared" si="44"/>
        <v>1</v>
      </c>
      <c r="AP98" s="262">
        <f t="shared" si="45"/>
        <v>1</v>
      </c>
      <c r="AQ98" s="262">
        <f t="shared" si="46"/>
        <v>1</v>
      </c>
      <c r="AR98" s="262">
        <f t="shared" si="47"/>
        <v>1</v>
      </c>
      <c r="AS98" s="262">
        <f t="shared" si="48"/>
        <v>1</v>
      </c>
      <c r="AT98" s="262">
        <f t="shared" si="49"/>
        <v>1</v>
      </c>
      <c r="AU98" s="262">
        <f t="shared" si="50"/>
        <v>1</v>
      </c>
      <c r="AV98" s="262">
        <f t="shared" si="51"/>
        <v>1</v>
      </c>
      <c r="AW98" s="262">
        <f t="shared" si="52"/>
        <v>1</v>
      </c>
      <c r="AX98" s="262">
        <f t="shared" si="53"/>
        <v>1</v>
      </c>
      <c r="AY98" s="262">
        <f t="shared" si="54"/>
        <v>1</v>
      </c>
      <c r="AZ98" s="262">
        <f t="shared" si="55"/>
        <v>1</v>
      </c>
      <c r="BA98" s="262">
        <f t="shared" si="56"/>
        <v>1</v>
      </c>
      <c r="BB98" s="262">
        <f t="shared" si="57"/>
        <v>1</v>
      </c>
      <c r="BC98" s="262">
        <f t="shared" si="58"/>
        <v>1</v>
      </c>
      <c r="BD98" s="262">
        <f t="shared" si="59"/>
        <v>1</v>
      </c>
      <c r="BE98" s="262">
        <f t="shared" si="60"/>
        <v>1</v>
      </c>
      <c r="BF98" s="262">
        <f t="shared" si="61"/>
        <v>1</v>
      </c>
      <c r="BG98" s="262">
        <f t="shared" si="62"/>
        <v>1</v>
      </c>
    </row>
    <row r="99" spans="1:59" ht="15.75" hidden="1" x14ac:dyDescent="0.25">
      <c r="A99" s="266"/>
      <c r="B99" s="116" t="str">
        <f t="shared" si="32"/>
        <v/>
      </c>
      <c r="C99" s="65" t="str">
        <f>IF('תנאי סף'!BE99&lt;&gt;1,"",'תנאי סף'!F99)</f>
        <v/>
      </c>
      <c r="D99" s="117" t="str">
        <f>מורכבות!Z99</f>
        <v/>
      </c>
      <c r="E99" s="117" t="str">
        <f>תקציב!Z99</f>
        <v/>
      </c>
      <c r="F99" s="117"/>
      <c r="G99" s="117" t="str">
        <f>'מיקום גיאוגרפי'!Z99</f>
        <v/>
      </c>
      <c r="H99" s="117"/>
      <c r="I99" s="117" t="str">
        <f>'מספר אמנים או מנחים'!Z99</f>
        <v/>
      </c>
      <c r="J99" s="117" t="str">
        <f>'חשיבות ותרומה לתחום'!Z99</f>
        <v/>
      </c>
      <c r="K99" s="117" t="str">
        <f>ותק!Z99</f>
        <v/>
      </c>
      <c r="L99" s="117"/>
      <c r="M99" s="117"/>
      <c r="N99" s="117"/>
      <c r="O99" s="117"/>
      <c r="P99" s="117"/>
      <c r="Q99" s="117"/>
      <c r="R99" s="118"/>
      <c r="S99" s="118"/>
      <c r="T99" s="118"/>
      <c r="U99" s="118"/>
      <c r="V99" s="118"/>
      <c r="W99" s="118"/>
      <c r="X99" s="118"/>
      <c r="Y99" s="118"/>
      <c r="Z99" s="118"/>
      <c r="AA99" s="118"/>
      <c r="AB99" s="118"/>
      <c r="AC99" s="118"/>
      <c r="AD99" s="118" t="str">
        <f t="shared" si="33"/>
        <v/>
      </c>
      <c r="AE99" s="118" t="str">
        <f t="shared" si="34"/>
        <v/>
      </c>
      <c r="AF99" s="119" t="str">
        <f t="shared" si="35"/>
        <v/>
      </c>
      <c r="AG99" s="262">
        <f t="shared" si="36"/>
        <v>1</v>
      </c>
      <c r="AH99" s="262">
        <f t="shared" si="37"/>
        <v>1</v>
      </c>
      <c r="AI99" s="262">
        <f t="shared" si="38"/>
        <v>1</v>
      </c>
      <c r="AJ99" s="262">
        <f t="shared" si="39"/>
        <v>1</v>
      </c>
      <c r="AK99" s="262">
        <f t="shared" si="40"/>
        <v>1</v>
      </c>
      <c r="AL99" s="262">
        <f t="shared" si="41"/>
        <v>1</v>
      </c>
      <c r="AM99" s="262">
        <f t="shared" si="42"/>
        <v>1</v>
      </c>
      <c r="AN99" s="262">
        <f t="shared" si="43"/>
        <v>1</v>
      </c>
      <c r="AO99" s="262">
        <f t="shared" si="44"/>
        <v>1</v>
      </c>
      <c r="AP99" s="262">
        <f t="shared" si="45"/>
        <v>1</v>
      </c>
      <c r="AQ99" s="262">
        <f t="shared" si="46"/>
        <v>1</v>
      </c>
      <c r="AR99" s="262">
        <f t="shared" si="47"/>
        <v>1</v>
      </c>
      <c r="AS99" s="262">
        <f t="shared" si="48"/>
        <v>1</v>
      </c>
      <c r="AT99" s="262">
        <f t="shared" si="49"/>
        <v>1</v>
      </c>
      <c r="AU99" s="262">
        <f t="shared" si="50"/>
        <v>1</v>
      </c>
      <c r="AV99" s="262">
        <f t="shared" si="51"/>
        <v>1</v>
      </c>
      <c r="AW99" s="262">
        <f t="shared" si="52"/>
        <v>1</v>
      </c>
      <c r="AX99" s="262">
        <f t="shared" si="53"/>
        <v>1</v>
      </c>
      <c r="AY99" s="262">
        <f t="shared" si="54"/>
        <v>1</v>
      </c>
      <c r="AZ99" s="262">
        <f t="shared" si="55"/>
        <v>1</v>
      </c>
      <c r="BA99" s="262">
        <f t="shared" si="56"/>
        <v>1</v>
      </c>
      <c r="BB99" s="262">
        <f t="shared" si="57"/>
        <v>1</v>
      </c>
      <c r="BC99" s="262">
        <f t="shared" si="58"/>
        <v>1</v>
      </c>
      <c r="BD99" s="262">
        <f t="shared" si="59"/>
        <v>1</v>
      </c>
      <c r="BE99" s="262">
        <f t="shared" si="60"/>
        <v>1</v>
      </c>
      <c r="BF99" s="262">
        <f t="shared" si="61"/>
        <v>1</v>
      </c>
      <c r="BG99" s="262">
        <f t="shared" si="62"/>
        <v>1</v>
      </c>
    </row>
    <row r="100" spans="1:59" ht="15.75" hidden="1" x14ac:dyDescent="0.25">
      <c r="A100" s="266"/>
      <c r="B100" s="116" t="str">
        <f t="shared" si="32"/>
        <v/>
      </c>
      <c r="C100" s="65" t="str">
        <f>IF('תנאי סף'!BE100&lt;&gt;1,"",'תנאי סף'!F100)</f>
        <v/>
      </c>
      <c r="D100" s="117" t="str">
        <f>מורכבות!Z100</f>
        <v/>
      </c>
      <c r="E100" s="117" t="str">
        <f>תקציב!Z100</f>
        <v/>
      </c>
      <c r="F100" s="117"/>
      <c r="G100" s="117" t="str">
        <f>'מיקום גיאוגרפי'!Z100</f>
        <v/>
      </c>
      <c r="H100" s="117"/>
      <c r="I100" s="117" t="str">
        <f>'מספר אמנים או מנחים'!Z100</f>
        <v/>
      </c>
      <c r="J100" s="117" t="str">
        <f>'חשיבות ותרומה לתחום'!Z100</f>
        <v/>
      </c>
      <c r="K100" s="117" t="str">
        <f>ותק!Z100</f>
        <v/>
      </c>
      <c r="L100" s="117"/>
      <c r="M100" s="117"/>
      <c r="N100" s="117"/>
      <c r="O100" s="117"/>
      <c r="P100" s="117"/>
      <c r="Q100" s="117"/>
      <c r="R100" s="118"/>
      <c r="S100" s="118"/>
      <c r="T100" s="118"/>
      <c r="U100" s="118"/>
      <c r="V100" s="118"/>
      <c r="W100" s="118"/>
      <c r="X100" s="118"/>
      <c r="Y100" s="118"/>
      <c r="Z100" s="118"/>
      <c r="AA100" s="118"/>
      <c r="AB100" s="118"/>
      <c r="AC100" s="118"/>
      <c r="AD100" s="118" t="str">
        <f t="shared" si="33"/>
        <v/>
      </c>
      <c r="AE100" s="118" t="str">
        <f t="shared" si="34"/>
        <v/>
      </c>
      <c r="AF100" s="119" t="str">
        <f t="shared" si="35"/>
        <v/>
      </c>
      <c r="AG100" s="262">
        <f t="shared" si="36"/>
        <v>1</v>
      </c>
      <c r="AH100" s="262">
        <f t="shared" si="37"/>
        <v>1</v>
      </c>
      <c r="AI100" s="262">
        <f t="shared" si="38"/>
        <v>1</v>
      </c>
      <c r="AJ100" s="262">
        <f t="shared" si="39"/>
        <v>1</v>
      </c>
      <c r="AK100" s="262">
        <f t="shared" si="40"/>
        <v>1</v>
      </c>
      <c r="AL100" s="262">
        <f t="shared" si="41"/>
        <v>1</v>
      </c>
      <c r="AM100" s="262">
        <f t="shared" si="42"/>
        <v>1</v>
      </c>
      <c r="AN100" s="262">
        <f t="shared" si="43"/>
        <v>1</v>
      </c>
      <c r="AO100" s="262">
        <f t="shared" si="44"/>
        <v>1</v>
      </c>
      <c r="AP100" s="262">
        <f t="shared" si="45"/>
        <v>1</v>
      </c>
      <c r="AQ100" s="262">
        <f t="shared" si="46"/>
        <v>1</v>
      </c>
      <c r="AR100" s="262">
        <f t="shared" si="47"/>
        <v>1</v>
      </c>
      <c r="AS100" s="262">
        <f t="shared" si="48"/>
        <v>1</v>
      </c>
      <c r="AT100" s="262">
        <f t="shared" si="49"/>
        <v>1</v>
      </c>
      <c r="AU100" s="262">
        <f t="shared" si="50"/>
        <v>1</v>
      </c>
      <c r="AV100" s="262">
        <f t="shared" si="51"/>
        <v>1</v>
      </c>
      <c r="AW100" s="262">
        <f t="shared" si="52"/>
        <v>1</v>
      </c>
      <c r="AX100" s="262">
        <f t="shared" si="53"/>
        <v>1</v>
      </c>
      <c r="AY100" s="262">
        <f t="shared" si="54"/>
        <v>1</v>
      </c>
      <c r="AZ100" s="262">
        <f t="shared" si="55"/>
        <v>1</v>
      </c>
      <c r="BA100" s="262">
        <f t="shared" si="56"/>
        <v>1</v>
      </c>
      <c r="BB100" s="262">
        <f t="shared" si="57"/>
        <v>1</v>
      </c>
      <c r="BC100" s="262">
        <f t="shared" si="58"/>
        <v>1</v>
      </c>
      <c r="BD100" s="262">
        <f t="shared" si="59"/>
        <v>1</v>
      </c>
      <c r="BE100" s="262">
        <f t="shared" si="60"/>
        <v>1</v>
      </c>
      <c r="BF100" s="262">
        <f t="shared" si="61"/>
        <v>1</v>
      </c>
      <c r="BG100" s="262">
        <f t="shared" si="62"/>
        <v>1</v>
      </c>
    </row>
    <row r="101" spans="1:59" ht="15.75" hidden="1" x14ac:dyDescent="0.25">
      <c r="A101" s="266"/>
      <c r="B101" s="116" t="str">
        <f t="shared" si="32"/>
        <v/>
      </c>
      <c r="C101" s="65" t="str">
        <f>IF('תנאי סף'!BE101&lt;&gt;1,"",'תנאי סף'!F101)</f>
        <v/>
      </c>
      <c r="D101" s="117" t="str">
        <f>מורכבות!Z101</f>
        <v/>
      </c>
      <c r="E101" s="117" t="str">
        <f>תקציב!Z101</f>
        <v/>
      </c>
      <c r="F101" s="117"/>
      <c r="G101" s="117" t="str">
        <f>'מיקום גיאוגרפי'!Z101</f>
        <v/>
      </c>
      <c r="H101" s="117"/>
      <c r="I101" s="117" t="str">
        <f>'מספר אמנים או מנחים'!Z101</f>
        <v/>
      </c>
      <c r="J101" s="117" t="str">
        <f>'חשיבות ותרומה לתחום'!Z101</f>
        <v/>
      </c>
      <c r="K101" s="117" t="str">
        <f>ותק!Z101</f>
        <v/>
      </c>
      <c r="L101" s="117"/>
      <c r="M101" s="117"/>
      <c r="N101" s="117"/>
      <c r="O101" s="117"/>
      <c r="P101" s="117"/>
      <c r="Q101" s="117"/>
      <c r="R101" s="118"/>
      <c r="S101" s="118"/>
      <c r="T101" s="118"/>
      <c r="U101" s="118"/>
      <c r="V101" s="118"/>
      <c r="W101" s="118"/>
      <c r="X101" s="118"/>
      <c r="Y101" s="118"/>
      <c r="Z101" s="118"/>
      <c r="AA101" s="118"/>
      <c r="AB101" s="118"/>
      <c r="AC101" s="118"/>
      <c r="AD101" s="118" t="str">
        <f t="shared" si="33"/>
        <v/>
      </c>
      <c r="AE101" s="118" t="str">
        <f t="shared" si="34"/>
        <v/>
      </c>
      <c r="AF101" s="119" t="str">
        <f t="shared" si="35"/>
        <v/>
      </c>
      <c r="AG101" s="262">
        <f t="shared" si="36"/>
        <v>1</v>
      </c>
      <c r="AH101" s="262">
        <f t="shared" si="37"/>
        <v>1</v>
      </c>
      <c r="AI101" s="262">
        <f t="shared" si="38"/>
        <v>1</v>
      </c>
      <c r="AJ101" s="262">
        <f t="shared" si="39"/>
        <v>1</v>
      </c>
      <c r="AK101" s="262">
        <f t="shared" si="40"/>
        <v>1</v>
      </c>
      <c r="AL101" s="262">
        <f t="shared" si="41"/>
        <v>1</v>
      </c>
      <c r="AM101" s="262">
        <f t="shared" si="42"/>
        <v>1</v>
      </c>
      <c r="AN101" s="262">
        <f t="shared" si="43"/>
        <v>1</v>
      </c>
      <c r="AO101" s="262">
        <f t="shared" si="44"/>
        <v>1</v>
      </c>
      <c r="AP101" s="262">
        <f t="shared" si="45"/>
        <v>1</v>
      </c>
      <c r="AQ101" s="262">
        <f t="shared" si="46"/>
        <v>1</v>
      </c>
      <c r="AR101" s="262">
        <f t="shared" si="47"/>
        <v>1</v>
      </c>
      <c r="AS101" s="262">
        <f t="shared" si="48"/>
        <v>1</v>
      </c>
      <c r="AT101" s="262">
        <f t="shared" si="49"/>
        <v>1</v>
      </c>
      <c r="AU101" s="262">
        <f t="shared" si="50"/>
        <v>1</v>
      </c>
      <c r="AV101" s="262">
        <f t="shared" si="51"/>
        <v>1</v>
      </c>
      <c r="AW101" s="262">
        <f t="shared" si="52"/>
        <v>1</v>
      </c>
      <c r="AX101" s="262">
        <f t="shared" si="53"/>
        <v>1</v>
      </c>
      <c r="AY101" s="262">
        <f t="shared" si="54"/>
        <v>1</v>
      </c>
      <c r="AZ101" s="262">
        <f t="shared" si="55"/>
        <v>1</v>
      </c>
      <c r="BA101" s="262">
        <f t="shared" si="56"/>
        <v>1</v>
      </c>
      <c r="BB101" s="262">
        <f t="shared" si="57"/>
        <v>1</v>
      </c>
      <c r="BC101" s="262">
        <f t="shared" si="58"/>
        <v>1</v>
      </c>
      <c r="BD101" s="262">
        <f t="shared" si="59"/>
        <v>1</v>
      </c>
      <c r="BE101" s="262">
        <f t="shared" si="60"/>
        <v>1</v>
      </c>
      <c r="BF101" s="262">
        <f t="shared" si="61"/>
        <v>1</v>
      </c>
      <c r="BG101" s="262">
        <f t="shared" si="62"/>
        <v>1</v>
      </c>
    </row>
    <row r="102" spans="1:59" ht="15.75" x14ac:dyDescent="0.25">
      <c r="A102" s="266"/>
      <c r="B102" s="116">
        <f t="shared" si="32"/>
        <v>72</v>
      </c>
      <c r="C102" s="65" t="str">
        <f>IF('תנאי סף'!BE102&lt;&gt;1,"",'תנאי סף'!F102)</f>
        <v>בר-קיימא - כנס תזמורות רחוב - הפיראטיות הפיראטיות</v>
      </c>
      <c r="D102" s="117">
        <f>מורכבות!Z102</f>
        <v>1.282051282051282E-2</v>
      </c>
      <c r="E102" s="117">
        <f>תקציב!Z102</f>
        <v>1.1797762405353851E-2</v>
      </c>
      <c r="F102" s="117"/>
      <c r="G102" s="117">
        <f>'מיקום גיאוגרפי'!Z102</f>
        <v>3.669724770642202E-2</v>
      </c>
      <c r="H102" s="117"/>
      <c r="I102" s="117">
        <f>'מספר אמנים או מנחים'!Z102</f>
        <v>1.4641288433382138E-2</v>
      </c>
      <c r="J102" s="117">
        <f>'חשיבות ותרומה לתחום'!Z102</f>
        <v>2.2222222222222223E-2</v>
      </c>
      <c r="K102" s="117">
        <f>ותק!Z102</f>
        <v>0</v>
      </c>
      <c r="L102" s="117"/>
      <c r="M102" s="117"/>
      <c r="N102" s="117"/>
      <c r="O102" s="117"/>
      <c r="P102" s="117"/>
      <c r="Q102" s="117"/>
      <c r="R102" s="118"/>
      <c r="S102" s="118"/>
      <c r="T102" s="118"/>
      <c r="U102" s="118"/>
      <c r="V102" s="118"/>
      <c r="W102" s="118"/>
      <c r="X102" s="118"/>
      <c r="Y102" s="118"/>
      <c r="Z102" s="118"/>
      <c r="AA102" s="118"/>
      <c r="AB102" s="118"/>
      <c r="AC102" s="118"/>
      <c r="AD102" s="118">
        <f t="shared" si="33"/>
        <v>1.6048807580120759E-2</v>
      </c>
      <c r="AE102" s="118">
        <f t="shared" si="34"/>
        <v>1.6048807580120759E-2</v>
      </c>
      <c r="AF102" s="119">
        <f t="shared" si="35"/>
        <v>32481.598930403488</v>
      </c>
      <c r="AG102" s="262">
        <f t="shared" si="36"/>
        <v>1</v>
      </c>
      <c r="AH102" s="262">
        <f t="shared" si="37"/>
        <v>1</v>
      </c>
      <c r="AI102" s="262">
        <f t="shared" si="38"/>
        <v>1</v>
      </c>
      <c r="AJ102" s="262">
        <f t="shared" si="39"/>
        <v>1</v>
      </c>
      <c r="AK102" s="262">
        <f t="shared" si="40"/>
        <v>1</v>
      </c>
      <c r="AL102" s="262">
        <f t="shared" si="41"/>
        <v>1</v>
      </c>
      <c r="AM102" s="262">
        <f t="shared" si="42"/>
        <v>1</v>
      </c>
      <c r="AN102" s="262">
        <f t="shared" si="43"/>
        <v>1</v>
      </c>
      <c r="AO102" s="262">
        <f t="shared" si="44"/>
        <v>1</v>
      </c>
      <c r="AP102" s="262">
        <f t="shared" si="45"/>
        <v>1</v>
      </c>
      <c r="AQ102" s="262">
        <f t="shared" si="46"/>
        <v>1</v>
      </c>
      <c r="AR102" s="262">
        <f t="shared" si="47"/>
        <v>1</v>
      </c>
      <c r="AS102" s="262">
        <f t="shared" si="48"/>
        <v>1</v>
      </c>
      <c r="AT102" s="262">
        <f t="shared" si="49"/>
        <v>1</v>
      </c>
      <c r="AU102" s="262">
        <f t="shared" si="50"/>
        <v>1</v>
      </c>
      <c r="AV102" s="262">
        <f t="shared" si="51"/>
        <v>1</v>
      </c>
      <c r="AW102" s="262">
        <f t="shared" si="52"/>
        <v>1</v>
      </c>
      <c r="AX102" s="262">
        <f t="shared" si="53"/>
        <v>1</v>
      </c>
      <c r="AY102" s="262">
        <f t="shared" si="54"/>
        <v>1</v>
      </c>
      <c r="AZ102" s="262">
        <f t="shared" si="55"/>
        <v>1</v>
      </c>
      <c r="BA102" s="262">
        <f t="shared" si="56"/>
        <v>1</v>
      </c>
      <c r="BB102" s="262">
        <f t="shared" si="57"/>
        <v>1</v>
      </c>
      <c r="BC102" s="262">
        <f t="shared" si="58"/>
        <v>1</v>
      </c>
      <c r="BD102" s="262">
        <f t="shared" si="59"/>
        <v>1</v>
      </c>
      <c r="BE102" s="262">
        <f t="shared" si="60"/>
        <v>1</v>
      </c>
      <c r="BF102" s="262">
        <f t="shared" si="61"/>
        <v>1</v>
      </c>
      <c r="BG102" s="262">
        <f t="shared" si="62"/>
        <v>1</v>
      </c>
    </row>
    <row r="103" spans="1:59" ht="15.75" hidden="1" x14ac:dyDescent="0.25">
      <c r="A103" s="266"/>
      <c r="B103" s="116" t="str">
        <f t="shared" si="32"/>
        <v/>
      </c>
      <c r="C103" s="65" t="str">
        <f>IF('תנאי סף'!BE103&lt;&gt;1,"",'תנאי סף'!F103)</f>
        <v/>
      </c>
      <c r="D103" s="117" t="str">
        <f>מורכבות!Z103</f>
        <v/>
      </c>
      <c r="E103" s="117" t="str">
        <f>תקציב!Z103</f>
        <v/>
      </c>
      <c r="F103" s="117"/>
      <c r="G103" s="117" t="str">
        <f>'מיקום גיאוגרפי'!Z103</f>
        <v/>
      </c>
      <c r="H103" s="117"/>
      <c r="I103" s="117" t="str">
        <f>'מספר אמנים או מנחים'!Z103</f>
        <v/>
      </c>
      <c r="J103" s="117" t="str">
        <f>'חשיבות ותרומה לתחום'!Z103</f>
        <v/>
      </c>
      <c r="K103" s="117" t="str">
        <f>ותק!Z103</f>
        <v/>
      </c>
      <c r="L103" s="117"/>
      <c r="M103" s="117"/>
      <c r="N103" s="117"/>
      <c r="O103" s="117"/>
      <c r="P103" s="117"/>
      <c r="Q103" s="117"/>
      <c r="R103" s="118"/>
      <c r="S103" s="118"/>
      <c r="T103" s="118"/>
      <c r="U103" s="118"/>
      <c r="V103" s="118"/>
      <c r="W103" s="118"/>
      <c r="X103" s="118"/>
      <c r="Y103" s="118"/>
      <c r="Z103" s="118"/>
      <c r="AA103" s="118"/>
      <c r="AB103" s="118"/>
      <c r="AC103" s="118"/>
      <c r="AD103" s="118" t="str">
        <f t="shared" si="33"/>
        <v/>
      </c>
      <c r="AE103" s="118" t="str">
        <f t="shared" si="34"/>
        <v/>
      </c>
      <c r="AF103" s="119" t="str">
        <f t="shared" si="35"/>
        <v/>
      </c>
      <c r="AG103" s="262">
        <f t="shared" si="36"/>
        <v>1</v>
      </c>
      <c r="AH103" s="262">
        <f t="shared" si="37"/>
        <v>1</v>
      </c>
      <c r="AI103" s="262">
        <f t="shared" si="38"/>
        <v>1</v>
      </c>
      <c r="AJ103" s="262">
        <f t="shared" si="39"/>
        <v>1</v>
      </c>
      <c r="AK103" s="262">
        <f t="shared" si="40"/>
        <v>1</v>
      </c>
      <c r="AL103" s="262">
        <f t="shared" si="41"/>
        <v>1</v>
      </c>
      <c r="AM103" s="262">
        <f t="shared" si="42"/>
        <v>1</v>
      </c>
      <c r="AN103" s="262">
        <f t="shared" si="43"/>
        <v>1</v>
      </c>
      <c r="AO103" s="262">
        <f t="shared" si="44"/>
        <v>1</v>
      </c>
      <c r="AP103" s="262">
        <f t="shared" si="45"/>
        <v>1</v>
      </c>
      <c r="AQ103" s="262">
        <f t="shared" si="46"/>
        <v>1</v>
      </c>
      <c r="AR103" s="262">
        <f t="shared" si="47"/>
        <v>1</v>
      </c>
      <c r="AS103" s="262">
        <f t="shared" si="48"/>
        <v>1</v>
      </c>
      <c r="AT103" s="262">
        <f t="shared" si="49"/>
        <v>1</v>
      </c>
      <c r="AU103" s="262">
        <f t="shared" si="50"/>
        <v>1</v>
      </c>
      <c r="AV103" s="262">
        <f t="shared" si="51"/>
        <v>1</v>
      </c>
      <c r="AW103" s="262">
        <f t="shared" si="52"/>
        <v>1</v>
      </c>
      <c r="AX103" s="262">
        <f t="shared" si="53"/>
        <v>1</v>
      </c>
      <c r="AY103" s="262">
        <f t="shared" si="54"/>
        <v>1</v>
      </c>
      <c r="AZ103" s="262">
        <f t="shared" si="55"/>
        <v>1</v>
      </c>
      <c r="BA103" s="262">
        <f t="shared" si="56"/>
        <v>1</v>
      </c>
      <c r="BB103" s="262">
        <f t="shared" si="57"/>
        <v>1</v>
      </c>
      <c r="BC103" s="262">
        <f t="shared" si="58"/>
        <v>1</v>
      </c>
      <c r="BD103" s="262">
        <f t="shared" si="59"/>
        <v>1</v>
      </c>
      <c r="BE103" s="262">
        <f t="shared" si="60"/>
        <v>1</v>
      </c>
      <c r="BF103" s="262">
        <f t="shared" si="61"/>
        <v>1</v>
      </c>
      <c r="BG103" s="262">
        <f t="shared" si="62"/>
        <v>1</v>
      </c>
    </row>
    <row r="104" spans="1:59" ht="24.4" customHeight="1" x14ac:dyDescent="0.25">
      <c r="A104" s="266"/>
      <c r="B104" s="116">
        <f t="shared" si="32"/>
        <v>74</v>
      </c>
      <c r="C104" s="65" t="str">
        <f>IF('תנאי סף'!BE104&lt;&gt;1,"",'תנאי סף'!F104)</f>
        <v xml:space="preserve"> פיליציה בלומנטל -  אופרה קאמרה</v>
      </c>
      <c r="D104" s="117">
        <f>מורכבות!Z104</f>
        <v>3.8461538461538464E-2</v>
      </c>
      <c r="E104" s="117">
        <f>תקציב!Z104</f>
        <v>8.9338545272593696E-3</v>
      </c>
      <c r="F104" s="117"/>
      <c r="G104" s="117">
        <f>'מיקום גיאוגרפי'!Z104</f>
        <v>0</v>
      </c>
      <c r="H104" s="117"/>
      <c r="I104" s="117">
        <f>'מספר אמנים או מנחים'!Z104</f>
        <v>8.7847730600292828E-3</v>
      </c>
      <c r="J104" s="117">
        <f>'חשיבות ותרומה לתחום'!Z104</f>
        <v>2.2222222222222223E-2</v>
      </c>
      <c r="K104" s="117">
        <f>ותק!Z104</f>
        <v>1.7964071856287425E-2</v>
      </c>
      <c r="L104" s="117"/>
      <c r="M104" s="117"/>
      <c r="N104" s="117"/>
      <c r="O104" s="117"/>
      <c r="P104" s="117"/>
      <c r="Q104" s="117"/>
      <c r="R104" s="118"/>
      <c r="S104" s="118"/>
      <c r="T104" s="118"/>
      <c r="U104" s="118"/>
      <c r="V104" s="118"/>
      <c r="W104" s="118"/>
      <c r="X104" s="118"/>
      <c r="Y104" s="118"/>
      <c r="Z104" s="118"/>
      <c r="AA104" s="118"/>
      <c r="AB104" s="118"/>
      <c r="AC104" s="118"/>
      <c r="AD104" s="118">
        <f t="shared" si="33"/>
        <v>1.5340900398464948E-2</v>
      </c>
      <c r="AE104" s="118">
        <f t="shared" si="34"/>
        <v>1.5340900398464948E-2</v>
      </c>
      <c r="AF104" s="119">
        <f t="shared" si="35"/>
        <v>31048.847179863569</v>
      </c>
      <c r="AG104" s="262">
        <f t="shared" si="36"/>
        <v>1</v>
      </c>
      <c r="AH104" s="262">
        <f t="shared" si="37"/>
        <v>1</v>
      </c>
      <c r="AI104" s="262">
        <f t="shared" si="38"/>
        <v>1</v>
      </c>
      <c r="AJ104" s="262">
        <f t="shared" si="39"/>
        <v>1</v>
      </c>
      <c r="AK104" s="262">
        <f t="shared" si="40"/>
        <v>1</v>
      </c>
      <c r="AL104" s="262">
        <f t="shared" si="41"/>
        <v>1</v>
      </c>
      <c r="AM104" s="262">
        <f t="shared" si="42"/>
        <v>1</v>
      </c>
      <c r="AN104" s="262">
        <f t="shared" si="43"/>
        <v>1</v>
      </c>
      <c r="AO104" s="262">
        <f t="shared" si="44"/>
        <v>1</v>
      </c>
      <c r="AP104" s="262">
        <f t="shared" si="45"/>
        <v>1</v>
      </c>
      <c r="AQ104" s="262">
        <f t="shared" si="46"/>
        <v>1</v>
      </c>
      <c r="AR104" s="262">
        <f t="shared" si="47"/>
        <v>1</v>
      </c>
      <c r="AS104" s="262">
        <f t="shared" si="48"/>
        <v>1</v>
      </c>
      <c r="AT104" s="262">
        <f t="shared" si="49"/>
        <v>1</v>
      </c>
      <c r="AU104" s="262">
        <f t="shared" si="50"/>
        <v>1</v>
      </c>
      <c r="AV104" s="262">
        <f t="shared" si="51"/>
        <v>1</v>
      </c>
      <c r="AW104" s="262">
        <f t="shared" si="52"/>
        <v>1</v>
      </c>
      <c r="AX104" s="262">
        <f t="shared" si="53"/>
        <v>1</v>
      </c>
      <c r="AY104" s="262">
        <f t="shared" si="54"/>
        <v>1</v>
      </c>
      <c r="AZ104" s="262">
        <f t="shared" si="55"/>
        <v>1</v>
      </c>
      <c r="BA104" s="262">
        <f t="shared" si="56"/>
        <v>1</v>
      </c>
      <c r="BB104" s="262">
        <f t="shared" si="57"/>
        <v>1</v>
      </c>
      <c r="BC104" s="262">
        <f t="shared" si="58"/>
        <v>1</v>
      </c>
      <c r="BD104" s="262">
        <f t="shared" si="59"/>
        <v>1</v>
      </c>
      <c r="BE104" s="262">
        <f t="shared" si="60"/>
        <v>1</v>
      </c>
      <c r="BF104" s="262">
        <f t="shared" si="61"/>
        <v>1</v>
      </c>
      <c r="BG104" s="262">
        <f t="shared" si="62"/>
        <v>1</v>
      </c>
    </row>
    <row r="105" spans="1:59" ht="24.4" customHeight="1" x14ac:dyDescent="0.25">
      <c r="A105" s="266"/>
      <c r="B105" s="116">
        <f t="shared" si="32"/>
        <v>75</v>
      </c>
      <c r="C105" s="65" t="str">
        <f>IF('תנאי סף'!BE105&lt;&gt;1,"",'תנאי סף'!F105)</f>
        <v xml:space="preserve">מקור-  פרויקט ילדי המוסיקה </v>
      </c>
      <c r="D105" s="117">
        <f>מורכבות!Z105</f>
        <v>2.564102564102564E-2</v>
      </c>
      <c r="E105" s="117">
        <f>תקציב!Z105</f>
        <v>4.4763828552613363E-2</v>
      </c>
      <c r="F105" s="117"/>
      <c r="G105" s="117">
        <f>'מיקום גיאוגרפי'!Z105</f>
        <v>0</v>
      </c>
      <c r="H105" s="117"/>
      <c r="I105" s="117">
        <f>'מספר אמנים או מנחים'!Z105</f>
        <v>1.3177159590043924E-2</v>
      </c>
      <c r="J105" s="117">
        <f>'חשיבות ותרומה לתחום'!Z105</f>
        <v>4.4444444444444446E-2</v>
      </c>
      <c r="K105" s="117">
        <f>ותק!Z105</f>
        <v>2.9940119760479042E-2</v>
      </c>
      <c r="L105" s="117"/>
      <c r="M105" s="117"/>
      <c r="N105" s="117"/>
      <c r="O105" s="117"/>
      <c r="P105" s="117"/>
      <c r="Q105" s="117"/>
      <c r="R105" s="118"/>
      <c r="S105" s="118"/>
      <c r="T105" s="118"/>
      <c r="U105" s="118"/>
      <c r="V105" s="118"/>
      <c r="W105" s="118"/>
      <c r="X105" s="118"/>
      <c r="Y105" s="118"/>
      <c r="Z105" s="118"/>
      <c r="AA105" s="118"/>
      <c r="AB105" s="118"/>
      <c r="AC105" s="118"/>
      <c r="AD105" s="118">
        <f t="shared" si="33"/>
        <v>2.6592036105423829E-2</v>
      </c>
      <c r="AE105" s="118">
        <f t="shared" si="34"/>
        <v>2.6592036105423829E-2</v>
      </c>
      <c r="AF105" s="119">
        <f t="shared" si="35"/>
        <v>53820.313266706027</v>
      </c>
      <c r="AG105" s="262">
        <f t="shared" si="36"/>
        <v>1</v>
      </c>
      <c r="AH105" s="262">
        <f t="shared" si="37"/>
        <v>1</v>
      </c>
      <c r="AI105" s="262">
        <f t="shared" si="38"/>
        <v>1</v>
      </c>
      <c r="AJ105" s="262">
        <f t="shared" si="39"/>
        <v>1</v>
      </c>
      <c r="AK105" s="262">
        <f t="shared" si="40"/>
        <v>1</v>
      </c>
      <c r="AL105" s="262">
        <f t="shared" si="41"/>
        <v>1</v>
      </c>
      <c r="AM105" s="262">
        <f t="shared" si="42"/>
        <v>1</v>
      </c>
      <c r="AN105" s="262">
        <f t="shared" si="43"/>
        <v>1</v>
      </c>
      <c r="AO105" s="262">
        <f t="shared" si="44"/>
        <v>1</v>
      </c>
      <c r="AP105" s="262">
        <f t="shared" si="45"/>
        <v>1</v>
      </c>
      <c r="AQ105" s="262">
        <f t="shared" si="46"/>
        <v>1</v>
      </c>
      <c r="AR105" s="262">
        <f t="shared" si="47"/>
        <v>1</v>
      </c>
      <c r="AS105" s="262">
        <f t="shared" si="48"/>
        <v>1</v>
      </c>
      <c r="AT105" s="262">
        <f t="shared" si="49"/>
        <v>1</v>
      </c>
      <c r="AU105" s="262">
        <f t="shared" si="50"/>
        <v>1</v>
      </c>
      <c r="AV105" s="262">
        <f t="shared" si="51"/>
        <v>1</v>
      </c>
      <c r="AW105" s="262">
        <f t="shared" si="52"/>
        <v>1</v>
      </c>
      <c r="AX105" s="262">
        <f t="shared" si="53"/>
        <v>1</v>
      </c>
      <c r="AY105" s="262">
        <f t="shared" si="54"/>
        <v>1</v>
      </c>
      <c r="AZ105" s="262">
        <f t="shared" si="55"/>
        <v>1</v>
      </c>
      <c r="BA105" s="262">
        <f t="shared" si="56"/>
        <v>1</v>
      </c>
      <c r="BB105" s="262">
        <f t="shared" si="57"/>
        <v>1</v>
      </c>
      <c r="BC105" s="262">
        <f t="shared" si="58"/>
        <v>1</v>
      </c>
      <c r="BD105" s="262">
        <f t="shared" si="59"/>
        <v>1</v>
      </c>
      <c r="BE105" s="262">
        <f t="shared" si="60"/>
        <v>1</v>
      </c>
      <c r="BF105" s="262">
        <f t="shared" si="61"/>
        <v>1</v>
      </c>
      <c r="BG105" s="262">
        <f t="shared" si="62"/>
        <v>1</v>
      </c>
    </row>
    <row r="106" spans="1:59" ht="23.65" customHeight="1" x14ac:dyDescent="0.25">
      <c r="A106" s="266"/>
      <c r="B106" s="116">
        <f t="shared" si="32"/>
        <v>76</v>
      </c>
      <c r="C106" s="65" t="str">
        <f>IF('תנאי סף'!BE106&lt;&gt;1,"",'תנאי סף'!F106)</f>
        <v xml:space="preserve"> פיליציה בלומנטל -  Soundpainting</v>
      </c>
      <c r="D106" s="117">
        <f>מורכבות!Z106</f>
        <v>2.564102564102564E-2</v>
      </c>
      <c r="E106" s="117">
        <f>תקציב!Z106</f>
        <v>7.5401732210069079E-3</v>
      </c>
      <c r="F106" s="117"/>
      <c r="G106" s="117">
        <f>'מיקום גיאוגרפי'!Z106</f>
        <v>0</v>
      </c>
      <c r="H106" s="117"/>
      <c r="I106" s="117">
        <f>'מספר אמנים או מנחים'!Z106</f>
        <v>1.4641288433382138E-2</v>
      </c>
      <c r="J106" s="117">
        <f>'חשיבות ותרומה לתחום'!Z106</f>
        <v>2.2222222222222223E-2</v>
      </c>
      <c r="K106" s="117">
        <f>ותק!Z106</f>
        <v>1.7964071856287425E-2</v>
      </c>
      <c r="L106" s="117"/>
      <c r="M106" s="117"/>
      <c r="N106" s="117"/>
      <c r="O106" s="117"/>
      <c r="P106" s="117"/>
      <c r="Q106" s="117"/>
      <c r="R106" s="118"/>
      <c r="S106" s="118"/>
      <c r="T106" s="118"/>
      <c r="U106" s="118"/>
      <c r="V106" s="118"/>
      <c r="W106" s="118"/>
      <c r="X106" s="118"/>
      <c r="Y106" s="118"/>
      <c r="Z106" s="118"/>
      <c r="AA106" s="118"/>
      <c r="AB106" s="118"/>
      <c r="AC106" s="118"/>
      <c r="AD106" s="118">
        <f t="shared" si="33"/>
        <v>1.4310390288808103E-2</v>
      </c>
      <c r="AE106" s="118">
        <f t="shared" si="34"/>
        <v>1.4310390288808103E-2</v>
      </c>
      <c r="AF106" s="119">
        <f t="shared" si="35"/>
        <v>28963.170975666231</v>
      </c>
      <c r="AG106" s="262">
        <f t="shared" si="36"/>
        <v>1</v>
      </c>
      <c r="AH106" s="262">
        <f t="shared" si="37"/>
        <v>1</v>
      </c>
      <c r="AI106" s="262">
        <f t="shared" si="38"/>
        <v>1</v>
      </c>
      <c r="AJ106" s="262">
        <f t="shared" si="39"/>
        <v>1</v>
      </c>
      <c r="AK106" s="262">
        <f t="shared" si="40"/>
        <v>1</v>
      </c>
      <c r="AL106" s="262">
        <f t="shared" si="41"/>
        <v>1</v>
      </c>
      <c r="AM106" s="262">
        <f t="shared" si="42"/>
        <v>1</v>
      </c>
      <c r="AN106" s="262">
        <f t="shared" si="43"/>
        <v>1</v>
      </c>
      <c r="AO106" s="262">
        <f t="shared" si="44"/>
        <v>1</v>
      </c>
      <c r="AP106" s="262">
        <f t="shared" si="45"/>
        <v>1</v>
      </c>
      <c r="AQ106" s="262">
        <f t="shared" si="46"/>
        <v>1</v>
      </c>
      <c r="AR106" s="262">
        <f t="shared" si="47"/>
        <v>1</v>
      </c>
      <c r="AS106" s="262">
        <f t="shared" si="48"/>
        <v>1</v>
      </c>
      <c r="AT106" s="262">
        <f t="shared" si="49"/>
        <v>1</v>
      </c>
      <c r="AU106" s="262">
        <f t="shared" si="50"/>
        <v>1</v>
      </c>
      <c r="AV106" s="262">
        <f t="shared" si="51"/>
        <v>1</v>
      </c>
      <c r="AW106" s="262">
        <f t="shared" si="52"/>
        <v>1</v>
      </c>
      <c r="AX106" s="262">
        <f t="shared" si="53"/>
        <v>1</v>
      </c>
      <c r="AY106" s="262">
        <f t="shared" si="54"/>
        <v>1</v>
      </c>
      <c r="AZ106" s="262">
        <f t="shared" si="55"/>
        <v>1</v>
      </c>
      <c r="BA106" s="262">
        <f t="shared" si="56"/>
        <v>1</v>
      </c>
      <c r="BB106" s="262">
        <f t="shared" si="57"/>
        <v>1</v>
      </c>
      <c r="BC106" s="262">
        <f t="shared" si="58"/>
        <v>1</v>
      </c>
      <c r="BD106" s="262">
        <f t="shared" si="59"/>
        <v>1</v>
      </c>
      <c r="BE106" s="262">
        <f t="shared" si="60"/>
        <v>1</v>
      </c>
      <c r="BF106" s="262">
        <f t="shared" si="61"/>
        <v>1</v>
      </c>
      <c r="BG106" s="262">
        <f t="shared" si="62"/>
        <v>1</v>
      </c>
    </row>
    <row r="107" spans="1:59" ht="15.75" hidden="1" x14ac:dyDescent="0.25">
      <c r="A107" s="266"/>
      <c r="B107" s="116" t="str">
        <f t="shared" si="32"/>
        <v/>
      </c>
      <c r="C107" s="65" t="str">
        <f>IF('תנאי סף'!BE107&lt;&gt;1,"",'תנאי סף'!F107)</f>
        <v/>
      </c>
      <c r="D107" s="117" t="str">
        <f>מורכבות!Z107</f>
        <v/>
      </c>
      <c r="E107" s="117" t="str">
        <f>תקציב!Z107</f>
        <v/>
      </c>
      <c r="F107" s="117"/>
      <c r="G107" s="117" t="str">
        <f>'מיקום גיאוגרפי'!Z107</f>
        <v/>
      </c>
      <c r="H107" s="117"/>
      <c r="I107" s="117" t="str">
        <f>'מספר אמנים או מנחים'!Z107</f>
        <v/>
      </c>
      <c r="J107" s="117" t="str">
        <f>'חשיבות ותרומה לתחום'!Z107</f>
        <v/>
      </c>
      <c r="K107" s="117" t="str">
        <f>ותק!Z107</f>
        <v/>
      </c>
      <c r="L107" s="117"/>
      <c r="M107" s="117"/>
      <c r="N107" s="117"/>
      <c r="O107" s="117"/>
      <c r="P107" s="117"/>
      <c r="Q107" s="117"/>
      <c r="R107" s="118"/>
      <c r="S107" s="118"/>
      <c r="T107" s="118"/>
      <c r="U107" s="118"/>
      <c r="V107" s="118"/>
      <c r="W107" s="118"/>
      <c r="X107" s="118"/>
      <c r="Y107" s="118"/>
      <c r="Z107" s="118"/>
      <c r="AA107" s="118"/>
      <c r="AB107" s="118"/>
      <c r="AC107" s="118"/>
      <c r="AD107" s="118" t="str">
        <f t="shared" si="33"/>
        <v/>
      </c>
      <c r="AE107" s="118" t="str">
        <f t="shared" si="34"/>
        <v/>
      </c>
      <c r="AF107" s="119" t="str">
        <f t="shared" si="35"/>
        <v/>
      </c>
      <c r="AG107" s="262">
        <f t="shared" si="36"/>
        <v>1</v>
      </c>
      <c r="AH107" s="262">
        <f t="shared" si="37"/>
        <v>1</v>
      </c>
      <c r="AI107" s="262">
        <f t="shared" si="38"/>
        <v>1</v>
      </c>
      <c r="AJ107" s="262">
        <f t="shared" si="39"/>
        <v>1</v>
      </c>
      <c r="AK107" s="262">
        <f t="shared" si="40"/>
        <v>1</v>
      </c>
      <c r="AL107" s="262">
        <f t="shared" si="41"/>
        <v>1</v>
      </c>
      <c r="AM107" s="262">
        <f t="shared" si="42"/>
        <v>1</v>
      </c>
      <c r="AN107" s="262">
        <f t="shared" si="43"/>
        <v>1</v>
      </c>
      <c r="AO107" s="262">
        <f t="shared" si="44"/>
        <v>1</v>
      </c>
      <c r="AP107" s="262">
        <f t="shared" si="45"/>
        <v>1</v>
      </c>
      <c r="AQ107" s="262">
        <f t="shared" si="46"/>
        <v>1</v>
      </c>
      <c r="AR107" s="262">
        <f t="shared" si="47"/>
        <v>1</v>
      </c>
      <c r="AS107" s="262">
        <f t="shared" si="48"/>
        <v>1</v>
      </c>
      <c r="AT107" s="262">
        <f t="shared" si="49"/>
        <v>1</v>
      </c>
      <c r="AU107" s="262">
        <f t="shared" si="50"/>
        <v>1</v>
      </c>
      <c r="AV107" s="262">
        <f t="shared" si="51"/>
        <v>1</v>
      </c>
      <c r="AW107" s="262">
        <f t="shared" si="52"/>
        <v>1</v>
      </c>
      <c r="AX107" s="262">
        <f t="shared" si="53"/>
        <v>1</v>
      </c>
      <c r="AY107" s="262">
        <f t="shared" si="54"/>
        <v>1</v>
      </c>
      <c r="AZ107" s="262">
        <f t="shared" si="55"/>
        <v>1</v>
      </c>
      <c r="BA107" s="262">
        <f t="shared" si="56"/>
        <v>1</v>
      </c>
      <c r="BB107" s="262">
        <f t="shared" si="57"/>
        <v>1</v>
      </c>
      <c r="BC107" s="262">
        <f t="shared" si="58"/>
        <v>1</v>
      </c>
      <c r="BD107" s="262">
        <f t="shared" si="59"/>
        <v>1</v>
      </c>
      <c r="BE107" s="262">
        <f t="shared" si="60"/>
        <v>1</v>
      </c>
      <c r="BF107" s="262">
        <f t="shared" si="61"/>
        <v>1</v>
      </c>
      <c r="BG107" s="262">
        <f t="shared" si="62"/>
        <v>1</v>
      </c>
    </row>
    <row r="108" spans="1:59" ht="15.75" hidden="1" x14ac:dyDescent="0.25">
      <c r="A108" s="266"/>
      <c r="B108" s="116" t="str">
        <f t="shared" si="32"/>
        <v/>
      </c>
      <c r="C108" s="65" t="str">
        <f>IF('תנאי סף'!BE108&lt;&gt;1,"",'תנאי סף'!F108)</f>
        <v/>
      </c>
      <c r="D108" s="117" t="str">
        <f>מורכבות!Z108</f>
        <v/>
      </c>
      <c r="E108" s="117" t="str">
        <f>תקציב!Z108</f>
        <v/>
      </c>
      <c r="F108" s="117"/>
      <c r="G108" s="117" t="str">
        <f>'מיקום גיאוגרפי'!Z108</f>
        <v/>
      </c>
      <c r="H108" s="117"/>
      <c r="I108" s="117" t="str">
        <f>'מספר אמנים או מנחים'!Z108</f>
        <v/>
      </c>
      <c r="J108" s="117" t="str">
        <f>'חשיבות ותרומה לתחום'!Z108</f>
        <v/>
      </c>
      <c r="K108" s="117" t="str">
        <f>ותק!Z108</f>
        <v/>
      </c>
      <c r="L108" s="117"/>
      <c r="M108" s="117"/>
      <c r="N108" s="117"/>
      <c r="O108" s="117"/>
      <c r="P108" s="117"/>
      <c r="Q108" s="117"/>
      <c r="R108" s="118"/>
      <c r="S108" s="118"/>
      <c r="T108" s="118"/>
      <c r="U108" s="118"/>
      <c r="V108" s="118"/>
      <c r="W108" s="118"/>
      <c r="X108" s="118"/>
      <c r="Y108" s="118"/>
      <c r="Z108" s="118"/>
      <c r="AA108" s="118"/>
      <c r="AB108" s="118"/>
      <c r="AC108" s="118"/>
      <c r="AD108" s="118" t="str">
        <f t="shared" si="33"/>
        <v/>
      </c>
      <c r="AE108" s="118" t="str">
        <f t="shared" si="34"/>
        <v/>
      </c>
      <c r="AF108" s="119" t="str">
        <f t="shared" si="35"/>
        <v/>
      </c>
      <c r="AG108" s="262">
        <f t="shared" si="36"/>
        <v>1</v>
      </c>
      <c r="AH108" s="262">
        <f t="shared" si="37"/>
        <v>1</v>
      </c>
      <c r="AI108" s="262">
        <f t="shared" si="38"/>
        <v>1</v>
      </c>
      <c r="AJ108" s="262">
        <f t="shared" si="39"/>
        <v>1</v>
      </c>
      <c r="AK108" s="262">
        <f t="shared" si="40"/>
        <v>1</v>
      </c>
      <c r="AL108" s="262">
        <f t="shared" si="41"/>
        <v>1</v>
      </c>
      <c r="AM108" s="262">
        <f t="shared" si="42"/>
        <v>1</v>
      </c>
      <c r="AN108" s="262">
        <f t="shared" si="43"/>
        <v>1</v>
      </c>
      <c r="AO108" s="262">
        <f t="shared" si="44"/>
        <v>1</v>
      </c>
      <c r="AP108" s="262">
        <f t="shared" si="45"/>
        <v>1</v>
      </c>
      <c r="AQ108" s="262">
        <f t="shared" si="46"/>
        <v>1</v>
      </c>
      <c r="AR108" s="262">
        <f t="shared" si="47"/>
        <v>1</v>
      </c>
      <c r="AS108" s="262">
        <f t="shared" si="48"/>
        <v>1</v>
      </c>
      <c r="AT108" s="262">
        <f t="shared" si="49"/>
        <v>1</v>
      </c>
      <c r="AU108" s="262">
        <f t="shared" si="50"/>
        <v>1</v>
      </c>
      <c r="AV108" s="262">
        <f t="shared" si="51"/>
        <v>1</v>
      </c>
      <c r="AW108" s="262">
        <f t="shared" si="52"/>
        <v>1</v>
      </c>
      <c r="AX108" s="262">
        <f t="shared" si="53"/>
        <v>1</v>
      </c>
      <c r="AY108" s="262">
        <f t="shared" si="54"/>
        <v>1</v>
      </c>
      <c r="AZ108" s="262">
        <f t="shared" si="55"/>
        <v>1</v>
      </c>
      <c r="BA108" s="262">
        <f t="shared" si="56"/>
        <v>1</v>
      </c>
      <c r="BB108" s="262">
        <f t="shared" si="57"/>
        <v>1</v>
      </c>
      <c r="BC108" s="262">
        <f t="shared" si="58"/>
        <v>1</v>
      </c>
      <c r="BD108" s="262">
        <f t="shared" si="59"/>
        <v>1</v>
      </c>
      <c r="BE108" s="262">
        <f t="shared" si="60"/>
        <v>1</v>
      </c>
      <c r="BF108" s="262">
        <f t="shared" si="61"/>
        <v>1</v>
      </c>
      <c r="BG108" s="262">
        <f t="shared" si="62"/>
        <v>1</v>
      </c>
    </row>
    <row r="109" spans="1:59" ht="15.75" hidden="1" x14ac:dyDescent="0.25">
      <c r="A109" s="266"/>
      <c r="B109" s="116" t="str">
        <f t="shared" si="32"/>
        <v/>
      </c>
      <c r="C109" s="65" t="str">
        <f>IF('תנאי סף'!BE109&lt;&gt;1,"",'תנאי סף'!F109)</f>
        <v/>
      </c>
      <c r="D109" s="117" t="str">
        <f>מורכבות!Z109</f>
        <v/>
      </c>
      <c r="E109" s="117" t="str">
        <f>תקציב!Z109</f>
        <v/>
      </c>
      <c r="F109" s="117"/>
      <c r="G109" s="117" t="str">
        <f>'מיקום גיאוגרפי'!Z109</f>
        <v/>
      </c>
      <c r="H109" s="117"/>
      <c r="I109" s="117" t="str">
        <f>'מספר אמנים או מנחים'!Z109</f>
        <v/>
      </c>
      <c r="J109" s="117" t="str">
        <f>'חשיבות ותרומה לתחום'!Z109</f>
        <v/>
      </c>
      <c r="K109" s="117" t="str">
        <f>ותק!Z109</f>
        <v/>
      </c>
      <c r="L109" s="117"/>
      <c r="M109" s="117"/>
      <c r="N109" s="117"/>
      <c r="O109" s="117"/>
      <c r="P109" s="117"/>
      <c r="Q109" s="117"/>
      <c r="R109" s="118"/>
      <c r="S109" s="118"/>
      <c r="T109" s="118"/>
      <c r="U109" s="118"/>
      <c r="V109" s="118"/>
      <c r="W109" s="118"/>
      <c r="X109" s="118"/>
      <c r="Y109" s="118"/>
      <c r="Z109" s="118"/>
      <c r="AA109" s="118"/>
      <c r="AB109" s="118"/>
      <c r="AC109" s="118"/>
      <c r="AD109" s="118" t="str">
        <f t="shared" si="33"/>
        <v/>
      </c>
      <c r="AE109" s="118" t="str">
        <f t="shared" si="34"/>
        <v/>
      </c>
      <c r="AF109" s="119" t="str">
        <f t="shared" si="35"/>
        <v/>
      </c>
      <c r="AG109" s="262">
        <f t="shared" si="36"/>
        <v>1</v>
      </c>
      <c r="AH109" s="262">
        <f t="shared" si="37"/>
        <v>1</v>
      </c>
      <c r="AI109" s="262">
        <f t="shared" si="38"/>
        <v>1</v>
      </c>
      <c r="AJ109" s="262">
        <f t="shared" si="39"/>
        <v>1</v>
      </c>
      <c r="AK109" s="262">
        <f t="shared" si="40"/>
        <v>1</v>
      </c>
      <c r="AL109" s="262">
        <f t="shared" si="41"/>
        <v>1</v>
      </c>
      <c r="AM109" s="262">
        <f t="shared" si="42"/>
        <v>1</v>
      </c>
      <c r="AN109" s="262">
        <f t="shared" si="43"/>
        <v>1</v>
      </c>
      <c r="AO109" s="262">
        <f t="shared" si="44"/>
        <v>1</v>
      </c>
      <c r="AP109" s="262">
        <f t="shared" si="45"/>
        <v>1</v>
      </c>
      <c r="AQ109" s="262">
        <f t="shared" si="46"/>
        <v>1</v>
      </c>
      <c r="AR109" s="262">
        <f t="shared" si="47"/>
        <v>1</v>
      </c>
      <c r="AS109" s="262">
        <f t="shared" si="48"/>
        <v>1</v>
      </c>
      <c r="AT109" s="262">
        <f t="shared" si="49"/>
        <v>1</v>
      </c>
      <c r="AU109" s="262">
        <f t="shared" si="50"/>
        <v>1</v>
      </c>
      <c r="AV109" s="262">
        <f t="shared" si="51"/>
        <v>1</v>
      </c>
      <c r="AW109" s="262">
        <f t="shared" si="52"/>
        <v>1</v>
      </c>
      <c r="AX109" s="262">
        <f t="shared" si="53"/>
        <v>1</v>
      </c>
      <c r="AY109" s="262">
        <f t="shared" si="54"/>
        <v>1</v>
      </c>
      <c r="AZ109" s="262">
        <f t="shared" si="55"/>
        <v>1</v>
      </c>
      <c r="BA109" s="262">
        <f t="shared" si="56"/>
        <v>1</v>
      </c>
      <c r="BB109" s="262">
        <f t="shared" si="57"/>
        <v>1</v>
      </c>
      <c r="BC109" s="262">
        <f t="shared" si="58"/>
        <v>1</v>
      </c>
      <c r="BD109" s="262">
        <f t="shared" si="59"/>
        <v>1</v>
      </c>
      <c r="BE109" s="262">
        <f t="shared" si="60"/>
        <v>1</v>
      </c>
      <c r="BF109" s="262">
        <f t="shared" si="61"/>
        <v>1</v>
      </c>
      <c r="BG109" s="262">
        <f t="shared" si="62"/>
        <v>1</v>
      </c>
    </row>
    <row r="110" spans="1:59" ht="15.75" hidden="1" x14ac:dyDescent="0.25">
      <c r="A110" s="266"/>
      <c r="B110" s="116" t="str">
        <f t="shared" si="32"/>
        <v/>
      </c>
      <c r="C110" s="65" t="str">
        <f>IF('תנאי סף'!BE110&lt;&gt;1,"",'תנאי סף'!F110)</f>
        <v/>
      </c>
      <c r="D110" s="117" t="str">
        <f>מורכבות!Z110</f>
        <v/>
      </c>
      <c r="E110" s="117" t="str">
        <f>תקציב!Z110</f>
        <v/>
      </c>
      <c r="F110" s="117"/>
      <c r="G110" s="117" t="str">
        <f>'מיקום גיאוגרפי'!Z110</f>
        <v/>
      </c>
      <c r="H110" s="117"/>
      <c r="I110" s="117" t="str">
        <f>'מספר אמנים או מנחים'!Z110</f>
        <v/>
      </c>
      <c r="J110" s="117" t="str">
        <f>'חשיבות ותרומה לתחום'!Z110</f>
        <v/>
      </c>
      <c r="K110" s="117" t="str">
        <f>ותק!Z110</f>
        <v/>
      </c>
      <c r="L110" s="117"/>
      <c r="M110" s="117"/>
      <c r="N110" s="117"/>
      <c r="O110" s="117"/>
      <c r="P110" s="117"/>
      <c r="Q110" s="117"/>
      <c r="R110" s="118"/>
      <c r="S110" s="118"/>
      <c r="T110" s="118"/>
      <c r="U110" s="118"/>
      <c r="V110" s="118"/>
      <c r="W110" s="118"/>
      <c r="X110" s="118"/>
      <c r="Y110" s="118"/>
      <c r="Z110" s="118"/>
      <c r="AA110" s="118"/>
      <c r="AB110" s="118"/>
      <c r="AC110" s="118"/>
      <c r="AD110" s="118" t="str">
        <f t="shared" si="33"/>
        <v/>
      </c>
      <c r="AE110" s="118" t="str">
        <f t="shared" si="34"/>
        <v/>
      </c>
      <c r="AF110" s="119" t="str">
        <f t="shared" si="35"/>
        <v/>
      </c>
      <c r="AG110" s="262">
        <f t="shared" si="36"/>
        <v>1</v>
      </c>
      <c r="AH110" s="262">
        <f t="shared" si="37"/>
        <v>1</v>
      </c>
      <c r="AI110" s="262">
        <f t="shared" si="38"/>
        <v>1</v>
      </c>
      <c r="AJ110" s="262">
        <f t="shared" si="39"/>
        <v>1</v>
      </c>
      <c r="AK110" s="262">
        <f t="shared" si="40"/>
        <v>1</v>
      </c>
      <c r="AL110" s="262">
        <f t="shared" si="41"/>
        <v>1</v>
      </c>
      <c r="AM110" s="262">
        <f t="shared" si="42"/>
        <v>1</v>
      </c>
      <c r="AN110" s="262">
        <f t="shared" si="43"/>
        <v>1</v>
      </c>
      <c r="AO110" s="262">
        <f t="shared" si="44"/>
        <v>1</v>
      </c>
      <c r="AP110" s="262">
        <f t="shared" si="45"/>
        <v>1</v>
      </c>
      <c r="AQ110" s="262">
        <f t="shared" si="46"/>
        <v>1</v>
      </c>
      <c r="AR110" s="262">
        <f t="shared" si="47"/>
        <v>1</v>
      </c>
      <c r="AS110" s="262">
        <f t="shared" si="48"/>
        <v>1</v>
      </c>
      <c r="AT110" s="262">
        <f t="shared" si="49"/>
        <v>1</v>
      </c>
      <c r="AU110" s="262">
        <f t="shared" si="50"/>
        <v>1</v>
      </c>
      <c r="AV110" s="262">
        <f t="shared" si="51"/>
        <v>1</v>
      </c>
      <c r="AW110" s="262">
        <f t="shared" si="52"/>
        <v>1</v>
      </c>
      <c r="AX110" s="262">
        <f t="shared" si="53"/>
        <v>1</v>
      </c>
      <c r="AY110" s="262">
        <f t="shared" si="54"/>
        <v>1</v>
      </c>
      <c r="AZ110" s="262">
        <f t="shared" si="55"/>
        <v>1</v>
      </c>
      <c r="BA110" s="262">
        <f t="shared" si="56"/>
        <v>1</v>
      </c>
      <c r="BB110" s="262">
        <f t="shared" si="57"/>
        <v>1</v>
      </c>
      <c r="BC110" s="262">
        <f t="shared" si="58"/>
        <v>1</v>
      </c>
      <c r="BD110" s="262">
        <f t="shared" si="59"/>
        <v>1</v>
      </c>
      <c r="BE110" s="262">
        <f t="shared" si="60"/>
        <v>1</v>
      </c>
      <c r="BF110" s="262">
        <f t="shared" si="61"/>
        <v>1</v>
      </c>
      <c r="BG110" s="262">
        <f t="shared" si="62"/>
        <v>1</v>
      </c>
    </row>
    <row r="111" spans="1:59" ht="15.75" hidden="1" x14ac:dyDescent="0.25">
      <c r="A111" s="266"/>
      <c r="B111" s="116" t="str">
        <f t="shared" si="32"/>
        <v/>
      </c>
      <c r="C111" s="65" t="str">
        <f>IF('תנאי סף'!BE111&lt;&gt;1,"",'תנאי סף'!F111)</f>
        <v/>
      </c>
      <c r="D111" s="117" t="str">
        <f>מורכבות!Z111</f>
        <v/>
      </c>
      <c r="E111" s="117" t="str">
        <f>תקציב!Z111</f>
        <v/>
      </c>
      <c r="F111" s="117"/>
      <c r="G111" s="117" t="str">
        <f>'מיקום גיאוגרפי'!Z111</f>
        <v/>
      </c>
      <c r="H111" s="117"/>
      <c r="I111" s="117" t="str">
        <f>'מספר אמנים או מנחים'!Z111</f>
        <v/>
      </c>
      <c r="J111" s="117" t="str">
        <f>'חשיבות ותרומה לתחום'!Z111</f>
        <v/>
      </c>
      <c r="K111" s="117" t="str">
        <f>ותק!Z111</f>
        <v/>
      </c>
      <c r="L111" s="117"/>
      <c r="M111" s="117"/>
      <c r="N111" s="117"/>
      <c r="O111" s="117"/>
      <c r="P111" s="117"/>
      <c r="Q111" s="117"/>
      <c r="R111" s="118"/>
      <c r="S111" s="118"/>
      <c r="T111" s="118"/>
      <c r="U111" s="118"/>
      <c r="V111" s="118"/>
      <c r="W111" s="118"/>
      <c r="X111" s="118"/>
      <c r="Y111" s="118"/>
      <c r="Z111" s="118"/>
      <c r="AA111" s="118"/>
      <c r="AB111" s="118"/>
      <c r="AC111" s="118"/>
      <c r="AD111" s="118" t="str">
        <f t="shared" si="33"/>
        <v/>
      </c>
      <c r="AE111" s="118" t="str">
        <f t="shared" si="34"/>
        <v/>
      </c>
      <c r="AF111" s="119" t="str">
        <f t="shared" si="35"/>
        <v/>
      </c>
      <c r="AG111" s="262">
        <f t="shared" si="36"/>
        <v>1</v>
      </c>
      <c r="AH111" s="262">
        <f t="shared" si="37"/>
        <v>1</v>
      </c>
      <c r="AI111" s="262">
        <f t="shared" si="38"/>
        <v>1</v>
      </c>
      <c r="AJ111" s="262">
        <f t="shared" si="39"/>
        <v>1</v>
      </c>
      <c r="AK111" s="262">
        <f t="shared" si="40"/>
        <v>1</v>
      </c>
      <c r="AL111" s="262">
        <f t="shared" si="41"/>
        <v>1</v>
      </c>
      <c r="AM111" s="262">
        <f t="shared" si="42"/>
        <v>1</v>
      </c>
      <c r="AN111" s="262">
        <f t="shared" si="43"/>
        <v>1</v>
      </c>
      <c r="AO111" s="262">
        <f t="shared" si="44"/>
        <v>1</v>
      </c>
      <c r="AP111" s="262">
        <f t="shared" si="45"/>
        <v>1</v>
      </c>
      <c r="AQ111" s="262">
        <f t="shared" si="46"/>
        <v>1</v>
      </c>
      <c r="AR111" s="262">
        <f t="shared" si="47"/>
        <v>1</v>
      </c>
      <c r="AS111" s="262">
        <f t="shared" si="48"/>
        <v>1</v>
      </c>
      <c r="AT111" s="262">
        <f t="shared" si="49"/>
        <v>1</v>
      </c>
      <c r="AU111" s="262">
        <f t="shared" si="50"/>
        <v>1</v>
      </c>
      <c r="AV111" s="262">
        <f t="shared" si="51"/>
        <v>1</v>
      </c>
      <c r="AW111" s="262">
        <f t="shared" si="52"/>
        <v>1</v>
      </c>
      <c r="AX111" s="262">
        <f t="shared" si="53"/>
        <v>1</v>
      </c>
      <c r="AY111" s="262">
        <f t="shared" si="54"/>
        <v>1</v>
      </c>
      <c r="AZ111" s="262">
        <f t="shared" si="55"/>
        <v>1</v>
      </c>
      <c r="BA111" s="262">
        <f t="shared" si="56"/>
        <v>1</v>
      </c>
      <c r="BB111" s="262">
        <f t="shared" si="57"/>
        <v>1</v>
      </c>
      <c r="BC111" s="262">
        <f t="shared" si="58"/>
        <v>1</v>
      </c>
      <c r="BD111" s="262">
        <f t="shared" si="59"/>
        <v>1</v>
      </c>
      <c r="BE111" s="262">
        <f t="shared" si="60"/>
        <v>1</v>
      </c>
      <c r="BF111" s="262">
        <f t="shared" si="61"/>
        <v>1</v>
      </c>
      <c r="BG111" s="262">
        <f t="shared" si="62"/>
        <v>1</v>
      </c>
    </row>
    <row r="112" spans="1:59" ht="15.75" hidden="1" x14ac:dyDescent="0.25">
      <c r="A112" s="266"/>
      <c r="B112" s="116" t="str">
        <f t="shared" si="32"/>
        <v/>
      </c>
      <c r="C112" s="65" t="str">
        <f>IF('תנאי סף'!BE112&lt;&gt;1,"",'תנאי סף'!F112)</f>
        <v/>
      </c>
      <c r="D112" s="117" t="str">
        <f>מורכבות!Z112</f>
        <v/>
      </c>
      <c r="E112" s="117" t="str">
        <f>תקציב!Z112</f>
        <v/>
      </c>
      <c r="F112" s="117"/>
      <c r="G112" s="117" t="str">
        <f>'מיקום גיאוגרפי'!Z112</f>
        <v/>
      </c>
      <c r="H112" s="117"/>
      <c r="I112" s="117" t="str">
        <f>'מספר אמנים או מנחים'!Z112</f>
        <v/>
      </c>
      <c r="J112" s="117" t="str">
        <f>'חשיבות ותרומה לתחום'!Z112</f>
        <v/>
      </c>
      <c r="K112" s="117" t="str">
        <f>ותק!Z112</f>
        <v/>
      </c>
      <c r="L112" s="117"/>
      <c r="M112" s="117"/>
      <c r="N112" s="117"/>
      <c r="O112" s="117"/>
      <c r="P112" s="117"/>
      <c r="Q112" s="117"/>
      <c r="R112" s="118"/>
      <c r="S112" s="118"/>
      <c r="T112" s="118"/>
      <c r="U112" s="118"/>
      <c r="V112" s="118"/>
      <c r="W112" s="118"/>
      <c r="X112" s="118"/>
      <c r="Y112" s="118"/>
      <c r="Z112" s="118"/>
      <c r="AA112" s="118"/>
      <c r="AB112" s="118"/>
      <c r="AC112" s="118"/>
      <c r="AD112" s="118" t="str">
        <f t="shared" si="33"/>
        <v/>
      </c>
      <c r="AE112" s="118" t="str">
        <f t="shared" si="34"/>
        <v/>
      </c>
      <c r="AF112" s="119" t="str">
        <f t="shared" si="35"/>
        <v/>
      </c>
      <c r="AG112" s="262">
        <f t="shared" si="36"/>
        <v>1</v>
      </c>
      <c r="AH112" s="262">
        <f t="shared" si="37"/>
        <v>1</v>
      </c>
      <c r="AI112" s="262">
        <f t="shared" si="38"/>
        <v>1</v>
      </c>
      <c r="AJ112" s="262">
        <f t="shared" si="39"/>
        <v>1</v>
      </c>
      <c r="AK112" s="262">
        <f t="shared" si="40"/>
        <v>1</v>
      </c>
      <c r="AL112" s="262">
        <f t="shared" si="41"/>
        <v>1</v>
      </c>
      <c r="AM112" s="262">
        <f t="shared" si="42"/>
        <v>1</v>
      </c>
      <c r="AN112" s="262">
        <f t="shared" si="43"/>
        <v>1</v>
      </c>
      <c r="AO112" s="262">
        <f t="shared" si="44"/>
        <v>1</v>
      </c>
      <c r="AP112" s="262">
        <f t="shared" si="45"/>
        <v>1</v>
      </c>
      <c r="AQ112" s="262">
        <f t="shared" si="46"/>
        <v>1</v>
      </c>
      <c r="AR112" s="262">
        <f t="shared" si="47"/>
        <v>1</v>
      </c>
      <c r="AS112" s="262">
        <f t="shared" si="48"/>
        <v>1</v>
      </c>
      <c r="AT112" s="262">
        <f t="shared" si="49"/>
        <v>1</v>
      </c>
      <c r="AU112" s="262">
        <f t="shared" si="50"/>
        <v>1</v>
      </c>
      <c r="AV112" s="262">
        <f t="shared" si="51"/>
        <v>1</v>
      </c>
      <c r="AW112" s="262">
        <f t="shared" si="52"/>
        <v>1</v>
      </c>
      <c r="AX112" s="262">
        <f t="shared" si="53"/>
        <v>1</v>
      </c>
      <c r="AY112" s="262">
        <f t="shared" si="54"/>
        <v>1</v>
      </c>
      <c r="AZ112" s="262">
        <f t="shared" si="55"/>
        <v>1</v>
      </c>
      <c r="BA112" s="262">
        <f t="shared" si="56"/>
        <v>1</v>
      </c>
      <c r="BB112" s="262">
        <f t="shared" si="57"/>
        <v>1</v>
      </c>
      <c r="BC112" s="262">
        <f t="shared" si="58"/>
        <v>1</v>
      </c>
      <c r="BD112" s="262">
        <f t="shared" si="59"/>
        <v>1</v>
      </c>
      <c r="BE112" s="262">
        <f t="shared" si="60"/>
        <v>1</v>
      </c>
      <c r="BF112" s="262">
        <f t="shared" si="61"/>
        <v>1</v>
      </c>
      <c r="BG112" s="262">
        <f t="shared" si="62"/>
        <v>1</v>
      </c>
    </row>
    <row r="113" spans="1:59" ht="15.75" hidden="1" x14ac:dyDescent="0.25">
      <c r="A113" s="266"/>
      <c r="B113" s="116" t="str">
        <f t="shared" si="32"/>
        <v/>
      </c>
      <c r="C113" s="65" t="str">
        <f>IF('תנאי סף'!BE113&lt;&gt;1,"",'תנאי סף'!F113)</f>
        <v/>
      </c>
      <c r="D113" s="117" t="str">
        <f>מורכבות!Z113</f>
        <v/>
      </c>
      <c r="E113" s="117" t="str">
        <f>תקציב!Z113</f>
        <v/>
      </c>
      <c r="F113" s="117"/>
      <c r="G113" s="117" t="str">
        <f>'מיקום גיאוגרפי'!Z113</f>
        <v/>
      </c>
      <c r="H113" s="117"/>
      <c r="I113" s="117" t="str">
        <f>'מספר אמנים או מנחים'!Z113</f>
        <v/>
      </c>
      <c r="J113" s="117" t="str">
        <f>'חשיבות ותרומה לתחום'!Z113</f>
        <v/>
      </c>
      <c r="K113" s="117" t="str">
        <f>ותק!Z113</f>
        <v/>
      </c>
      <c r="L113" s="117"/>
      <c r="M113" s="117"/>
      <c r="N113" s="117"/>
      <c r="O113" s="117"/>
      <c r="P113" s="117"/>
      <c r="Q113" s="117"/>
      <c r="R113" s="118"/>
      <c r="S113" s="118"/>
      <c r="T113" s="118"/>
      <c r="U113" s="118"/>
      <c r="V113" s="118"/>
      <c r="W113" s="118"/>
      <c r="X113" s="118"/>
      <c r="Y113" s="118"/>
      <c r="Z113" s="118"/>
      <c r="AA113" s="118"/>
      <c r="AB113" s="118"/>
      <c r="AC113" s="118"/>
      <c r="AD113" s="118" t="str">
        <f t="shared" si="33"/>
        <v/>
      </c>
      <c r="AE113" s="118" t="str">
        <f t="shared" si="34"/>
        <v/>
      </c>
      <c r="AF113" s="119" t="str">
        <f t="shared" si="35"/>
        <v/>
      </c>
      <c r="AG113" s="262">
        <f t="shared" si="36"/>
        <v>1</v>
      </c>
      <c r="AH113" s="262">
        <f t="shared" si="37"/>
        <v>1</v>
      </c>
      <c r="AI113" s="262">
        <f t="shared" si="38"/>
        <v>1</v>
      </c>
      <c r="AJ113" s="262">
        <f t="shared" si="39"/>
        <v>1</v>
      </c>
      <c r="AK113" s="262">
        <f t="shared" si="40"/>
        <v>1</v>
      </c>
      <c r="AL113" s="262">
        <f t="shared" si="41"/>
        <v>1</v>
      </c>
      <c r="AM113" s="262">
        <f t="shared" si="42"/>
        <v>1</v>
      </c>
      <c r="AN113" s="262">
        <f t="shared" si="43"/>
        <v>1</v>
      </c>
      <c r="AO113" s="262">
        <f t="shared" si="44"/>
        <v>1</v>
      </c>
      <c r="AP113" s="262">
        <f t="shared" si="45"/>
        <v>1</v>
      </c>
      <c r="AQ113" s="262">
        <f t="shared" si="46"/>
        <v>1</v>
      </c>
      <c r="AR113" s="262">
        <f t="shared" si="47"/>
        <v>1</v>
      </c>
      <c r="AS113" s="262">
        <f t="shared" si="48"/>
        <v>1</v>
      </c>
      <c r="AT113" s="262">
        <f t="shared" si="49"/>
        <v>1</v>
      </c>
      <c r="AU113" s="262">
        <f t="shared" si="50"/>
        <v>1</v>
      </c>
      <c r="AV113" s="262">
        <f t="shared" si="51"/>
        <v>1</v>
      </c>
      <c r="AW113" s="262">
        <f t="shared" si="52"/>
        <v>1</v>
      </c>
      <c r="AX113" s="262">
        <f t="shared" si="53"/>
        <v>1</v>
      </c>
      <c r="AY113" s="262">
        <f t="shared" si="54"/>
        <v>1</v>
      </c>
      <c r="AZ113" s="262">
        <f t="shared" si="55"/>
        <v>1</v>
      </c>
      <c r="BA113" s="262">
        <f t="shared" si="56"/>
        <v>1</v>
      </c>
      <c r="BB113" s="262">
        <f t="shared" si="57"/>
        <v>1</v>
      </c>
      <c r="BC113" s="262">
        <f t="shared" si="58"/>
        <v>1</v>
      </c>
      <c r="BD113" s="262">
        <f t="shared" si="59"/>
        <v>1</v>
      </c>
      <c r="BE113" s="262">
        <f t="shared" si="60"/>
        <v>1</v>
      </c>
      <c r="BF113" s="262">
        <f t="shared" si="61"/>
        <v>1</v>
      </c>
      <c r="BG113" s="262">
        <f t="shared" si="62"/>
        <v>1</v>
      </c>
    </row>
    <row r="114" spans="1:59" ht="15.75" hidden="1" x14ac:dyDescent="0.25">
      <c r="A114" s="266"/>
      <c r="B114" s="116" t="str">
        <f t="shared" si="32"/>
        <v/>
      </c>
      <c r="C114" s="65" t="str">
        <f>IF('תנאי סף'!BE114&lt;&gt;1,"",'תנאי סף'!F114)</f>
        <v/>
      </c>
      <c r="D114" s="117" t="str">
        <f>מורכבות!Z114</f>
        <v/>
      </c>
      <c r="E114" s="117" t="str">
        <f>תקציב!Z114</f>
        <v/>
      </c>
      <c r="F114" s="117"/>
      <c r="G114" s="117" t="str">
        <f>'מיקום גיאוגרפי'!Z114</f>
        <v/>
      </c>
      <c r="H114" s="117"/>
      <c r="I114" s="117" t="str">
        <f>'מספר אמנים או מנחים'!Z114</f>
        <v/>
      </c>
      <c r="J114" s="117" t="str">
        <f>'חשיבות ותרומה לתחום'!Z114</f>
        <v/>
      </c>
      <c r="K114" s="117" t="str">
        <f>ותק!Z114</f>
        <v/>
      </c>
      <c r="L114" s="117"/>
      <c r="M114" s="117"/>
      <c r="N114" s="117"/>
      <c r="O114" s="117"/>
      <c r="P114" s="117"/>
      <c r="Q114" s="117"/>
      <c r="R114" s="118"/>
      <c r="S114" s="118"/>
      <c r="T114" s="118"/>
      <c r="U114" s="118"/>
      <c r="V114" s="118"/>
      <c r="W114" s="118"/>
      <c r="X114" s="118"/>
      <c r="Y114" s="118"/>
      <c r="Z114" s="118"/>
      <c r="AA114" s="118"/>
      <c r="AB114" s="118"/>
      <c r="AC114" s="118"/>
      <c r="AD114" s="118" t="str">
        <f t="shared" si="33"/>
        <v/>
      </c>
      <c r="AE114" s="118" t="str">
        <f t="shared" si="34"/>
        <v/>
      </c>
      <c r="AF114" s="119" t="str">
        <f t="shared" si="35"/>
        <v/>
      </c>
      <c r="AG114" s="262">
        <f t="shared" si="36"/>
        <v>1</v>
      </c>
      <c r="AH114" s="262">
        <f t="shared" si="37"/>
        <v>1</v>
      </c>
      <c r="AI114" s="262">
        <f t="shared" si="38"/>
        <v>1</v>
      </c>
      <c r="AJ114" s="262">
        <f t="shared" si="39"/>
        <v>1</v>
      </c>
      <c r="AK114" s="262">
        <f t="shared" si="40"/>
        <v>1</v>
      </c>
      <c r="AL114" s="262">
        <f t="shared" si="41"/>
        <v>1</v>
      </c>
      <c r="AM114" s="262">
        <f t="shared" si="42"/>
        <v>1</v>
      </c>
      <c r="AN114" s="262">
        <f t="shared" si="43"/>
        <v>1</v>
      </c>
      <c r="AO114" s="262">
        <f t="shared" si="44"/>
        <v>1</v>
      </c>
      <c r="AP114" s="262">
        <f t="shared" si="45"/>
        <v>1</v>
      </c>
      <c r="AQ114" s="262">
        <f t="shared" si="46"/>
        <v>1</v>
      </c>
      <c r="AR114" s="262">
        <f t="shared" si="47"/>
        <v>1</v>
      </c>
      <c r="AS114" s="262">
        <f t="shared" si="48"/>
        <v>1</v>
      </c>
      <c r="AT114" s="262">
        <f t="shared" si="49"/>
        <v>1</v>
      </c>
      <c r="AU114" s="262">
        <f t="shared" si="50"/>
        <v>1</v>
      </c>
      <c r="AV114" s="262">
        <f t="shared" si="51"/>
        <v>1</v>
      </c>
      <c r="AW114" s="262">
        <f t="shared" si="52"/>
        <v>1</v>
      </c>
      <c r="AX114" s="262">
        <f t="shared" si="53"/>
        <v>1</v>
      </c>
      <c r="AY114" s="262">
        <f t="shared" si="54"/>
        <v>1</v>
      </c>
      <c r="AZ114" s="262">
        <f t="shared" si="55"/>
        <v>1</v>
      </c>
      <c r="BA114" s="262">
        <f t="shared" si="56"/>
        <v>1</v>
      </c>
      <c r="BB114" s="262">
        <f t="shared" si="57"/>
        <v>1</v>
      </c>
      <c r="BC114" s="262">
        <f t="shared" si="58"/>
        <v>1</v>
      </c>
      <c r="BD114" s="262">
        <f t="shared" si="59"/>
        <v>1</v>
      </c>
      <c r="BE114" s="262">
        <f t="shared" si="60"/>
        <v>1</v>
      </c>
      <c r="BF114" s="262">
        <f t="shared" si="61"/>
        <v>1</v>
      </c>
      <c r="BG114" s="262">
        <f t="shared" si="62"/>
        <v>1</v>
      </c>
    </row>
    <row r="115" spans="1:59" ht="15.75" hidden="1" x14ac:dyDescent="0.25">
      <c r="A115" s="266"/>
      <c r="B115" s="116" t="str">
        <f t="shared" si="32"/>
        <v/>
      </c>
      <c r="C115" s="65" t="str">
        <f>IF('תנאי סף'!BE115&lt;&gt;1,"",'תנאי סף'!F115)</f>
        <v/>
      </c>
      <c r="D115" s="117" t="str">
        <f>מורכבות!Z115</f>
        <v/>
      </c>
      <c r="E115" s="117" t="str">
        <f>תקציב!Z115</f>
        <v/>
      </c>
      <c r="F115" s="117"/>
      <c r="G115" s="117" t="str">
        <f>'מיקום גיאוגרפי'!Z115</f>
        <v/>
      </c>
      <c r="H115" s="117"/>
      <c r="I115" s="117" t="str">
        <f>'מספר אמנים או מנחים'!Z115</f>
        <v/>
      </c>
      <c r="J115" s="117" t="str">
        <f>'חשיבות ותרומה לתחום'!Z115</f>
        <v/>
      </c>
      <c r="K115" s="117" t="str">
        <f>ותק!Z115</f>
        <v/>
      </c>
      <c r="L115" s="117"/>
      <c r="M115" s="117"/>
      <c r="N115" s="117"/>
      <c r="O115" s="117"/>
      <c r="P115" s="117"/>
      <c r="Q115" s="117"/>
      <c r="R115" s="118"/>
      <c r="S115" s="118"/>
      <c r="T115" s="118"/>
      <c r="U115" s="118"/>
      <c r="V115" s="118"/>
      <c r="W115" s="118"/>
      <c r="X115" s="118"/>
      <c r="Y115" s="118"/>
      <c r="Z115" s="118"/>
      <c r="AA115" s="118"/>
      <c r="AB115" s="118"/>
      <c r="AC115" s="118"/>
      <c r="AD115" s="118" t="str">
        <f t="shared" si="33"/>
        <v/>
      </c>
      <c r="AE115" s="118" t="str">
        <f t="shared" si="34"/>
        <v/>
      </c>
      <c r="AF115" s="119" t="str">
        <f t="shared" si="35"/>
        <v/>
      </c>
      <c r="AG115" s="262">
        <f t="shared" si="36"/>
        <v>1</v>
      </c>
      <c r="AH115" s="262">
        <f t="shared" si="37"/>
        <v>1</v>
      </c>
      <c r="AI115" s="262">
        <f t="shared" si="38"/>
        <v>1</v>
      </c>
      <c r="AJ115" s="262">
        <f t="shared" si="39"/>
        <v>1</v>
      </c>
      <c r="AK115" s="262">
        <f t="shared" si="40"/>
        <v>1</v>
      </c>
      <c r="AL115" s="262">
        <f t="shared" si="41"/>
        <v>1</v>
      </c>
      <c r="AM115" s="262">
        <f t="shared" si="42"/>
        <v>1</v>
      </c>
      <c r="AN115" s="262">
        <f t="shared" si="43"/>
        <v>1</v>
      </c>
      <c r="AO115" s="262">
        <f t="shared" si="44"/>
        <v>1</v>
      </c>
      <c r="AP115" s="262">
        <f t="shared" si="45"/>
        <v>1</v>
      </c>
      <c r="AQ115" s="262">
        <f t="shared" si="46"/>
        <v>1</v>
      </c>
      <c r="AR115" s="262">
        <f t="shared" si="47"/>
        <v>1</v>
      </c>
      <c r="AS115" s="262">
        <f t="shared" si="48"/>
        <v>1</v>
      </c>
      <c r="AT115" s="262">
        <f t="shared" si="49"/>
        <v>1</v>
      </c>
      <c r="AU115" s="262">
        <f t="shared" si="50"/>
        <v>1</v>
      </c>
      <c r="AV115" s="262">
        <f t="shared" si="51"/>
        <v>1</v>
      </c>
      <c r="AW115" s="262">
        <f t="shared" si="52"/>
        <v>1</v>
      </c>
      <c r="AX115" s="262">
        <f t="shared" si="53"/>
        <v>1</v>
      </c>
      <c r="AY115" s="262">
        <f t="shared" si="54"/>
        <v>1</v>
      </c>
      <c r="AZ115" s="262">
        <f t="shared" si="55"/>
        <v>1</v>
      </c>
      <c r="BA115" s="262">
        <f t="shared" si="56"/>
        <v>1</v>
      </c>
      <c r="BB115" s="262">
        <f t="shared" si="57"/>
        <v>1</v>
      </c>
      <c r="BC115" s="262">
        <f t="shared" si="58"/>
        <v>1</v>
      </c>
      <c r="BD115" s="262">
        <f t="shared" si="59"/>
        <v>1</v>
      </c>
      <c r="BE115" s="262">
        <f t="shared" si="60"/>
        <v>1</v>
      </c>
      <c r="BF115" s="262">
        <f t="shared" si="61"/>
        <v>1</v>
      </c>
      <c r="BG115" s="262">
        <f t="shared" si="62"/>
        <v>1</v>
      </c>
    </row>
    <row r="116" spans="1:59" ht="15.75" hidden="1" x14ac:dyDescent="0.25">
      <c r="A116" s="266"/>
      <c r="B116" s="116" t="str">
        <f t="shared" si="32"/>
        <v/>
      </c>
      <c r="C116" s="65" t="str">
        <f>IF('תנאי סף'!BE116&lt;&gt;1,"",'תנאי סף'!F116)</f>
        <v/>
      </c>
      <c r="D116" s="117" t="str">
        <f>מורכבות!Z116</f>
        <v/>
      </c>
      <c r="E116" s="117" t="str">
        <f>תקציב!Z116</f>
        <v/>
      </c>
      <c r="F116" s="117"/>
      <c r="G116" s="117" t="str">
        <f>'מיקום גיאוגרפי'!Z116</f>
        <v/>
      </c>
      <c r="H116" s="117"/>
      <c r="I116" s="117" t="str">
        <f>'מספר אמנים או מנחים'!Z116</f>
        <v/>
      </c>
      <c r="J116" s="117" t="str">
        <f>'חשיבות ותרומה לתחום'!Z116</f>
        <v/>
      </c>
      <c r="K116" s="117" t="str">
        <f>ותק!Z116</f>
        <v/>
      </c>
      <c r="L116" s="117"/>
      <c r="M116" s="117"/>
      <c r="N116" s="117"/>
      <c r="O116" s="117"/>
      <c r="P116" s="117"/>
      <c r="Q116" s="117"/>
      <c r="R116" s="118"/>
      <c r="S116" s="118"/>
      <c r="T116" s="118"/>
      <c r="U116" s="118"/>
      <c r="V116" s="118"/>
      <c r="W116" s="118"/>
      <c r="X116" s="118"/>
      <c r="Y116" s="118"/>
      <c r="Z116" s="118"/>
      <c r="AA116" s="118"/>
      <c r="AB116" s="118"/>
      <c r="AC116" s="118"/>
      <c r="AD116" s="118" t="str">
        <f t="shared" si="33"/>
        <v/>
      </c>
      <c r="AE116" s="118" t="str">
        <f t="shared" si="34"/>
        <v/>
      </c>
      <c r="AF116" s="119" t="str">
        <f t="shared" si="35"/>
        <v/>
      </c>
      <c r="AG116" s="262">
        <f t="shared" si="36"/>
        <v>1</v>
      </c>
      <c r="AH116" s="262">
        <f t="shared" si="37"/>
        <v>1</v>
      </c>
      <c r="AI116" s="262">
        <f t="shared" si="38"/>
        <v>1</v>
      </c>
      <c r="AJ116" s="262">
        <f t="shared" si="39"/>
        <v>1</v>
      </c>
      <c r="AK116" s="262">
        <f t="shared" si="40"/>
        <v>1</v>
      </c>
      <c r="AL116" s="262">
        <f t="shared" si="41"/>
        <v>1</v>
      </c>
      <c r="AM116" s="262">
        <f t="shared" si="42"/>
        <v>1</v>
      </c>
      <c r="AN116" s="262">
        <f t="shared" si="43"/>
        <v>1</v>
      </c>
      <c r="AO116" s="262">
        <f t="shared" si="44"/>
        <v>1</v>
      </c>
      <c r="AP116" s="262">
        <f t="shared" si="45"/>
        <v>1</v>
      </c>
      <c r="AQ116" s="262">
        <f t="shared" si="46"/>
        <v>1</v>
      </c>
      <c r="AR116" s="262">
        <f t="shared" si="47"/>
        <v>1</v>
      </c>
      <c r="AS116" s="262">
        <f t="shared" si="48"/>
        <v>1</v>
      </c>
      <c r="AT116" s="262">
        <f t="shared" si="49"/>
        <v>1</v>
      </c>
      <c r="AU116" s="262">
        <f t="shared" si="50"/>
        <v>1</v>
      </c>
      <c r="AV116" s="262">
        <f t="shared" si="51"/>
        <v>1</v>
      </c>
      <c r="AW116" s="262">
        <f t="shared" si="52"/>
        <v>1</v>
      </c>
      <c r="AX116" s="262">
        <f t="shared" si="53"/>
        <v>1</v>
      </c>
      <c r="AY116" s="262">
        <f t="shared" si="54"/>
        <v>1</v>
      </c>
      <c r="AZ116" s="262">
        <f t="shared" si="55"/>
        <v>1</v>
      </c>
      <c r="BA116" s="262">
        <f t="shared" si="56"/>
        <v>1</v>
      </c>
      <c r="BB116" s="262">
        <f t="shared" si="57"/>
        <v>1</v>
      </c>
      <c r="BC116" s="262">
        <f t="shared" si="58"/>
        <v>1</v>
      </c>
      <c r="BD116" s="262">
        <f t="shared" si="59"/>
        <v>1</v>
      </c>
      <c r="BE116" s="262">
        <f t="shared" si="60"/>
        <v>1</v>
      </c>
      <c r="BF116" s="262">
        <f t="shared" si="61"/>
        <v>1</v>
      </c>
      <c r="BG116" s="262">
        <f t="shared" si="62"/>
        <v>1</v>
      </c>
    </row>
    <row r="117" spans="1:59" ht="15.75" hidden="1" x14ac:dyDescent="0.25">
      <c r="A117" s="266"/>
      <c r="B117" s="116" t="str">
        <f t="shared" si="32"/>
        <v/>
      </c>
      <c r="C117" s="65" t="str">
        <f>IF('תנאי סף'!BE117&lt;&gt;1,"",'תנאי סף'!F117)</f>
        <v/>
      </c>
      <c r="D117" s="117" t="str">
        <f>מורכבות!Z117</f>
        <v/>
      </c>
      <c r="E117" s="117" t="str">
        <f>תקציב!Z117</f>
        <v/>
      </c>
      <c r="F117" s="117"/>
      <c r="G117" s="117" t="str">
        <f>'מיקום גיאוגרפי'!Z117</f>
        <v/>
      </c>
      <c r="H117" s="117"/>
      <c r="I117" s="117" t="str">
        <f>'מספר אמנים או מנחים'!Z117</f>
        <v/>
      </c>
      <c r="J117" s="117" t="str">
        <f>'חשיבות ותרומה לתחום'!Z117</f>
        <v/>
      </c>
      <c r="K117" s="117" t="str">
        <f>ותק!Z117</f>
        <v/>
      </c>
      <c r="L117" s="117"/>
      <c r="M117" s="117"/>
      <c r="N117" s="117"/>
      <c r="O117" s="117"/>
      <c r="P117" s="117"/>
      <c r="Q117" s="117"/>
      <c r="R117" s="118"/>
      <c r="S117" s="118"/>
      <c r="T117" s="118"/>
      <c r="U117" s="118"/>
      <c r="V117" s="118"/>
      <c r="W117" s="118"/>
      <c r="X117" s="118"/>
      <c r="Y117" s="118"/>
      <c r="Z117" s="118"/>
      <c r="AA117" s="118"/>
      <c r="AB117" s="118"/>
      <c r="AC117" s="118"/>
      <c r="AD117" s="118" t="str">
        <f t="shared" si="33"/>
        <v/>
      </c>
      <c r="AE117" s="118" t="str">
        <f t="shared" si="34"/>
        <v/>
      </c>
      <c r="AF117" s="119" t="str">
        <f t="shared" si="35"/>
        <v/>
      </c>
      <c r="AG117" s="262">
        <f t="shared" si="36"/>
        <v>1</v>
      </c>
      <c r="AH117" s="262">
        <f t="shared" si="37"/>
        <v>1</v>
      </c>
      <c r="AI117" s="262">
        <f t="shared" si="38"/>
        <v>1</v>
      </c>
      <c r="AJ117" s="262">
        <f t="shared" si="39"/>
        <v>1</v>
      </c>
      <c r="AK117" s="262">
        <f t="shared" si="40"/>
        <v>1</v>
      </c>
      <c r="AL117" s="262">
        <f t="shared" si="41"/>
        <v>1</v>
      </c>
      <c r="AM117" s="262">
        <f t="shared" si="42"/>
        <v>1</v>
      </c>
      <c r="AN117" s="262">
        <f t="shared" si="43"/>
        <v>1</v>
      </c>
      <c r="AO117" s="262">
        <f t="shared" si="44"/>
        <v>1</v>
      </c>
      <c r="AP117" s="262">
        <f t="shared" si="45"/>
        <v>1</v>
      </c>
      <c r="AQ117" s="262">
        <f t="shared" si="46"/>
        <v>1</v>
      </c>
      <c r="AR117" s="262">
        <f t="shared" si="47"/>
        <v>1</v>
      </c>
      <c r="AS117" s="262">
        <f t="shared" si="48"/>
        <v>1</v>
      </c>
      <c r="AT117" s="262">
        <f t="shared" si="49"/>
        <v>1</v>
      </c>
      <c r="AU117" s="262">
        <f t="shared" si="50"/>
        <v>1</v>
      </c>
      <c r="AV117" s="262">
        <f t="shared" si="51"/>
        <v>1</v>
      </c>
      <c r="AW117" s="262">
        <f t="shared" si="52"/>
        <v>1</v>
      </c>
      <c r="AX117" s="262">
        <f t="shared" si="53"/>
        <v>1</v>
      </c>
      <c r="AY117" s="262">
        <f t="shared" si="54"/>
        <v>1</v>
      </c>
      <c r="AZ117" s="262">
        <f t="shared" si="55"/>
        <v>1</v>
      </c>
      <c r="BA117" s="262">
        <f t="shared" si="56"/>
        <v>1</v>
      </c>
      <c r="BB117" s="262">
        <f t="shared" si="57"/>
        <v>1</v>
      </c>
      <c r="BC117" s="262">
        <f t="shared" si="58"/>
        <v>1</v>
      </c>
      <c r="BD117" s="262">
        <f t="shared" si="59"/>
        <v>1</v>
      </c>
      <c r="BE117" s="262">
        <f t="shared" si="60"/>
        <v>1</v>
      </c>
      <c r="BF117" s="262">
        <f t="shared" si="61"/>
        <v>1</v>
      </c>
      <c r="BG117" s="262">
        <f t="shared" si="62"/>
        <v>1</v>
      </c>
    </row>
    <row r="118" spans="1:59" ht="15.75" hidden="1" x14ac:dyDescent="0.25">
      <c r="A118" s="266"/>
      <c r="B118" s="116" t="str">
        <f t="shared" si="32"/>
        <v/>
      </c>
      <c r="C118" s="65" t="str">
        <f>IF('תנאי סף'!BE118&lt;&gt;1,"",'תנאי סף'!F118)</f>
        <v/>
      </c>
      <c r="D118" s="117" t="str">
        <f>מורכבות!Z118</f>
        <v/>
      </c>
      <c r="E118" s="117" t="str">
        <f>תקציב!Z118</f>
        <v/>
      </c>
      <c r="F118" s="117"/>
      <c r="G118" s="117" t="str">
        <f>'מיקום גיאוגרפי'!Z118</f>
        <v/>
      </c>
      <c r="H118" s="117"/>
      <c r="I118" s="117" t="str">
        <f>'מספר אמנים או מנחים'!Z118</f>
        <v/>
      </c>
      <c r="J118" s="117" t="str">
        <f>'חשיבות ותרומה לתחום'!Z118</f>
        <v/>
      </c>
      <c r="K118" s="117" t="str">
        <f>ותק!Z118</f>
        <v/>
      </c>
      <c r="L118" s="117"/>
      <c r="M118" s="117"/>
      <c r="N118" s="117"/>
      <c r="O118" s="117"/>
      <c r="P118" s="117"/>
      <c r="Q118" s="117"/>
      <c r="R118" s="118"/>
      <c r="S118" s="118"/>
      <c r="T118" s="118"/>
      <c r="U118" s="118"/>
      <c r="V118" s="118"/>
      <c r="W118" s="118"/>
      <c r="X118" s="118"/>
      <c r="Y118" s="118"/>
      <c r="Z118" s="118"/>
      <c r="AA118" s="118"/>
      <c r="AB118" s="118"/>
      <c r="AC118" s="118"/>
      <c r="AD118" s="118" t="str">
        <f t="shared" si="33"/>
        <v/>
      </c>
      <c r="AE118" s="118" t="str">
        <f t="shared" si="34"/>
        <v/>
      </c>
      <c r="AF118" s="119" t="str">
        <f t="shared" si="35"/>
        <v/>
      </c>
      <c r="AG118" s="262">
        <f t="shared" si="36"/>
        <v>1</v>
      </c>
      <c r="AH118" s="262">
        <f t="shared" si="37"/>
        <v>1</v>
      </c>
      <c r="AI118" s="262">
        <f t="shared" si="38"/>
        <v>1</v>
      </c>
      <c r="AJ118" s="262">
        <f t="shared" si="39"/>
        <v>1</v>
      </c>
      <c r="AK118" s="262">
        <f t="shared" si="40"/>
        <v>1</v>
      </c>
      <c r="AL118" s="262">
        <f t="shared" si="41"/>
        <v>1</v>
      </c>
      <c r="AM118" s="262">
        <f t="shared" si="42"/>
        <v>1</v>
      </c>
      <c r="AN118" s="262">
        <f t="shared" si="43"/>
        <v>1</v>
      </c>
      <c r="AO118" s="262">
        <f t="shared" si="44"/>
        <v>1</v>
      </c>
      <c r="AP118" s="262">
        <f t="shared" si="45"/>
        <v>1</v>
      </c>
      <c r="AQ118" s="262">
        <f t="shared" si="46"/>
        <v>1</v>
      </c>
      <c r="AR118" s="262">
        <f t="shared" si="47"/>
        <v>1</v>
      </c>
      <c r="AS118" s="262">
        <f t="shared" si="48"/>
        <v>1</v>
      </c>
      <c r="AT118" s="262">
        <f t="shared" si="49"/>
        <v>1</v>
      </c>
      <c r="AU118" s="262">
        <f t="shared" si="50"/>
        <v>1</v>
      </c>
      <c r="AV118" s="262">
        <f t="shared" si="51"/>
        <v>1</v>
      </c>
      <c r="AW118" s="262">
        <f t="shared" si="52"/>
        <v>1</v>
      </c>
      <c r="AX118" s="262">
        <f t="shared" si="53"/>
        <v>1</v>
      </c>
      <c r="AY118" s="262">
        <f t="shared" si="54"/>
        <v>1</v>
      </c>
      <c r="AZ118" s="262">
        <f t="shared" si="55"/>
        <v>1</v>
      </c>
      <c r="BA118" s="262">
        <f t="shared" si="56"/>
        <v>1</v>
      </c>
      <c r="BB118" s="262">
        <f t="shared" si="57"/>
        <v>1</v>
      </c>
      <c r="BC118" s="262">
        <f t="shared" si="58"/>
        <v>1</v>
      </c>
      <c r="BD118" s="262">
        <f t="shared" si="59"/>
        <v>1</v>
      </c>
      <c r="BE118" s="262">
        <f t="shared" si="60"/>
        <v>1</v>
      </c>
      <c r="BF118" s="262">
        <f t="shared" si="61"/>
        <v>1</v>
      </c>
      <c r="BG118" s="262">
        <f t="shared" si="62"/>
        <v>1</v>
      </c>
    </row>
    <row r="119" spans="1:59" ht="15.75" hidden="1" x14ac:dyDescent="0.25">
      <c r="A119" s="266"/>
      <c r="B119" s="116" t="str">
        <f t="shared" si="32"/>
        <v/>
      </c>
      <c r="C119" s="65" t="str">
        <f>IF('תנאי סף'!BE119&lt;&gt;1,"",'תנאי סף'!F119)</f>
        <v/>
      </c>
      <c r="D119" s="117" t="str">
        <f>מורכבות!Z119</f>
        <v/>
      </c>
      <c r="E119" s="117" t="str">
        <f>תקציב!Z119</f>
        <v/>
      </c>
      <c r="F119" s="117"/>
      <c r="G119" s="117" t="str">
        <f>'מיקום גיאוגרפי'!Z119</f>
        <v/>
      </c>
      <c r="H119" s="117"/>
      <c r="I119" s="117" t="str">
        <f>'מספר אמנים או מנחים'!Z119</f>
        <v/>
      </c>
      <c r="J119" s="117" t="str">
        <f>'חשיבות ותרומה לתחום'!Z119</f>
        <v/>
      </c>
      <c r="K119" s="117" t="str">
        <f>ותק!Z119</f>
        <v/>
      </c>
      <c r="L119" s="117"/>
      <c r="M119" s="117"/>
      <c r="N119" s="117"/>
      <c r="O119" s="117"/>
      <c r="P119" s="117"/>
      <c r="Q119" s="117"/>
      <c r="R119" s="118"/>
      <c r="S119" s="118"/>
      <c r="T119" s="118"/>
      <c r="U119" s="118"/>
      <c r="V119" s="118"/>
      <c r="W119" s="118"/>
      <c r="X119" s="118"/>
      <c r="Y119" s="118"/>
      <c r="Z119" s="118"/>
      <c r="AA119" s="118"/>
      <c r="AB119" s="118"/>
      <c r="AC119" s="118"/>
      <c r="AD119" s="118" t="str">
        <f t="shared" si="33"/>
        <v/>
      </c>
      <c r="AE119" s="118" t="str">
        <f t="shared" si="34"/>
        <v/>
      </c>
      <c r="AF119" s="119" t="str">
        <f t="shared" si="35"/>
        <v/>
      </c>
      <c r="AG119" s="262">
        <f t="shared" si="36"/>
        <v>1</v>
      </c>
      <c r="AH119" s="262">
        <f t="shared" si="37"/>
        <v>1</v>
      </c>
      <c r="AI119" s="262">
        <f t="shared" si="38"/>
        <v>1</v>
      </c>
      <c r="AJ119" s="262">
        <f t="shared" si="39"/>
        <v>1</v>
      </c>
      <c r="AK119" s="262">
        <f t="shared" si="40"/>
        <v>1</v>
      </c>
      <c r="AL119" s="262">
        <f t="shared" si="41"/>
        <v>1</v>
      </c>
      <c r="AM119" s="262">
        <f t="shared" si="42"/>
        <v>1</v>
      </c>
      <c r="AN119" s="262">
        <f t="shared" si="43"/>
        <v>1</v>
      </c>
      <c r="AO119" s="262">
        <f t="shared" si="44"/>
        <v>1</v>
      </c>
      <c r="AP119" s="262">
        <f t="shared" si="45"/>
        <v>1</v>
      </c>
      <c r="AQ119" s="262">
        <f t="shared" si="46"/>
        <v>1</v>
      </c>
      <c r="AR119" s="262">
        <f t="shared" si="47"/>
        <v>1</v>
      </c>
      <c r="AS119" s="262">
        <f t="shared" si="48"/>
        <v>1</v>
      </c>
      <c r="AT119" s="262">
        <f t="shared" si="49"/>
        <v>1</v>
      </c>
      <c r="AU119" s="262">
        <f t="shared" si="50"/>
        <v>1</v>
      </c>
      <c r="AV119" s="262">
        <f t="shared" si="51"/>
        <v>1</v>
      </c>
      <c r="AW119" s="262">
        <f t="shared" si="52"/>
        <v>1</v>
      </c>
      <c r="AX119" s="262">
        <f t="shared" si="53"/>
        <v>1</v>
      </c>
      <c r="AY119" s="262">
        <f t="shared" si="54"/>
        <v>1</v>
      </c>
      <c r="AZ119" s="262">
        <f t="shared" si="55"/>
        <v>1</v>
      </c>
      <c r="BA119" s="262">
        <f t="shared" si="56"/>
        <v>1</v>
      </c>
      <c r="BB119" s="262">
        <f t="shared" si="57"/>
        <v>1</v>
      </c>
      <c r="BC119" s="262">
        <f t="shared" si="58"/>
        <v>1</v>
      </c>
      <c r="BD119" s="262">
        <f t="shared" si="59"/>
        <v>1</v>
      </c>
      <c r="BE119" s="262">
        <f t="shared" si="60"/>
        <v>1</v>
      </c>
      <c r="BF119" s="262">
        <f t="shared" si="61"/>
        <v>1</v>
      </c>
      <c r="BG119" s="262">
        <f t="shared" si="62"/>
        <v>1</v>
      </c>
    </row>
    <row r="120" spans="1:59" ht="15.75" hidden="1" x14ac:dyDescent="0.25">
      <c r="A120" s="266"/>
      <c r="B120" s="116" t="str">
        <f t="shared" si="32"/>
        <v/>
      </c>
      <c r="C120" s="65" t="str">
        <f>IF('תנאי סף'!BE120&lt;&gt;1,"",'תנאי סף'!F120)</f>
        <v/>
      </c>
      <c r="D120" s="117" t="str">
        <f>מורכבות!Z120</f>
        <v/>
      </c>
      <c r="E120" s="117" t="str">
        <f>תקציב!Z120</f>
        <v/>
      </c>
      <c r="F120" s="117"/>
      <c r="G120" s="117" t="str">
        <f>'מיקום גיאוגרפי'!Z120</f>
        <v/>
      </c>
      <c r="H120" s="117"/>
      <c r="I120" s="117" t="str">
        <f>'מספר אמנים או מנחים'!Z120</f>
        <v/>
      </c>
      <c r="J120" s="117" t="str">
        <f>'חשיבות ותרומה לתחום'!Z120</f>
        <v/>
      </c>
      <c r="K120" s="117" t="str">
        <f>ותק!Z120</f>
        <v/>
      </c>
      <c r="L120" s="117"/>
      <c r="M120" s="117"/>
      <c r="N120" s="117"/>
      <c r="O120" s="117"/>
      <c r="P120" s="117"/>
      <c r="Q120" s="117"/>
      <c r="R120" s="118"/>
      <c r="S120" s="118"/>
      <c r="T120" s="118"/>
      <c r="U120" s="118"/>
      <c r="V120" s="118"/>
      <c r="W120" s="118"/>
      <c r="X120" s="118"/>
      <c r="Y120" s="118"/>
      <c r="Z120" s="118"/>
      <c r="AA120" s="118"/>
      <c r="AB120" s="118"/>
      <c r="AC120" s="118"/>
      <c r="AD120" s="118" t="str">
        <f t="shared" si="33"/>
        <v/>
      </c>
      <c r="AE120" s="118" t="str">
        <f t="shared" si="34"/>
        <v/>
      </c>
      <c r="AF120" s="119" t="str">
        <f t="shared" si="35"/>
        <v/>
      </c>
      <c r="AG120" s="262">
        <f t="shared" si="36"/>
        <v>1</v>
      </c>
      <c r="AH120" s="262">
        <f t="shared" si="37"/>
        <v>1</v>
      </c>
      <c r="AI120" s="262">
        <f t="shared" si="38"/>
        <v>1</v>
      </c>
      <c r="AJ120" s="262">
        <f t="shared" si="39"/>
        <v>1</v>
      </c>
      <c r="AK120" s="262">
        <f t="shared" si="40"/>
        <v>1</v>
      </c>
      <c r="AL120" s="262">
        <f t="shared" si="41"/>
        <v>1</v>
      </c>
      <c r="AM120" s="262">
        <f t="shared" si="42"/>
        <v>1</v>
      </c>
      <c r="AN120" s="262">
        <f t="shared" si="43"/>
        <v>1</v>
      </c>
      <c r="AO120" s="262">
        <f t="shared" si="44"/>
        <v>1</v>
      </c>
      <c r="AP120" s="262">
        <f t="shared" si="45"/>
        <v>1</v>
      </c>
      <c r="AQ120" s="262">
        <f t="shared" si="46"/>
        <v>1</v>
      </c>
      <c r="AR120" s="262">
        <f t="shared" si="47"/>
        <v>1</v>
      </c>
      <c r="AS120" s="262">
        <f t="shared" si="48"/>
        <v>1</v>
      </c>
      <c r="AT120" s="262">
        <f t="shared" si="49"/>
        <v>1</v>
      </c>
      <c r="AU120" s="262">
        <f t="shared" si="50"/>
        <v>1</v>
      </c>
      <c r="AV120" s="262">
        <f t="shared" si="51"/>
        <v>1</v>
      </c>
      <c r="AW120" s="262">
        <f t="shared" si="52"/>
        <v>1</v>
      </c>
      <c r="AX120" s="262">
        <f t="shared" si="53"/>
        <v>1</v>
      </c>
      <c r="AY120" s="262">
        <f t="shared" si="54"/>
        <v>1</v>
      </c>
      <c r="AZ120" s="262">
        <f t="shared" si="55"/>
        <v>1</v>
      </c>
      <c r="BA120" s="262">
        <f t="shared" si="56"/>
        <v>1</v>
      </c>
      <c r="BB120" s="262">
        <f t="shared" si="57"/>
        <v>1</v>
      </c>
      <c r="BC120" s="262">
        <f t="shared" si="58"/>
        <v>1</v>
      </c>
      <c r="BD120" s="262">
        <f t="shared" si="59"/>
        <v>1</v>
      </c>
      <c r="BE120" s="262">
        <f t="shared" si="60"/>
        <v>1</v>
      </c>
      <c r="BF120" s="262">
        <f t="shared" si="61"/>
        <v>1</v>
      </c>
      <c r="BG120" s="262">
        <f t="shared" si="62"/>
        <v>1</v>
      </c>
    </row>
    <row r="121" spans="1:59" ht="15.75" hidden="1" x14ac:dyDescent="0.25">
      <c r="A121" s="266"/>
      <c r="B121" s="116" t="str">
        <f t="shared" si="32"/>
        <v/>
      </c>
      <c r="C121" s="65" t="str">
        <f>IF('תנאי סף'!BE121&lt;&gt;1,"",'תנאי סף'!F121)</f>
        <v/>
      </c>
      <c r="D121" s="117" t="str">
        <f>מורכבות!Z121</f>
        <v/>
      </c>
      <c r="E121" s="117" t="str">
        <f>תקציב!Z121</f>
        <v/>
      </c>
      <c r="F121" s="117"/>
      <c r="G121" s="117" t="str">
        <f>'מיקום גיאוגרפי'!Z121</f>
        <v/>
      </c>
      <c r="H121" s="117"/>
      <c r="I121" s="117" t="str">
        <f>'מספר אמנים או מנחים'!Z121</f>
        <v/>
      </c>
      <c r="J121" s="117" t="str">
        <f>'חשיבות ותרומה לתחום'!Z121</f>
        <v/>
      </c>
      <c r="K121" s="117" t="str">
        <f>ותק!Z121</f>
        <v/>
      </c>
      <c r="L121" s="117"/>
      <c r="M121" s="117"/>
      <c r="N121" s="117"/>
      <c r="O121" s="117"/>
      <c r="P121" s="117"/>
      <c r="Q121" s="117"/>
      <c r="R121" s="118"/>
      <c r="S121" s="118"/>
      <c r="T121" s="118"/>
      <c r="U121" s="118"/>
      <c r="V121" s="118"/>
      <c r="W121" s="118"/>
      <c r="X121" s="118"/>
      <c r="Y121" s="118"/>
      <c r="Z121" s="118"/>
      <c r="AA121" s="118"/>
      <c r="AB121" s="118"/>
      <c r="AC121" s="118"/>
      <c r="AD121" s="118" t="str">
        <f t="shared" si="33"/>
        <v/>
      </c>
      <c r="AE121" s="118" t="str">
        <f t="shared" si="34"/>
        <v/>
      </c>
      <c r="AF121" s="119" t="str">
        <f t="shared" si="35"/>
        <v/>
      </c>
      <c r="AG121" s="262">
        <f t="shared" si="36"/>
        <v>1</v>
      </c>
      <c r="AH121" s="262">
        <f t="shared" si="37"/>
        <v>1</v>
      </c>
      <c r="AI121" s="262">
        <f t="shared" si="38"/>
        <v>1</v>
      </c>
      <c r="AJ121" s="262">
        <f t="shared" si="39"/>
        <v>1</v>
      </c>
      <c r="AK121" s="262">
        <f t="shared" si="40"/>
        <v>1</v>
      </c>
      <c r="AL121" s="262">
        <f t="shared" si="41"/>
        <v>1</v>
      </c>
      <c r="AM121" s="262">
        <f t="shared" si="42"/>
        <v>1</v>
      </c>
      <c r="AN121" s="262">
        <f t="shared" si="43"/>
        <v>1</v>
      </c>
      <c r="AO121" s="262">
        <f t="shared" si="44"/>
        <v>1</v>
      </c>
      <c r="AP121" s="262">
        <f t="shared" si="45"/>
        <v>1</v>
      </c>
      <c r="AQ121" s="262">
        <f t="shared" si="46"/>
        <v>1</v>
      </c>
      <c r="AR121" s="262">
        <f t="shared" si="47"/>
        <v>1</v>
      </c>
      <c r="AS121" s="262">
        <f t="shared" si="48"/>
        <v>1</v>
      </c>
      <c r="AT121" s="262">
        <f t="shared" si="49"/>
        <v>1</v>
      </c>
      <c r="AU121" s="262">
        <f t="shared" si="50"/>
        <v>1</v>
      </c>
      <c r="AV121" s="262">
        <f t="shared" si="51"/>
        <v>1</v>
      </c>
      <c r="AW121" s="262">
        <f t="shared" si="52"/>
        <v>1</v>
      </c>
      <c r="AX121" s="262">
        <f t="shared" si="53"/>
        <v>1</v>
      </c>
      <c r="AY121" s="262">
        <f t="shared" si="54"/>
        <v>1</v>
      </c>
      <c r="AZ121" s="262">
        <f t="shared" si="55"/>
        <v>1</v>
      </c>
      <c r="BA121" s="262">
        <f t="shared" si="56"/>
        <v>1</v>
      </c>
      <c r="BB121" s="262">
        <f t="shared" si="57"/>
        <v>1</v>
      </c>
      <c r="BC121" s="262">
        <f t="shared" si="58"/>
        <v>1</v>
      </c>
      <c r="BD121" s="262">
        <f t="shared" si="59"/>
        <v>1</v>
      </c>
      <c r="BE121" s="262">
        <f t="shared" si="60"/>
        <v>1</v>
      </c>
      <c r="BF121" s="262">
        <f t="shared" si="61"/>
        <v>1</v>
      </c>
      <c r="BG121" s="262">
        <f t="shared" si="62"/>
        <v>1</v>
      </c>
    </row>
    <row r="122" spans="1:59" ht="15.75" hidden="1" x14ac:dyDescent="0.25">
      <c r="A122" s="266"/>
      <c r="B122" s="116" t="str">
        <f t="shared" si="32"/>
        <v/>
      </c>
      <c r="C122" s="65" t="str">
        <f>IF('תנאי סף'!BE122&lt;&gt;1,"",'תנאי סף'!F122)</f>
        <v/>
      </c>
      <c r="D122" s="117" t="str">
        <f>מורכבות!Z122</f>
        <v/>
      </c>
      <c r="E122" s="117" t="str">
        <f>תקציב!Z122</f>
        <v/>
      </c>
      <c r="F122" s="117"/>
      <c r="G122" s="117" t="str">
        <f>'מיקום גיאוגרפי'!Z122</f>
        <v/>
      </c>
      <c r="H122" s="117"/>
      <c r="I122" s="117" t="str">
        <f>'מספר אמנים או מנחים'!Z122</f>
        <v/>
      </c>
      <c r="J122" s="117" t="str">
        <f>'חשיבות ותרומה לתחום'!Z122</f>
        <v/>
      </c>
      <c r="K122" s="117" t="str">
        <f>ותק!Z122</f>
        <v/>
      </c>
      <c r="L122" s="117"/>
      <c r="M122" s="117"/>
      <c r="N122" s="117"/>
      <c r="O122" s="117"/>
      <c r="P122" s="117"/>
      <c r="Q122" s="117"/>
      <c r="R122" s="118"/>
      <c r="S122" s="118"/>
      <c r="T122" s="118"/>
      <c r="U122" s="118"/>
      <c r="V122" s="118"/>
      <c r="W122" s="118"/>
      <c r="X122" s="118"/>
      <c r="Y122" s="118"/>
      <c r="Z122" s="118"/>
      <c r="AA122" s="118"/>
      <c r="AB122" s="118"/>
      <c r="AC122" s="118"/>
      <c r="AD122" s="118" t="str">
        <f t="shared" si="33"/>
        <v/>
      </c>
      <c r="AE122" s="118" t="str">
        <f t="shared" si="34"/>
        <v/>
      </c>
      <c r="AF122" s="119" t="str">
        <f t="shared" si="35"/>
        <v/>
      </c>
      <c r="AG122" s="262">
        <f t="shared" si="36"/>
        <v>1</v>
      </c>
      <c r="AH122" s="262">
        <f t="shared" si="37"/>
        <v>1</v>
      </c>
      <c r="AI122" s="262">
        <f t="shared" si="38"/>
        <v>1</v>
      </c>
      <c r="AJ122" s="262">
        <f t="shared" si="39"/>
        <v>1</v>
      </c>
      <c r="AK122" s="262">
        <f t="shared" si="40"/>
        <v>1</v>
      </c>
      <c r="AL122" s="262">
        <f t="shared" si="41"/>
        <v>1</v>
      </c>
      <c r="AM122" s="262">
        <f t="shared" si="42"/>
        <v>1</v>
      </c>
      <c r="AN122" s="262">
        <f t="shared" si="43"/>
        <v>1</v>
      </c>
      <c r="AO122" s="262">
        <f t="shared" si="44"/>
        <v>1</v>
      </c>
      <c r="AP122" s="262">
        <f t="shared" si="45"/>
        <v>1</v>
      </c>
      <c r="AQ122" s="262">
        <f t="shared" si="46"/>
        <v>1</v>
      </c>
      <c r="AR122" s="262">
        <f t="shared" si="47"/>
        <v>1</v>
      </c>
      <c r="AS122" s="262">
        <f t="shared" si="48"/>
        <v>1</v>
      </c>
      <c r="AT122" s="262">
        <f t="shared" si="49"/>
        <v>1</v>
      </c>
      <c r="AU122" s="262">
        <f t="shared" si="50"/>
        <v>1</v>
      </c>
      <c r="AV122" s="262">
        <f t="shared" si="51"/>
        <v>1</v>
      </c>
      <c r="AW122" s="262">
        <f t="shared" si="52"/>
        <v>1</v>
      </c>
      <c r="AX122" s="262">
        <f t="shared" si="53"/>
        <v>1</v>
      </c>
      <c r="AY122" s="262">
        <f t="shared" si="54"/>
        <v>1</v>
      </c>
      <c r="AZ122" s="262">
        <f t="shared" si="55"/>
        <v>1</v>
      </c>
      <c r="BA122" s="262">
        <f t="shared" si="56"/>
        <v>1</v>
      </c>
      <c r="BB122" s="262">
        <f t="shared" si="57"/>
        <v>1</v>
      </c>
      <c r="BC122" s="262">
        <f t="shared" si="58"/>
        <v>1</v>
      </c>
      <c r="BD122" s="262">
        <f t="shared" si="59"/>
        <v>1</v>
      </c>
      <c r="BE122" s="262">
        <f t="shared" si="60"/>
        <v>1</v>
      </c>
      <c r="BF122" s="262">
        <f t="shared" si="61"/>
        <v>1</v>
      </c>
      <c r="BG122" s="262">
        <f t="shared" si="62"/>
        <v>1</v>
      </c>
    </row>
    <row r="123" spans="1:59" ht="15.75" hidden="1" x14ac:dyDescent="0.25">
      <c r="A123" s="266"/>
      <c r="B123" s="116" t="str">
        <f t="shared" si="32"/>
        <v/>
      </c>
      <c r="C123" s="65" t="str">
        <f>IF('תנאי סף'!BE123&lt;&gt;1,"",'תנאי סף'!F123)</f>
        <v/>
      </c>
      <c r="D123" s="117" t="str">
        <f>מורכבות!Z123</f>
        <v/>
      </c>
      <c r="E123" s="117" t="str">
        <f>תקציב!Z123</f>
        <v/>
      </c>
      <c r="F123" s="117"/>
      <c r="G123" s="117" t="str">
        <f>'מיקום גיאוגרפי'!Z123</f>
        <v/>
      </c>
      <c r="H123" s="117"/>
      <c r="I123" s="117" t="str">
        <f>'מספר אמנים או מנחים'!Z123</f>
        <v/>
      </c>
      <c r="J123" s="117" t="str">
        <f>'חשיבות ותרומה לתחום'!Z123</f>
        <v/>
      </c>
      <c r="K123" s="117" t="str">
        <f>ותק!Z123</f>
        <v/>
      </c>
      <c r="L123" s="117"/>
      <c r="M123" s="117"/>
      <c r="N123" s="117"/>
      <c r="O123" s="117"/>
      <c r="P123" s="117"/>
      <c r="Q123" s="117"/>
      <c r="R123" s="118"/>
      <c r="S123" s="118"/>
      <c r="T123" s="118"/>
      <c r="U123" s="118"/>
      <c r="V123" s="118"/>
      <c r="W123" s="118"/>
      <c r="X123" s="118"/>
      <c r="Y123" s="118"/>
      <c r="Z123" s="118"/>
      <c r="AA123" s="118"/>
      <c r="AB123" s="118"/>
      <c r="AC123" s="118"/>
      <c r="AD123" s="118" t="str">
        <f t="shared" si="33"/>
        <v/>
      </c>
      <c r="AE123" s="118" t="str">
        <f t="shared" si="34"/>
        <v/>
      </c>
      <c r="AF123" s="119" t="str">
        <f t="shared" si="35"/>
        <v/>
      </c>
      <c r="AG123" s="262">
        <f t="shared" si="36"/>
        <v>1</v>
      </c>
      <c r="AH123" s="262">
        <f t="shared" si="37"/>
        <v>1</v>
      </c>
      <c r="AI123" s="262">
        <f t="shared" si="38"/>
        <v>1</v>
      </c>
      <c r="AJ123" s="262">
        <f t="shared" si="39"/>
        <v>1</v>
      </c>
      <c r="AK123" s="262">
        <f t="shared" si="40"/>
        <v>1</v>
      </c>
      <c r="AL123" s="262">
        <f t="shared" si="41"/>
        <v>1</v>
      </c>
      <c r="AM123" s="262">
        <f t="shared" si="42"/>
        <v>1</v>
      </c>
      <c r="AN123" s="262">
        <f t="shared" si="43"/>
        <v>1</v>
      </c>
      <c r="AO123" s="262">
        <f t="shared" si="44"/>
        <v>1</v>
      </c>
      <c r="AP123" s="262">
        <f t="shared" si="45"/>
        <v>1</v>
      </c>
      <c r="AQ123" s="262">
        <f t="shared" si="46"/>
        <v>1</v>
      </c>
      <c r="AR123" s="262">
        <f t="shared" si="47"/>
        <v>1</v>
      </c>
      <c r="AS123" s="262">
        <f t="shared" si="48"/>
        <v>1</v>
      </c>
      <c r="AT123" s="262">
        <f t="shared" si="49"/>
        <v>1</v>
      </c>
      <c r="AU123" s="262">
        <f t="shared" si="50"/>
        <v>1</v>
      </c>
      <c r="AV123" s="262">
        <f t="shared" si="51"/>
        <v>1</v>
      </c>
      <c r="AW123" s="262">
        <f t="shared" si="52"/>
        <v>1</v>
      </c>
      <c r="AX123" s="262">
        <f t="shared" si="53"/>
        <v>1</v>
      </c>
      <c r="AY123" s="262">
        <f t="shared" si="54"/>
        <v>1</v>
      </c>
      <c r="AZ123" s="262">
        <f t="shared" si="55"/>
        <v>1</v>
      </c>
      <c r="BA123" s="262">
        <f t="shared" si="56"/>
        <v>1</v>
      </c>
      <c r="BB123" s="262">
        <f t="shared" si="57"/>
        <v>1</v>
      </c>
      <c r="BC123" s="262">
        <f t="shared" si="58"/>
        <v>1</v>
      </c>
      <c r="BD123" s="262">
        <f t="shared" si="59"/>
        <v>1</v>
      </c>
      <c r="BE123" s="262">
        <f t="shared" si="60"/>
        <v>1</v>
      </c>
      <c r="BF123" s="262">
        <f t="shared" si="61"/>
        <v>1</v>
      </c>
      <c r="BG123" s="262">
        <f t="shared" si="62"/>
        <v>1</v>
      </c>
    </row>
    <row r="124" spans="1:59" ht="15.75" hidden="1" x14ac:dyDescent="0.25">
      <c r="A124" s="266"/>
      <c r="B124" s="116" t="str">
        <f t="shared" si="32"/>
        <v/>
      </c>
      <c r="C124" s="65" t="str">
        <f>IF('תנאי סף'!BE124&lt;&gt;1,"",'תנאי סף'!F124)</f>
        <v/>
      </c>
      <c r="D124" s="117" t="str">
        <f>מורכבות!Z124</f>
        <v/>
      </c>
      <c r="E124" s="117" t="str">
        <f>תקציב!Z124</f>
        <v/>
      </c>
      <c r="F124" s="117"/>
      <c r="G124" s="117" t="str">
        <f>'מיקום גיאוגרפי'!Z124</f>
        <v/>
      </c>
      <c r="H124" s="117"/>
      <c r="I124" s="117" t="str">
        <f>'מספר אמנים או מנחים'!Z124</f>
        <v/>
      </c>
      <c r="J124" s="117" t="str">
        <f>'חשיבות ותרומה לתחום'!Z124</f>
        <v/>
      </c>
      <c r="K124" s="117" t="str">
        <f>ותק!Z124</f>
        <v/>
      </c>
      <c r="L124" s="117"/>
      <c r="M124" s="117"/>
      <c r="N124" s="117"/>
      <c r="O124" s="117"/>
      <c r="P124" s="117"/>
      <c r="Q124" s="117"/>
      <c r="R124" s="118"/>
      <c r="S124" s="118"/>
      <c r="T124" s="118"/>
      <c r="U124" s="118"/>
      <c r="V124" s="118"/>
      <c r="W124" s="118"/>
      <c r="X124" s="118"/>
      <c r="Y124" s="118"/>
      <c r="Z124" s="118"/>
      <c r="AA124" s="118"/>
      <c r="AB124" s="118"/>
      <c r="AC124" s="118"/>
      <c r="AD124" s="118" t="str">
        <f t="shared" si="33"/>
        <v/>
      </c>
      <c r="AE124" s="118" t="str">
        <f t="shared" si="34"/>
        <v/>
      </c>
      <c r="AF124" s="119" t="str">
        <f t="shared" si="35"/>
        <v/>
      </c>
      <c r="AG124" s="262">
        <f t="shared" si="36"/>
        <v>1</v>
      </c>
      <c r="AH124" s="262">
        <f t="shared" si="37"/>
        <v>1</v>
      </c>
      <c r="AI124" s="262">
        <f t="shared" si="38"/>
        <v>1</v>
      </c>
      <c r="AJ124" s="262">
        <f t="shared" si="39"/>
        <v>1</v>
      </c>
      <c r="AK124" s="262">
        <f t="shared" si="40"/>
        <v>1</v>
      </c>
      <c r="AL124" s="262">
        <f t="shared" si="41"/>
        <v>1</v>
      </c>
      <c r="AM124" s="262">
        <f t="shared" si="42"/>
        <v>1</v>
      </c>
      <c r="AN124" s="262">
        <f t="shared" si="43"/>
        <v>1</v>
      </c>
      <c r="AO124" s="262">
        <f t="shared" si="44"/>
        <v>1</v>
      </c>
      <c r="AP124" s="262">
        <f t="shared" si="45"/>
        <v>1</v>
      </c>
      <c r="AQ124" s="262">
        <f t="shared" si="46"/>
        <v>1</v>
      </c>
      <c r="AR124" s="262">
        <f t="shared" si="47"/>
        <v>1</v>
      </c>
      <c r="AS124" s="262">
        <f t="shared" si="48"/>
        <v>1</v>
      </c>
      <c r="AT124" s="262">
        <f t="shared" si="49"/>
        <v>1</v>
      </c>
      <c r="AU124" s="262">
        <f t="shared" si="50"/>
        <v>1</v>
      </c>
      <c r="AV124" s="262">
        <f t="shared" si="51"/>
        <v>1</v>
      </c>
      <c r="AW124" s="262">
        <f t="shared" si="52"/>
        <v>1</v>
      </c>
      <c r="AX124" s="262">
        <f t="shared" si="53"/>
        <v>1</v>
      </c>
      <c r="AY124" s="262">
        <f t="shared" si="54"/>
        <v>1</v>
      </c>
      <c r="AZ124" s="262">
        <f t="shared" si="55"/>
        <v>1</v>
      </c>
      <c r="BA124" s="262">
        <f t="shared" si="56"/>
        <v>1</v>
      </c>
      <c r="BB124" s="262">
        <f t="shared" si="57"/>
        <v>1</v>
      </c>
      <c r="BC124" s="262">
        <f t="shared" si="58"/>
        <v>1</v>
      </c>
      <c r="BD124" s="262">
        <f t="shared" si="59"/>
        <v>1</v>
      </c>
      <c r="BE124" s="262">
        <f t="shared" si="60"/>
        <v>1</v>
      </c>
      <c r="BF124" s="262">
        <f t="shared" si="61"/>
        <v>1</v>
      </c>
      <c r="BG124" s="262">
        <f t="shared" si="62"/>
        <v>1</v>
      </c>
    </row>
    <row r="125" spans="1:59" ht="15.75" hidden="1" x14ac:dyDescent="0.25">
      <c r="A125" s="266"/>
      <c r="B125" s="116" t="str">
        <f t="shared" si="32"/>
        <v/>
      </c>
      <c r="C125" s="65" t="str">
        <f>IF('תנאי סף'!BE125&lt;&gt;1,"",'תנאי סף'!F125)</f>
        <v/>
      </c>
      <c r="D125" s="117" t="str">
        <f>מורכבות!Z125</f>
        <v/>
      </c>
      <c r="E125" s="117" t="str">
        <f>תקציב!Z125</f>
        <v/>
      </c>
      <c r="F125" s="117"/>
      <c r="G125" s="117" t="str">
        <f>'מיקום גיאוגרפי'!Z125</f>
        <v/>
      </c>
      <c r="H125" s="117"/>
      <c r="I125" s="117" t="str">
        <f>'מספר אמנים או מנחים'!Z125</f>
        <v/>
      </c>
      <c r="J125" s="117" t="str">
        <f>'חשיבות ותרומה לתחום'!Z125</f>
        <v/>
      </c>
      <c r="K125" s="117" t="str">
        <f>ותק!Z125</f>
        <v/>
      </c>
      <c r="L125" s="117"/>
      <c r="M125" s="117"/>
      <c r="N125" s="117"/>
      <c r="O125" s="117"/>
      <c r="P125" s="117"/>
      <c r="Q125" s="117"/>
      <c r="R125" s="118"/>
      <c r="S125" s="118"/>
      <c r="T125" s="118"/>
      <c r="U125" s="118"/>
      <c r="V125" s="118"/>
      <c r="W125" s="118"/>
      <c r="X125" s="118"/>
      <c r="Y125" s="118"/>
      <c r="Z125" s="118"/>
      <c r="AA125" s="118"/>
      <c r="AB125" s="118"/>
      <c r="AC125" s="118"/>
      <c r="AD125" s="118" t="str">
        <f t="shared" si="33"/>
        <v/>
      </c>
      <c r="AE125" s="118" t="str">
        <f t="shared" si="34"/>
        <v/>
      </c>
      <c r="AF125" s="119" t="str">
        <f t="shared" si="35"/>
        <v/>
      </c>
      <c r="AG125" s="262">
        <f t="shared" si="36"/>
        <v>1</v>
      </c>
      <c r="AH125" s="262">
        <f t="shared" si="37"/>
        <v>1</v>
      </c>
      <c r="AI125" s="262">
        <f t="shared" si="38"/>
        <v>1</v>
      </c>
      <c r="AJ125" s="262">
        <f t="shared" si="39"/>
        <v>1</v>
      </c>
      <c r="AK125" s="262">
        <f t="shared" si="40"/>
        <v>1</v>
      </c>
      <c r="AL125" s="262">
        <f t="shared" si="41"/>
        <v>1</v>
      </c>
      <c r="AM125" s="262">
        <f t="shared" si="42"/>
        <v>1</v>
      </c>
      <c r="AN125" s="262">
        <f t="shared" si="43"/>
        <v>1</v>
      </c>
      <c r="AO125" s="262">
        <f t="shared" si="44"/>
        <v>1</v>
      </c>
      <c r="AP125" s="262">
        <f t="shared" si="45"/>
        <v>1</v>
      </c>
      <c r="AQ125" s="262">
        <f t="shared" si="46"/>
        <v>1</v>
      </c>
      <c r="AR125" s="262">
        <f t="shared" si="47"/>
        <v>1</v>
      </c>
      <c r="AS125" s="262">
        <f t="shared" si="48"/>
        <v>1</v>
      </c>
      <c r="AT125" s="262">
        <f t="shared" si="49"/>
        <v>1</v>
      </c>
      <c r="AU125" s="262">
        <f t="shared" si="50"/>
        <v>1</v>
      </c>
      <c r="AV125" s="262">
        <f t="shared" si="51"/>
        <v>1</v>
      </c>
      <c r="AW125" s="262">
        <f t="shared" si="52"/>
        <v>1</v>
      </c>
      <c r="AX125" s="262">
        <f t="shared" si="53"/>
        <v>1</v>
      </c>
      <c r="AY125" s="262">
        <f t="shared" si="54"/>
        <v>1</v>
      </c>
      <c r="AZ125" s="262">
        <f t="shared" si="55"/>
        <v>1</v>
      </c>
      <c r="BA125" s="262">
        <f t="shared" si="56"/>
        <v>1</v>
      </c>
      <c r="BB125" s="262">
        <f t="shared" si="57"/>
        <v>1</v>
      </c>
      <c r="BC125" s="262">
        <f t="shared" si="58"/>
        <v>1</v>
      </c>
      <c r="BD125" s="262">
        <f t="shared" si="59"/>
        <v>1</v>
      </c>
      <c r="BE125" s="262">
        <f t="shared" si="60"/>
        <v>1</v>
      </c>
      <c r="BF125" s="262">
        <f t="shared" si="61"/>
        <v>1</v>
      </c>
      <c r="BG125" s="262">
        <f t="shared" si="62"/>
        <v>1</v>
      </c>
    </row>
    <row r="126" spans="1:59" ht="15.75" hidden="1" x14ac:dyDescent="0.25">
      <c r="A126" s="266"/>
      <c r="B126" s="116" t="str">
        <f t="shared" si="32"/>
        <v/>
      </c>
      <c r="C126" s="65" t="str">
        <f>IF('תנאי סף'!BE126&lt;&gt;1,"",'תנאי סף'!F126)</f>
        <v/>
      </c>
      <c r="D126" s="117" t="str">
        <f>מורכבות!Z126</f>
        <v/>
      </c>
      <c r="E126" s="117" t="str">
        <f>תקציב!Z126</f>
        <v/>
      </c>
      <c r="F126" s="117"/>
      <c r="G126" s="117" t="str">
        <f>'מיקום גיאוגרפי'!Z126</f>
        <v/>
      </c>
      <c r="H126" s="117"/>
      <c r="I126" s="117" t="str">
        <f>'מספר אמנים או מנחים'!Z126</f>
        <v/>
      </c>
      <c r="J126" s="117" t="str">
        <f>'חשיבות ותרומה לתחום'!Z126</f>
        <v/>
      </c>
      <c r="K126" s="117" t="str">
        <f>ותק!Z126</f>
        <v/>
      </c>
      <c r="L126" s="117"/>
      <c r="M126" s="117"/>
      <c r="N126" s="117"/>
      <c r="O126" s="117"/>
      <c r="P126" s="117"/>
      <c r="Q126" s="117"/>
      <c r="R126" s="118"/>
      <c r="S126" s="118"/>
      <c r="T126" s="118"/>
      <c r="U126" s="118"/>
      <c r="V126" s="118"/>
      <c r="W126" s="118"/>
      <c r="X126" s="118"/>
      <c r="Y126" s="118"/>
      <c r="Z126" s="118"/>
      <c r="AA126" s="118"/>
      <c r="AB126" s="118"/>
      <c r="AC126" s="118"/>
      <c r="AD126" s="118" t="str">
        <f t="shared" si="33"/>
        <v/>
      </c>
      <c r="AE126" s="118" t="str">
        <f t="shared" si="34"/>
        <v/>
      </c>
      <c r="AF126" s="119" t="str">
        <f t="shared" si="35"/>
        <v/>
      </c>
      <c r="AG126" s="262">
        <f t="shared" si="36"/>
        <v>1</v>
      </c>
      <c r="AH126" s="262">
        <f t="shared" si="37"/>
        <v>1</v>
      </c>
      <c r="AI126" s="262">
        <f t="shared" si="38"/>
        <v>1</v>
      </c>
      <c r="AJ126" s="262">
        <f t="shared" si="39"/>
        <v>1</v>
      </c>
      <c r="AK126" s="262">
        <f t="shared" si="40"/>
        <v>1</v>
      </c>
      <c r="AL126" s="262">
        <f t="shared" si="41"/>
        <v>1</v>
      </c>
      <c r="AM126" s="262">
        <f t="shared" si="42"/>
        <v>1</v>
      </c>
      <c r="AN126" s="262">
        <f t="shared" si="43"/>
        <v>1</v>
      </c>
      <c r="AO126" s="262">
        <f t="shared" si="44"/>
        <v>1</v>
      </c>
      <c r="AP126" s="262">
        <f t="shared" si="45"/>
        <v>1</v>
      </c>
      <c r="AQ126" s="262">
        <f t="shared" si="46"/>
        <v>1</v>
      </c>
      <c r="AR126" s="262">
        <f t="shared" si="47"/>
        <v>1</v>
      </c>
      <c r="AS126" s="262">
        <f t="shared" si="48"/>
        <v>1</v>
      </c>
      <c r="AT126" s="262">
        <f t="shared" si="49"/>
        <v>1</v>
      </c>
      <c r="AU126" s="262">
        <f t="shared" si="50"/>
        <v>1</v>
      </c>
      <c r="AV126" s="262">
        <f t="shared" si="51"/>
        <v>1</v>
      </c>
      <c r="AW126" s="262">
        <f t="shared" si="52"/>
        <v>1</v>
      </c>
      <c r="AX126" s="262">
        <f t="shared" si="53"/>
        <v>1</v>
      </c>
      <c r="AY126" s="262">
        <f t="shared" si="54"/>
        <v>1</v>
      </c>
      <c r="AZ126" s="262">
        <f t="shared" si="55"/>
        <v>1</v>
      </c>
      <c r="BA126" s="262">
        <f t="shared" si="56"/>
        <v>1</v>
      </c>
      <c r="BB126" s="262">
        <f t="shared" si="57"/>
        <v>1</v>
      </c>
      <c r="BC126" s="262">
        <f t="shared" si="58"/>
        <v>1</v>
      </c>
      <c r="BD126" s="262">
        <f t="shared" si="59"/>
        <v>1</v>
      </c>
      <c r="BE126" s="262">
        <f t="shared" si="60"/>
        <v>1</v>
      </c>
      <c r="BF126" s="262">
        <f t="shared" si="61"/>
        <v>1</v>
      </c>
      <c r="BG126" s="262">
        <f t="shared" si="62"/>
        <v>1</v>
      </c>
    </row>
    <row r="127" spans="1:59" ht="15.75" hidden="1" x14ac:dyDescent="0.25">
      <c r="A127" s="266"/>
      <c r="B127" s="116" t="str">
        <f t="shared" si="32"/>
        <v/>
      </c>
      <c r="C127" s="65" t="str">
        <f>IF('תנאי סף'!BE127&lt;&gt;1,"",'תנאי סף'!F127)</f>
        <v/>
      </c>
      <c r="D127" s="117" t="str">
        <f>מורכבות!Z127</f>
        <v/>
      </c>
      <c r="E127" s="117" t="str">
        <f>תקציב!Z127</f>
        <v/>
      </c>
      <c r="F127" s="117"/>
      <c r="G127" s="117" t="str">
        <f>'מיקום גיאוגרפי'!Z127</f>
        <v/>
      </c>
      <c r="H127" s="117"/>
      <c r="I127" s="117" t="str">
        <f>'מספר אמנים או מנחים'!Z127</f>
        <v/>
      </c>
      <c r="J127" s="117" t="str">
        <f>'חשיבות ותרומה לתחום'!Z127</f>
        <v/>
      </c>
      <c r="K127" s="117" t="str">
        <f>ותק!Z127</f>
        <v/>
      </c>
      <c r="L127" s="117"/>
      <c r="M127" s="117"/>
      <c r="N127" s="117"/>
      <c r="O127" s="117"/>
      <c r="P127" s="117"/>
      <c r="Q127" s="117"/>
      <c r="R127" s="118"/>
      <c r="S127" s="118"/>
      <c r="T127" s="118"/>
      <c r="U127" s="118"/>
      <c r="V127" s="118"/>
      <c r="W127" s="118"/>
      <c r="X127" s="118"/>
      <c r="Y127" s="118"/>
      <c r="Z127" s="118"/>
      <c r="AA127" s="118"/>
      <c r="AB127" s="118"/>
      <c r="AC127" s="118"/>
      <c r="AD127" s="118" t="str">
        <f t="shared" si="33"/>
        <v/>
      </c>
      <c r="AE127" s="118" t="str">
        <f t="shared" si="34"/>
        <v/>
      </c>
      <c r="AF127" s="119" t="str">
        <f t="shared" si="35"/>
        <v/>
      </c>
      <c r="AG127" s="262">
        <f t="shared" si="36"/>
        <v>1</v>
      </c>
      <c r="AH127" s="262">
        <f t="shared" si="37"/>
        <v>1</v>
      </c>
      <c r="AI127" s="262">
        <f t="shared" si="38"/>
        <v>1</v>
      </c>
      <c r="AJ127" s="262">
        <f t="shared" si="39"/>
        <v>1</v>
      </c>
      <c r="AK127" s="262">
        <f t="shared" si="40"/>
        <v>1</v>
      </c>
      <c r="AL127" s="262">
        <f t="shared" si="41"/>
        <v>1</v>
      </c>
      <c r="AM127" s="262">
        <f t="shared" si="42"/>
        <v>1</v>
      </c>
      <c r="AN127" s="262">
        <f t="shared" si="43"/>
        <v>1</v>
      </c>
      <c r="AO127" s="262">
        <f t="shared" si="44"/>
        <v>1</v>
      </c>
      <c r="AP127" s="262">
        <f t="shared" si="45"/>
        <v>1</v>
      </c>
      <c r="AQ127" s="262">
        <f t="shared" si="46"/>
        <v>1</v>
      </c>
      <c r="AR127" s="262">
        <f t="shared" si="47"/>
        <v>1</v>
      </c>
      <c r="AS127" s="262">
        <f t="shared" si="48"/>
        <v>1</v>
      </c>
      <c r="AT127" s="262">
        <f t="shared" si="49"/>
        <v>1</v>
      </c>
      <c r="AU127" s="262">
        <f t="shared" si="50"/>
        <v>1</v>
      </c>
      <c r="AV127" s="262">
        <f t="shared" si="51"/>
        <v>1</v>
      </c>
      <c r="AW127" s="262">
        <f t="shared" si="52"/>
        <v>1</v>
      </c>
      <c r="AX127" s="262">
        <f t="shared" si="53"/>
        <v>1</v>
      </c>
      <c r="AY127" s="262">
        <f t="shared" si="54"/>
        <v>1</v>
      </c>
      <c r="AZ127" s="262">
        <f t="shared" si="55"/>
        <v>1</v>
      </c>
      <c r="BA127" s="262">
        <f t="shared" si="56"/>
        <v>1</v>
      </c>
      <c r="BB127" s="262">
        <f t="shared" si="57"/>
        <v>1</v>
      </c>
      <c r="BC127" s="262">
        <f t="shared" si="58"/>
        <v>1</v>
      </c>
      <c r="BD127" s="262">
        <f t="shared" si="59"/>
        <v>1</v>
      </c>
      <c r="BE127" s="262">
        <f t="shared" si="60"/>
        <v>1</v>
      </c>
      <c r="BF127" s="262">
        <f t="shared" si="61"/>
        <v>1</v>
      </c>
      <c r="BG127" s="262">
        <f t="shared" si="62"/>
        <v>1</v>
      </c>
    </row>
    <row r="128" spans="1:59" ht="15.75" hidden="1" x14ac:dyDescent="0.25">
      <c r="A128" s="266"/>
      <c r="B128" s="116" t="str">
        <f t="shared" si="32"/>
        <v/>
      </c>
      <c r="C128" s="65" t="str">
        <f>IF('תנאי סף'!BE128&lt;&gt;1,"",'תנאי סף'!F128)</f>
        <v/>
      </c>
      <c r="D128" s="117" t="str">
        <f>מורכבות!Z128</f>
        <v/>
      </c>
      <c r="E128" s="117" t="str">
        <f>תקציב!Z128</f>
        <v/>
      </c>
      <c r="F128" s="117"/>
      <c r="G128" s="117" t="str">
        <f>'מיקום גיאוגרפי'!Z128</f>
        <v/>
      </c>
      <c r="H128" s="117"/>
      <c r="I128" s="117" t="str">
        <f>'מספר אמנים או מנחים'!Z128</f>
        <v/>
      </c>
      <c r="J128" s="117" t="str">
        <f>'חשיבות ותרומה לתחום'!Z128</f>
        <v/>
      </c>
      <c r="K128" s="117" t="str">
        <f>ותק!Z128</f>
        <v/>
      </c>
      <c r="L128" s="117"/>
      <c r="M128" s="117"/>
      <c r="N128" s="117"/>
      <c r="O128" s="117"/>
      <c r="P128" s="117"/>
      <c r="Q128" s="117"/>
      <c r="R128" s="118"/>
      <c r="S128" s="118"/>
      <c r="T128" s="118"/>
      <c r="U128" s="118"/>
      <c r="V128" s="118"/>
      <c r="W128" s="118"/>
      <c r="X128" s="118"/>
      <c r="Y128" s="118"/>
      <c r="Z128" s="118"/>
      <c r="AA128" s="118"/>
      <c r="AB128" s="118"/>
      <c r="AC128" s="118"/>
      <c r="AD128" s="118" t="str">
        <f t="shared" si="33"/>
        <v/>
      </c>
      <c r="AE128" s="118" t="str">
        <f t="shared" si="34"/>
        <v/>
      </c>
      <c r="AF128" s="119" t="str">
        <f t="shared" si="35"/>
        <v/>
      </c>
      <c r="AG128" s="262">
        <f t="shared" si="36"/>
        <v>1</v>
      </c>
      <c r="AH128" s="262">
        <f t="shared" si="37"/>
        <v>1</v>
      </c>
      <c r="AI128" s="262">
        <f t="shared" si="38"/>
        <v>1</v>
      </c>
      <c r="AJ128" s="262">
        <f t="shared" si="39"/>
        <v>1</v>
      </c>
      <c r="AK128" s="262">
        <f t="shared" si="40"/>
        <v>1</v>
      </c>
      <c r="AL128" s="262">
        <f t="shared" si="41"/>
        <v>1</v>
      </c>
      <c r="AM128" s="262">
        <f t="shared" si="42"/>
        <v>1</v>
      </c>
      <c r="AN128" s="262">
        <f t="shared" si="43"/>
        <v>1</v>
      </c>
      <c r="AO128" s="262">
        <f t="shared" si="44"/>
        <v>1</v>
      </c>
      <c r="AP128" s="262">
        <f t="shared" si="45"/>
        <v>1</v>
      </c>
      <c r="AQ128" s="262">
        <f t="shared" si="46"/>
        <v>1</v>
      </c>
      <c r="AR128" s="262">
        <f t="shared" si="47"/>
        <v>1</v>
      </c>
      <c r="AS128" s="262">
        <f t="shared" si="48"/>
        <v>1</v>
      </c>
      <c r="AT128" s="262">
        <f t="shared" si="49"/>
        <v>1</v>
      </c>
      <c r="AU128" s="262">
        <f t="shared" si="50"/>
        <v>1</v>
      </c>
      <c r="AV128" s="262">
        <f t="shared" si="51"/>
        <v>1</v>
      </c>
      <c r="AW128" s="262">
        <f t="shared" si="52"/>
        <v>1</v>
      </c>
      <c r="AX128" s="262">
        <f t="shared" si="53"/>
        <v>1</v>
      </c>
      <c r="AY128" s="262">
        <f t="shared" si="54"/>
        <v>1</v>
      </c>
      <c r="AZ128" s="262">
        <f t="shared" si="55"/>
        <v>1</v>
      </c>
      <c r="BA128" s="262">
        <f t="shared" si="56"/>
        <v>1</v>
      </c>
      <c r="BB128" s="262">
        <f t="shared" si="57"/>
        <v>1</v>
      </c>
      <c r="BC128" s="262">
        <f t="shared" si="58"/>
        <v>1</v>
      </c>
      <c r="BD128" s="262">
        <f t="shared" si="59"/>
        <v>1</v>
      </c>
      <c r="BE128" s="262">
        <f t="shared" si="60"/>
        <v>1</v>
      </c>
      <c r="BF128" s="262">
        <f t="shared" si="61"/>
        <v>1</v>
      </c>
      <c r="BG128" s="262">
        <f t="shared" si="62"/>
        <v>1</v>
      </c>
    </row>
    <row r="129" spans="1:59" ht="15.75" hidden="1" x14ac:dyDescent="0.25">
      <c r="A129" s="266"/>
      <c r="B129" s="116" t="str">
        <f t="shared" si="32"/>
        <v/>
      </c>
      <c r="C129" s="65" t="str">
        <f>IF('תנאי סף'!BE129&lt;&gt;1,"",'תנאי סף'!F129)</f>
        <v/>
      </c>
      <c r="D129" s="117" t="str">
        <f>מורכבות!Z129</f>
        <v/>
      </c>
      <c r="E129" s="117" t="str">
        <f>תקציב!Z129</f>
        <v/>
      </c>
      <c r="F129" s="117"/>
      <c r="G129" s="117" t="str">
        <f>'מיקום גיאוגרפי'!Z129</f>
        <v/>
      </c>
      <c r="H129" s="117"/>
      <c r="I129" s="117" t="str">
        <f>'מספר אמנים או מנחים'!Z129</f>
        <v/>
      </c>
      <c r="J129" s="117" t="str">
        <f>'חשיבות ותרומה לתחום'!Z129</f>
        <v/>
      </c>
      <c r="K129" s="117" t="str">
        <f>ותק!Z129</f>
        <v/>
      </c>
      <c r="L129" s="117"/>
      <c r="M129" s="117"/>
      <c r="N129" s="117"/>
      <c r="O129" s="117"/>
      <c r="P129" s="117"/>
      <c r="Q129" s="117"/>
      <c r="R129" s="118"/>
      <c r="S129" s="118"/>
      <c r="T129" s="118"/>
      <c r="U129" s="118"/>
      <c r="V129" s="118"/>
      <c r="W129" s="118"/>
      <c r="X129" s="118"/>
      <c r="Y129" s="118"/>
      <c r="Z129" s="118"/>
      <c r="AA129" s="118"/>
      <c r="AB129" s="118"/>
      <c r="AC129" s="118"/>
      <c r="AD129" s="118" t="str">
        <f t="shared" si="33"/>
        <v/>
      </c>
      <c r="AE129" s="118" t="str">
        <f t="shared" si="34"/>
        <v/>
      </c>
      <c r="AF129" s="119" t="str">
        <f t="shared" si="35"/>
        <v/>
      </c>
      <c r="AG129" s="262">
        <f t="shared" si="36"/>
        <v>1</v>
      </c>
      <c r="AH129" s="262">
        <f t="shared" si="37"/>
        <v>1</v>
      </c>
      <c r="AI129" s="262">
        <f t="shared" si="38"/>
        <v>1</v>
      </c>
      <c r="AJ129" s="262">
        <f t="shared" si="39"/>
        <v>1</v>
      </c>
      <c r="AK129" s="262">
        <f t="shared" si="40"/>
        <v>1</v>
      </c>
      <c r="AL129" s="262">
        <f t="shared" si="41"/>
        <v>1</v>
      </c>
      <c r="AM129" s="262">
        <f t="shared" si="42"/>
        <v>1</v>
      </c>
      <c r="AN129" s="262">
        <f t="shared" si="43"/>
        <v>1</v>
      </c>
      <c r="AO129" s="262">
        <f t="shared" si="44"/>
        <v>1</v>
      </c>
      <c r="AP129" s="262">
        <f t="shared" si="45"/>
        <v>1</v>
      </c>
      <c r="AQ129" s="262">
        <f t="shared" si="46"/>
        <v>1</v>
      </c>
      <c r="AR129" s="262">
        <f t="shared" si="47"/>
        <v>1</v>
      </c>
      <c r="AS129" s="262">
        <f t="shared" si="48"/>
        <v>1</v>
      </c>
      <c r="AT129" s="262">
        <f t="shared" si="49"/>
        <v>1</v>
      </c>
      <c r="AU129" s="262">
        <f t="shared" si="50"/>
        <v>1</v>
      </c>
      <c r="AV129" s="262">
        <f t="shared" si="51"/>
        <v>1</v>
      </c>
      <c r="AW129" s="262">
        <f t="shared" si="52"/>
        <v>1</v>
      </c>
      <c r="AX129" s="262">
        <f t="shared" si="53"/>
        <v>1</v>
      </c>
      <c r="AY129" s="262">
        <f t="shared" si="54"/>
        <v>1</v>
      </c>
      <c r="AZ129" s="262">
        <f t="shared" si="55"/>
        <v>1</v>
      </c>
      <c r="BA129" s="262">
        <f t="shared" si="56"/>
        <v>1</v>
      </c>
      <c r="BB129" s="262">
        <f t="shared" si="57"/>
        <v>1</v>
      </c>
      <c r="BC129" s="262">
        <f t="shared" si="58"/>
        <v>1</v>
      </c>
      <c r="BD129" s="262">
        <f t="shared" si="59"/>
        <v>1</v>
      </c>
      <c r="BE129" s="262">
        <f t="shared" si="60"/>
        <v>1</v>
      </c>
      <c r="BF129" s="262">
        <f t="shared" si="61"/>
        <v>1</v>
      </c>
      <c r="BG129" s="262">
        <f t="shared" si="62"/>
        <v>1</v>
      </c>
    </row>
    <row r="130" spans="1:59" ht="15.75" hidden="1" x14ac:dyDescent="0.25">
      <c r="A130" s="266"/>
      <c r="B130" s="116" t="str">
        <f t="shared" si="32"/>
        <v/>
      </c>
      <c r="C130" s="65" t="str">
        <f>IF('תנאי סף'!BE130&lt;&gt;1,"",'תנאי סף'!F130)</f>
        <v/>
      </c>
      <c r="D130" s="117" t="str">
        <f>מורכבות!Z130</f>
        <v/>
      </c>
      <c r="E130" s="117" t="str">
        <f>תקציב!Z130</f>
        <v/>
      </c>
      <c r="F130" s="117"/>
      <c r="G130" s="117" t="str">
        <f>'מיקום גיאוגרפי'!Z130</f>
        <v/>
      </c>
      <c r="H130" s="117"/>
      <c r="I130" s="117" t="str">
        <f>'מספר אמנים או מנחים'!Z130</f>
        <v/>
      </c>
      <c r="J130" s="117" t="str">
        <f>'חשיבות ותרומה לתחום'!Z130</f>
        <v/>
      </c>
      <c r="K130" s="117" t="str">
        <f>ותק!Z130</f>
        <v/>
      </c>
      <c r="L130" s="117"/>
      <c r="M130" s="117"/>
      <c r="N130" s="117"/>
      <c r="O130" s="117"/>
      <c r="P130" s="117"/>
      <c r="Q130" s="117"/>
      <c r="R130" s="118"/>
      <c r="S130" s="118"/>
      <c r="T130" s="118"/>
      <c r="U130" s="118"/>
      <c r="V130" s="118"/>
      <c r="W130" s="118"/>
      <c r="X130" s="118"/>
      <c r="Y130" s="118"/>
      <c r="Z130" s="118"/>
      <c r="AA130" s="118"/>
      <c r="AB130" s="118"/>
      <c r="AC130" s="118"/>
      <c r="AD130" s="118" t="str">
        <f t="shared" si="33"/>
        <v/>
      </c>
      <c r="AE130" s="118" t="str">
        <f t="shared" si="34"/>
        <v/>
      </c>
      <c r="AF130" s="119" t="str">
        <f t="shared" si="35"/>
        <v/>
      </c>
      <c r="AG130" s="262">
        <f t="shared" si="36"/>
        <v>1</v>
      </c>
      <c r="AH130" s="262">
        <f t="shared" si="37"/>
        <v>1</v>
      </c>
      <c r="AI130" s="262">
        <f t="shared" si="38"/>
        <v>1</v>
      </c>
      <c r="AJ130" s="262">
        <f t="shared" si="39"/>
        <v>1</v>
      </c>
      <c r="AK130" s="262">
        <f t="shared" si="40"/>
        <v>1</v>
      </c>
      <c r="AL130" s="262">
        <f t="shared" si="41"/>
        <v>1</v>
      </c>
      <c r="AM130" s="262">
        <f t="shared" si="42"/>
        <v>1</v>
      </c>
      <c r="AN130" s="262">
        <f t="shared" si="43"/>
        <v>1</v>
      </c>
      <c r="AO130" s="262">
        <f t="shared" si="44"/>
        <v>1</v>
      </c>
      <c r="AP130" s="262">
        <f t="shared" si="45"/>
        <v>1</v>
      </c>
      <c r="AQ130" s="262">
        <f t="shared" si="46"/>
        <v>1</v>
      </c>
      <c r="AR130" s="262">
        <f t="shared" si="47"/>
        <v>1</v>
      </c>
      <c r="AS130" s="262">
        <f t="shared" si="48"/>
        <v>1</v>
      </c>
      <c r="AT130" s="262">
        <f t="shared" si="49"/>
        <v>1</v>
      </c>
      <c r="AU130" s="262">
        <f t="shared" si="50"/>
        <v>1</v>
      </c>
      <c r="AV130" s="262">
        <f t="shared" si="51"/>
        <v>1</v>
      </c>
      <c r="AW130" s="262">
        <f t="shared" si="52"/>
        <v>1</v>
      </c>
      <c r="AX130" s="262">
        <f t="shared" si="53"/>
        <v>1</v>
      </c>
      <c r="AY130" s="262">
        <f t="shared" si="54"/>
        <v>1</v>
      </c>
      <c r="AZ130" s="262">
        <f t="shared" si="55"/>
        <v>1</v>
      </c>
      <c r="BA130" s="262">
        <f t="shared" si="56"/>
        <v>1</v>
      </c>
      <c r="BB130" s="262">
        <f t="shared" si="57"/>
        <v>1</v>
      </c>
      <c r="BC130" s="262">
        <f t="shared" si="58"/>
        <v>1</v>
      </c>
      <c r="BD130" s="262">
        <f t="shared" si="59"/>
        <v>1</v>
      </c>
      <c r="BE130" s="262">
        <f t="shared" si="60"/>
        <v>1</v>
      </c>
      <c r="BF130" s="262">
        <f t="shared" si="61"/>
        <v>1</v>
      </c>
      <c r="BG130" s="262">
        <f t="shared" si="62"/>
        <v>1</v>
      </c>
    </row>
    <row r="131" spans="1:59" ht="16.5" hidden="1" thickBot="1" x14ac:dyDescent="0.3">
      <c r="A131" s="267"/>
      <c r="B131" s="508" t="s">
        <v>8</v>
      </c>
      <c r="C131" s="509"/>
      <c r="D131" s="97">
        <f t="shared" ref="D131:AD131" si="63">SUM(D31:D130)</f>
        <v>0.99999999999999967</v>
      </c>
      <c r="E131" s="97">
        <f t="shared" si="63"/>
        <v>1.0000000000000002</v>
      </c>
      <c r="F131" s="97">
        <f t="shared" si="63"/>
        <v>0</v>
      </c>
      <c r="G131" s="97">
        <f t="shared" si="63"/>
        <v>1.0000000000000002</v>
      </c>
      <c r="H131" s="97">
        <f t="shared" si="63"/>
        <v>0</v>
      </c>
      <c r="I131" s="97">
        <f t="shared" si="63"/>
        <v>1</v>
      </c>
      <c r="J131" s="97">
        <f t="shared" si="63"/>
        <v>1</v>
      </c>
      <c r="K131" s="97">
        <f t="shared" si="63"/>
        <v>1.0000000000000002</v>
      </c>
      <c r="L131" s="97">
        <f t="shared" si="63"/>
        <v>0</v>
      </c>
      <c r="M131" s="97">
        <f t="shared" si="63"/>
        <v>0</v>
      </c>
      <c r="N131" s="97">
        <f t="shared" si="63"/>
        <v>0</v>
      </c>
      <c r="O131" s="97">
        <f t="shared" si="63"/>
        <v>0</v>
      </c>
      <c r="P131" s="97">
        <f t="shared" si="63"/>
        <v>0</v>
      </c>
      <c r="Q131" s="97">
        <f t="shared" si="63"/>
        <v>0</v>
      </c>
      <c r="R131" s="97">
        <f t="shared" si="63"/>
        <v>0</v>
      </c>
      <c r="S131" s="97">
        <f t="shared" si="63"/>
        <v>0</v>
      </c>
      <c r="T131" s="97">
        <f t="shared" si="63"/>
        <v>0</v>
      </c>
      <c r="U131" s="97">
        <f t="shared" si="63"/>
        <v>0</v>
      </c>
      <c r="V131" s="97">
        <f t="shared" si="63"/>
        <v>0</v>
      </c>
      <c r="W131" s="97">
        <f t="shared" si="63"/>
        <v>0</v>
      </c>
      <c r="X131" s="97">
        <f t="shared" si="63"/>
        <v>0</v>
      </c>
      <c r="Y131" s="97">
        <f t="shared" si="63"/>
        <v>0</v>
      </c>
      <c r="Z131" s="97">
        <f t="shared" si="63"/>
        <v>0</v>
      </c>
      <c r="AA131" s="97">
        <f t="shared" si="63"/>
        <v>0</v>
      </c>
      <c r="AB131" s="97">
        <f t="shared" si="63"/>
        <v>0</v>
      </c>
      <c r="AC131" s="97">
        <f t="shared" si="63"/>
        <v>0</v>
      </c>
      <c r="AD131" s="97">
        <f t="shared" si="63"/>
        <v>1</v>
      </c>
      <c r="AE131" s="97">
        <f>SUM(AE31:AE130)</f>
        <v>1</v>
      </c>
      <c r="AF131" s="120">
        <f>SUM(AF31:AF130)</f>
        <v>2023926.0000000005</v>
      </c>
    </row>
  </sheetData>
  <sheetProtection algorithmName="SHA-512" hashValue="RL/fJVfH8KkWWaY06y2y8M/9ZWPMBQp1N9N3eaTmz2VXPpxW4UZV1w+hZ+EsJFbbw95wHwiZIdz2+AM0OcMXGg==" saltValue="wlOAlKltVtXplMF6IbXY3w==" spinCount="100000" sheet="1" scenarios="1" formatCells="0" formatColumns="0" formatRows="0" autoFilter="0"/>
  <autoFilter ref="A30:BG131" xr:uid="{00000000-0001-0000-0B00-000000000000}">
    <filterColumn colId="2">
      <customFilters>
        <customFilter operator="notEqual" val=" "/>
      </customFilters>
    </filterColumn>
  </autoFilter>
  <mergeCells count="4">
    <mergeCell ref="B28:AF28"/>
    <mergeCell ref="B29:B30"/>
    <mergeCell ref="C29:C30"/>
    <mergeCell ref="B131:C131"/>
  </mergeCells>
  <conditionalFormatting sqref="B31:AD31 K31:Q130 AF31:AF131 D32:AD131 D131:AF131 B32:C130">
    <cfRule type="containsBlanks" dxfId="79" priority="6">
      <formula>LEN(TRIM(B31))=0</formula>
    </cfRule>
  </conditionalFormatting>
  <conditionalFormatting sqref="D31:AF131">
    <cfRule type="cellIs" dxfId="78" priority="2" operator="equal">
      <formula>$AH$1</formula>
    </cfRule>
  </conditionalFormatting>
  <conditionalFormatting sqref="AE31:AE130">
    <cfRule type="containsBlanks" dxfId="77" priority="4">
      <formula>LEN(TRIM(AE31))=0</formula>
    </cfRule>
  </conditionalFormatting>
  <conditionalFormatting sqref="AF1:AF2">
    <cfRule type="containsBlanks" dxfId="76" priority="1">
      <formula>LEN(TRIM(AF1))=0</formula>
    </cfRule>
  </conditionalFormatting>
  <printOptions horizontalCentered="1"/>
  <pageMargins left="0.51181102362204722" right="0.51181102362204722" top="0.74803149606299213" bottom="0.74803149606299213" header="0.31496062992125984" footer="0.31496062992125984"/>
  <pageSetup paperSize="9" scale="75" orientation="landscape" r:id="rId1"/>
  <headerFooter>
    <oddHeader>&amp;C&amp;Uמבחנים לתמיכה של משרד התרבות והספורט</oddHeader>
    <oddFooter>&amp;Lא. חפץ ושות'
יעוץ כלכלי&amp;C&amp;P</oddFooter>
  </headerFooter>
  <colBreaks count="1" manualBreakCount="1">
    <brk id="32" max="38"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9">
    <tabColor theme="2" tint="-0.499984740745262"/>
  </sheetPr>
  <dimension ref="A1:H67"/>
  <sheetViews>
    <sheetView rightToLeft="1" view="pageBreakPreview" topLeftCell="B1" zoomScale="80" zoomScaleNormal="70" zoomScaleSheetLayoutView="80" workbookViewId="0">
      <selection activeCell="B1" sqref="B1"/>
    </sheetView>
  </sheetViews>
  <sheetFormatPr defaultColWidth="9" defaultRowHeight="12.75" x14ac:dyDescent="0.2"/>
  <cols>
    <col min="1" max="1" width="2.5703125" style="268" hidden="1" customWidth="1"/>
    <col min="2" max="2" width="20.85546875" style="268" customWidth="1"/>
    <col min="3" max="3" width="30" style="268" bestFit="1" customWidth="1"/>
    <col min="4" max="4" width="15.28515625" style="268" bestFit="1" customWidth="1"/>
    <col min="5" max="5" width="24.28515625" style="268" customWidth="1"/>
    <col min="6" max="6" width="16.28515625" style="268" customWidth="1"/>
    <col min="7" max="7" width="12.42578125" style="268" customWidth="1"/>
    <col min="8" max="8" width="19.42578125" style="268" customWidth="1"/>
    <col min="9" max="9" width="9.140625" style="268" customWidth="1"/>
    <col min="10" max="11" width="18.140625" style="268" customWidth="1"/>
    <col min="12" max="12" width="5.28515625" style="268" customWidth="1"/>
    <col min="13" max="13" width="11.140625" style="268" customWidth="1"/>
    <col min="14" max="14" width="11.42578125" style="268" customWidth="1"/>
    <col min="15" max="15" width="13.7109375" style="268" customWidth="1"/>
    <col min="16" max="16" width="13.28515625" style="268" customWidth="1"/>
    <col min="17" max="16384" width="9" style="268"/>
  </cols>
  <sheetData>
    <row r="1" spans="2:3" ht="18.75" x14ac:dyDescent="0.2">
      <c r="B1" s="269" t="s">
        <v>30</v>
      </c>
      <c r="C1" s="2">
        <f>'פרמטרים לקריטריונים'!C4</f>
        <v>2025</v>
      </c>
    </row>
    <row r="2" spans="2:3" ht="19.5" thickBot="1" x14ac:dyDescent="0.25">
      <c r="B2" s="270" t="s">
        <v>129</v>
      </c>
      <c r="C2" s="3">
        <f>'פרמטרים לקריטריונים'!C5</f>
        <v>2023926</v>
      </c>
    </row>
    <row r="3" spans="2:3" ht="37.5" hidden="1" customHeight="1" x14ac:dyDescent="0.2"/>
    <row r="4" spans="2:3" ht="16.5" thickBot="1" x14ac:dyDescent="0.25">
      <c r="B4" s="105"/>
      <c r="C4" s="105"/>
    </row>
    <row r="5" spans="2:3" ht="18.75" hidden="1" customHeight="1" x14ac:dyDescent="0.2">
      <c r="B5" s="105"/>
      <c r="C5" s="105"/>
    </row>
    <row r="6" spans="2:3" ht="16.5" hidden="1" customHeight="1" x14ac:dyDescent="0.2">
      <c r="B6" s="105"/>
      <c r="C6" s="105"/>
    </row>
    <row r="7" spans="2:3" ht="16.5" hidden="1" customHeight="1" thickBot="1" x14ac:dyDescent="0.25">
      <c r="B7" s="105"/>
      <c r="C7" s="105"/>
    </row>
    <row r="8" spans="2:3" ht="18.75" hidden="1" customHeight="1" x14ac:dyDescent="0.2"/>
    <row r="9" spans="2:3" ht="16.5" hidden="1" customHeight="1" x14ac:dyDescent="0.2"/>
    <row r="10" spans="2:3" hidden="1" x14ac:dyDescent="0.2"/>
    <row r="11" spans="2:3" hidden="1" x14ac:dyDescent="0.2"/>
    <row r="12" spans="2:3" hidden="1" x14ac:dyDescent="0.2"/>
    <row r="13" spans="2:3" hidden="1" x14ac:dyDescent="0.2"/>
    <row r="14" spans="2:3" ht="15.75" hidden="1" customHeight="1" x14ac:dyDescent="0.2"/>
    <row r="15" spans="2:3" ht="15.75" hidden="1" customHeight="1" x14ac:dyDescent="0.2"/>
    <row r="16" spans="2:3" ht="15.75" hidden="1" customHeight="1" x14ac:dyDescent="0.2"/>
    <row r="17" spans="2:4" hidden="1" x14ac:dyDescent="0.2"/>
    <row r="18" spans="2:4" ht="18.75" hidden="1" customHeight="1" x14ac:dyDescent="0.2"/>
    <row r="19" spans="2:4" ht="19.5" hidden="1" customHeight="1" x14ac:dyDescent="0.2"/>
    <row r="20" spans="2:4" hidden="1" x14ac:dyDescent="0.2"/>
    <row r="21" spans="2:4" hidden="1" x14ac:dyDescent="0.2"/>
    <row r="22" spans="2:4" ht="39" hidden="1" customHeight="1" x14ac:dyDescent="0.2"/>
    <row r="23" spans="2:4" hidden="1" x14ac:dyDescent="0.2">
      <c r="D23" s="271"/>
    </row>
    <row r="24" spans="2:4" hidden="1" x14ac:dyDescent="0.2">
      <c r="D24" s="271"/>
    </row>
    <row r="25" spans="2:4" hidden="1" x14ac:dyDescent="0.2">
      <c r="D25" s="271"/>
    </row>
    <row r="26" spans="2:4" ht="18.75" hidden="1" customHeight="1" thickBot="1" x14ac:dyDescent="0.25">
      <c r="B26" s="510" t="s">
        <v>32</v>
      </c>
      <c r="C26" s="511"/>
      <c r="D26" s="271"/>
    </row>
    <row r="27" spans="2:4" ht="16.5" hidden="1" thickBot="1" x14ac:dyDescent="0.25">
      <c r="B27" s="519" t="s">
        <v>33</v>
      </c>
      <c r="C27" s="520"/>
      <c r="D27" s="271"/>
    </row>
    <row r="28" spans="2:4" hidden="1" x14ac:dyDescent="0.2">
      <c r="D28" s="271"/>
    </row>
    <row r="29" spans="2:4" hidden="1" x14ac:dyDescent="0.2">
      <c r="D29" s="271"/>
    </row>
    <row r="30" spans="2:4" hidden="1" x14ac:dyDescent="0.2">
      <c r="D30" s="271"/>
    </row>
    <row r="31" spans="2:4" ht="72" hidden="1" customHeight="1" thickBot="1" x14ac:dyDescent="0.25"/>
    <row r="32" spans="2:4" hidden="1" x14ac:dyDescent="0.2">
      <c r="D32" s="271"/>
    </row>
    <row r="33" spans="1:8" ht="22.5" hidden="1" customHeight="1" thickBot="1" x14ac:dyDescent="0.3">
      <c r="B33" s="510" t="s">
        <v>16</v>
      </c>
      <c r="C33" s="521"/>
      <c r="D33" s="511"/>
      <c r="E33" s="512" t="s">
        <v>17</v>
      </c>
      <c r="F33" s="513"/>
      <c r="G33" s="513"/>
      <c r="H33" s="514"/>
    </row>
    <row r="34" spans="1:8" ht="16.5" hidden="1" customHeight="1" thickBot="1" x14ac:dyDescent="0.25">
      <c r="B34" s="522" t="s">
        <v>18</v>
      </c>
      <c r="C34" s="523"/>
      <c r="D34" s="524"/>
      <c r="E34" s="167" t="s">
        <v>15</v>
      </c>
      <c r="F34" s="168" t="s">
        <v>19</v>
      </c>
      <c r="G34" s="515" t="s">
        <v>10</v>
      </c>
      <c r="H34" s="516"/>
    </row>
    <row r="35" spans="1:8" ht="16.5" hidden="1" customHeight="1" thickBot="1" x14ac:dyDescent="0.25">
      <c r="B35" s="108" t="s">
        <v>15</v>
      </c>
    </row>
    <row r="36" spans="1:8" ht="30.75" hidden="1" customHeight="1" x14ac:dyDescent="0.2">
      <c r="B36" s="106" t="s">
        <v>59</v>
      </c>
    </row>
    <row r="37" spans="1:8" ht="31.5" hidden="1" x14ac:dyDescent="0.2">
      <c r="B37" s="109" t="s">
        <v>60</v>
      </c>
    </row>
    <row r="38" spans="1:8" ht="16.5" hidden="1" thickBot="1" x14ac:dyDescent="0.25">
      <c r="B38" s="107" t="s">
        <v>20</v>
      </c>
    </row>
    <row r="39" spans="1:8" hidden="1" x14ac:dyDescent="0.2"/>
    <row r="40" spans="1:8" ht="16.5" hidden="1" customHeight="1" thickBot="1" x14ac:dyDescent="0.25"/>
    <row r="41" spans="1:8" ht="19.5" customHeight="1" thickBot="1" x14ac:dyDescent="0.25">
      <c r="B41" s="510" t="s">
        <v>21</v>
      </c>
      <c r="C41" s="511"/>
    </row>
    <row r="42" spans="1:8" ht="16.5" thickBot="1" x14ac:dyDescent="0.25">
      <c r="B42" s="517" t="s">
        <v>22</v>
      </c>
      <c r="C42" s="518"/>
    </row>
    <row r="43" spans="1:8" ht="78.75" x14ac:dyDescent="0.2">
      <c r="B43" s="110" t="s">
        <v>23</v>
      </c>
      <c r="C43" s="103">
        <v>0.3</v>
      </c>
    </row>
    <row r="44" spans="1:8" ht="16.5" thickBot="1" x14ac:dyDescent="0.25">
      <c r="B44" s="111" t="s">
        <v>24</v>
      </c>
      <c r="C44" s="104">
        <v>0.02</v>
      </c>
    </row>
    <row r="45" spans="1:8" ht="52.5" customHeight="1" thickBot="1" x14ac:dyDescent="0.3">
      <c r="A45" s="196"/>
      <c r="B45" s="196"/>
      <c r="C45" s="196"/>
      <c r="D45" s="196"/>
      <c r="E45" s="196"/>
      <c r="F45" s="196"/>
      <c r="G45" s="196"/>
      <c r="H45" s="196"/>
    </row>
    <row r="46" spans="1:8" ht="52.5" hidden="1" customHeight="1" x14ac:dyDescent="0.2"/>
    <row r="47" spans="1:8" ht="57" hidden="1" customHeight="1" x14ac:dyDescent="0.2"/>
    <row r="48" spans="1:8" ht="45.75" hidden="1" customHeight="1" x14ac:dyDescent="0.2"/>
    <row r="49" spans="2:3" ht="58.5" hidden="1" customHeight="1" x14ac:dyDescent="0.2"/>
    <row r="50" spans="2:3" ht="58.5" hidden="1" customHeight="1" x14ac:dyDescent="0.2"/>
    <row r="51" spans="2:3" ht="58.5" hidden="1" customHeight="1" x14ac:dyDescent="0.2"/>
    <row r="52" spans="2:3" ht="58.5" hidden="1" customHeight="1" x14ac:dyDescent="0.2"/>
    <row r="53" spans="2:3" ht="58.5" hidden="1" customHeight="1" thickBot="1" x14ac:dyDescent="0.25"/>
    <row r="54" spans="2:3" ht="19.5" customHeight="1" thickBot="1" x14ac:dyDescent="0.25">
      <c r="B54" s="510" t="s">
        <v>279</v>
      </c>
      <c r="C54" s="511"/>
    </row>
    <row r="55" spans="2:3" ht="68.25" customHeight="1" thickBot="1" x14ac:dyDescent="0.25">
      <c r="B55" s="272" t="s">
        <v>278</v>
      </c>
      <c r="C55" s="169">
        <f>INDEX('הוראת שעה'!$D$6:$D$20,MATCH($C$1,'הוראת שעה'!$A$6:$A$20,1))</f>
        <v>25000</v>
      </c>
    </row>
    <row r="56" spans="2:3" ht="68.25" customHeight="1" x14ac:dyDescent="0.2"/>
    <row r="57" spans="2:3" ht="68.25" customHeight="1" x14ac:dyDescent="0.2"/>
    <row r="58" spans="2:3" ht="68.25" customHeight="1" x14ac:dyDescent="0.2"/>
    <row r="59" spans="2:3" ht="68.25" customHeight="1" x14ac:dyDescent="0.2"/>
    <row r="60" spans="2:3" ht="68.25" customHeight="1" x14ac:dyDescent="0.2"/>
    <row r="62" spans="2:3" ht="62.25" customHeight="1" x14ac:dyDescent="0.2"/>
    <row r="63" spans="2:3" ht="62.25" customHeight="1" x14ac:dyDescent="0.2"/>
    <row r="64" spans="2:3" ht="48.75" customHeight="1" x14ac:dyDescent="0.2"/>
    <row r="65" ht="48.75" customHeight="1" x14ac:dyDescent="0.2"/>
    <row r="66" ht="48.75" customHeight="1" x14ac:dyDescent="0.2"/>
    <row r="67" ht="48.75" customHeight="1" x14ac:dyDescent="0.2"/>
  </sheetData>
  <sheetProtection algorithmName="SHA-512" hashValue="R7hmaB8TgDkZhGTpm9zo8AcXyQY1d6AkP6RUngcFaxqmb0y82fdiotB9+dbzlFRtLlb6lvnKoooIKxgtAojc5w==" saltValue="NIJdVnDmpAHoO4pE/eeMrA==" spinCount="100000" sheet="1" scenarios="1" formatCells="0" formatColumns="0" formatRows="0" autoFilter="0"/>
  <mergeCells count="9">
    <mergeCell ref="B26:C26"/>
    <mergeCell ref="B54:C54"/>
    <mergeCell ref="E33:H33"/>
    <mergeCell ref="G34:H34"/>
    <mergeCell ref="B41:C41"/>
    <mergeCell ref="B42:C42"/>
    <mergeCell ref="B27:C27"/>
    <mergeCell ref="B33:D33"/>
    <mergeCell ref="B34:D34"/>
  </mergeCells>
  <conditionalFormatting sqref="B36:B38">
    <cfRule type="containsBlanks" dxfId="75" priority="13">
      <formula>LEN(TRIM(B36))=0</formula>
    </cfRule>
  </conditionalFormatting>
  <conditionalFormatting sqref="B4:C7">
    <cfRule type="containsBlanks" dxfId="74" priority="20">
      <formula>LEN(TRIM(B4))=0</formula>
    </cfRule>
  </conditionalFormatting>
  <conditionalFormatting sqref="C1:C2">
    <cfRule type="containsBlanks" dxfId="73" priority="4">
      <formula>LEN(TRIM(C1))=0</formula>
    </cfRule>
  </conditionalFormatting>
  <conditionalFormatting sqref="C43:C44">
    <cfRule type="containsBlanks" dxfId="72" priority="6">
      <formula>LEN(TRIM(C43))=0</formula>
    </cfRule>
  </conditionalFormatting>
  <conditionalFormatting sqref="C55">
    <cfRule type="containsBlanks" dxfId="71" priority="1">
      <formula>LEN(TRIM(C55))=0</formula>
    </cfRule>
  </conditionalFormatting>
  <printOptions horizontalCentered="1"/>
  <pageMargins left="0.51181102362204722" right="0.51181102362204722" top="0.74803149606299213" bottom="0.74803149606299213" header="0.31496062992125984" footer="0.31496062992125984"/>
  <pageSetup paperSize="9" scale="69" orientation="portrait" horizontalDpi="1200" verticalDpi="1200" r:id="rId1"/>
  <headerFooter>
    <oddHeader>&amp;C&amp;"-,מודגש"&amp;Uמבחנים לתמיכה של משרד התרבות והספורט</oddHeader>
    <oddFooter>&amp;Lא. חפץ ושות'
יעוץ כלכלי&amp;C&amp;P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7">
    <tabColor theme="4" tint="-0.249977111117893"/>
    <pageSetUpPr fitToPage="1"/>
  </sheetPr>
  <dimension ref="A1:AJ131"/>
  <sheetViews>
    <sheetView rightToLeft="1" view="pageBreakPreview" topLeftCell="B1" zoomScale="80" zoomScaleNormal="100" zoomScaleSheetLayoutView="80" workbookViewId="0">
      <pane ySplit="30" topLeftCell="A31" activePane="bottomLeft" state="frozen"/>
      <selection activeCell="Q65" sqref="Q65"/>
      <selection pane="bottomLeft" activeCell="B31" sqref="B31"/>
    </sheetView>
  </sheetViews>
  <sheetFormatPr defaultColWidth="9" defaultRowHeight="15.75" x14ac:dyDescent="0.25"/>
  <cols>
    <col min="1" max="1" width="3.42578125" style="192" hidden="1" customWidth="1"/>
    <col min="2" max="2" width="8.28515625" style="192" customWidth="1"/>
    <col min="3" max="3" width="70.7109375" style="192" customWidth="1"/>
    <col min="4" max="4" width="17.5703125" style="192" customWidth="1"/>
    <col min="5" max="5" width="14.42578125" style="192" customWidth="1"/>
    <col min="6" max="6" width="16.7109375" style="192" customWidth="1"/>
    <col min="7" max="8" width="13" style="192" customWidth="1"/>
    <col min="9" max="9" width="16.5703125" style="192" customWidth="1"/>
    <col min="10" max="10" width="12.5703125" style="192" hidden="1" customWidth="1"/>
    <col min="11" max="24" width="5.28515625" style="192" hidden="1" customWidth="1"/>
    <col min="25" max="25" width="14.140625" style="192" customWidth="1"/>
    <col min="26" max="26" width="17.42578125" style="192" customWidth="1"/>
    <col min="27" max="31" width="9" style="192" hidden="1" customWidth="1"/>
    <col min="32" max="34" width="8" style="192" hidden="1" customWidth="1"/>
    <col min="35" max="36" width="9" style="192" hidden="1" customWidth="1"/>
    <col min="37" max="200" width="0" style="192" hidden="1" customWidth="1"/>
    <col min="201" max="16384" width="9" style="192"/>
  </cols>
  <sheetData>
    <row r="1" spans="2:34" ht="15.75" customHeight="1" x14ac:dyDescent="0.25">
      <c r="B1" s="269" t="str">
        <f>'פרמטרים לעקרונות חישוב התמיכה'!$B$1</f>
        <v>שנה</v>
      </c>
      <c r="C1" s="2">
        <f>'פרמטרים לעקרונות חישוב התמיכה'!$C$1</f>
        <v>2025</v>
      </c>
      <c r="D1" s="45"/>
      <c r="E1" s="45"/>
      <c r="F1" s="45"/>
      <c r="G1" s="45"/>
      <c r="AH1" s="192" t="s">
        <v>27</v>
      </c>
    </row>
    <row r="2" spans="2:34" ht="35.25" customHeight="1" thickBot="1" x14ac:dyDescent="0.3">
      <c r="B2" s="275" t="str">
        <f>'פרמטרים לעקרונות חישוב התמיכה'!$B$2</f>
        <v>תקציב</v>
      </c>
      <c r="C2" s="3">
        <f>'פרמטרים לעקרונות חישוב התמיכה'!$C$2</f>
        <v>2023926</v>
      </c>
      <c r="D2" s="14"/>
      <c r="E2" s="14"/>
      <c r="F2" s="14"/>
      <c r="G2" s="14"/>
    </row>
    <row r="3" spans="2:34" x14ac:dyDescent="0.25">
      <c r="E3" s="14"/>
      <c r="F3" s="14"/>
    </row>
    <row r="4" spans="2:34" x14ac:dyDescent="0.25">
      <c r="C4" s="528" t="str">
        <f>'פרמטרים לעקרונות חישוב התמיכה'!B42</f>
        <v>מנגנון התוספת בגין הרכב חברי הועדה</v>
      </c>
      <c r="D4" s="529"/>
      <c r="E4" s="14"/>
      <c r="F4" s="14"/>
    </row>
    <row r="5" spans="2:34" ht="68.25" customHeight="1" x14ac:dyDescent="0.25">
      <c r="C5" s="95" t="str">
        <f>'פרמטרים לעקרונות חישוב התמיכה'!B43</f>
        <v>מוסד אשר מספר הנשים החברות בוועד המנהל שלו לעומת כלל חברי הוועד המנהל גדול מ:</v>
      </c>
      <c r="D5" s="95">
        <f>'פרמטרים לעקרונות חישוב התמיכה'!C43</f>
        <v>0.3</v>
      </c>
      <c r="E5" s="14"/>
      <c r="F5" s="14"/>
    </row>
    <row r="6" spans="2:34" ht="23.25" customHeight="1" x14ac:dyDescent="0.25">
      <c r="C6" s="95" t="str">
        <f>'פרמטרים לעקרונות חישוב התמיכה'!B44</f>
        <v>תגדל התמיכה בו ב:</v>
      </c>
      <c r="D6" s="95">
        <f>'פרמטרים לעקרונות חישוב התמיכה'!C44</f>
        <v>0.02</v>
      </c>
      <c r="E6" s="14"/>
      <c r="F6" s="14"/>
      <c r="AH6" s="192" t="s">
        <v>82</v>
      </c>
    </row>
    <row r="7" spans="2:34" ht="16.5" thickBot="1" x14ac:dyDescent="0.3"/>
    <row r="8" spans="2:34" ht="16.5" hidden="1" thickBot="1" x14ac:dyDescent="0.3"/>
    <row r="9" spans="2:34" ht="16.5" hidden="1" thickBot="1" x14ac:dyDescent="0.3"/>
    <row r="10" spans="2:34" ht="16.5" hidden="1" thickBot="1" x14ac:dyDescent="0.3"/>
    <row r="11" spans="2:34" ht="16.5" hidden="1" thickBot="1" x14ac:dyDescent="0.3"/>
    <row r="12" spans="2:34" ht="16.5" hidden="1" thickBot="1" x14ac:dyDescent="0.3"/>
    <row r="13" spans="2:34" ht="16.5" hidden="1" thickBot="1" x14ac:dyDescent="0.3"/>
    <row r="14" spans="2:34" ht="16.5" hidden="1" thickBot="1" x14ac:dyDescent="0.3"/>
    <row r="15" spans="2:34" ht="16.5" hidden="1" thickBot="1" x14ac:dyDescent="0.3"/>
    <row r="16" spans="2:34" ht="16.5" hidden="1" thickBot="1" x14ac:dyDescent="0.3"/>
    <row r="17" spans="2:34" ht="16.5" hidden="1" thickBot="1" x14ac:dyDescent="0.3"/>
    <row r="18" spans="2:34" ht="16.5" hidden="1" thickBot="1" x14ac:dyDescent="0.3"/>
    <row r="19" spans="2:34" ht="16.5" hidden="1" thickBot="1" x14ac:dyDescent="0.3"/>
    <row r="20" spans="2:34" ht="16.5" hidden="1" thickBot="1" x14ac:dyDescent="0.3"/>
    <row r="21" spans="2:34" ht="16.5" hidden="1" thickBot="1" x14ac:dyDescent="0.3"/>
    <row r="22" spans="2:34" ht="16.5" hidden="1" thickBot="1" x14ac:dyDescent="0.3"/>
    <row r="23" spans="2:34" ht="16.5" hidden="1" thickBot="1" x14ac:dyDescent="0.3"/>
    <row r="24" spans="2:34" ht="16.5" hidden="1" thickBot="1" x14ac:dyDescent="0.3"/>
    <row r="25" spans="2:34" ht="16.5" hidden="1" thickBot="1" x14ac:dyDescent="0.3"/>
    <row r="26" spans="2:34" ht="16.5" hidden="1" thickBot="1" x14ac:dyDescent="0.3"/>
    <row r="27" spans="2:34" ht="16.5" hidden="1" thickBot="1" x14ac:dyDescent="0.3">
      <c r="AH27" s="192">
        <f>IF(SUM(AH31:AH130)=COUNT(AH31:AH130),1,0)</f>
        <v>1</v>
      </c>
    </row>
    <row r="28" spans="2:34" ht="18.75" customHeight="1" thickBot="1" x14ac:dyDescent="0.3">
      <c r="B28" s="530" t="str">
        <f ca="1">MID(CELL("filename",C1),FIND("]",CELL("filename",D1),1)+1,99)</f>
        <v>הרכב חברי הוועדה</v>
      </c>
      <c r="C28" s="531"/>
      <c r="D28" s="531"/>
      <c r="E28" s="531"/>
      <c r="F28" s="531"/>
      <c r="G28" s="531"/>
      <c r="H28" s="531"/>
      <c r="I28" s="531"/>
      <c r="J28" s="531"/>
      <c r="K28" s="531"/>
      <c r="L28" s="531"/>
      <c r="M28" s="531"/>
      <c r="N28" s="531"/>
      <c r="O28" s="531"/>
      <c r="P28" s="531"/>
      <c r="Q28" s="531"/>
      <c r="R28" s="531"/>
      <c r="S28" s="531"/>
      <c r="T28" s="531"/>
      <c r="U28" s="531"/>
      <c r="V28" s="531"/>
      <c r="W28" s="531"/>
      <c r="X28" s="531"/>
      <c r="Y28" s="531"/>
      <c r="Z28" s="532"/>
    </row>
    <row r="29" spans="2:34" ht="47.25" x14ac:dyDescent="0.25">
      <c r="B29" s="533" t="s">
        <v>0</v>
      </c>
      <c r="C29" s="535" t="s">
        <v>1</v>
      </c>
      <c r="D29" s="537" t="s">
        <v>37</v>
      </c>
      <c r="E29" s="283" t="s">
        <v>38</v>
      </c>
      <c r="F29" s="284" t="s">
        <v>39</v>
      </c>
      <c r="G29" s="537" t="s">
        <v>40</v>
      </c>
      <c r="H29" s="537" t="s">
        <v>41</v>
      </c>
      <c r="I29" s="537" t="s">
        <v>130</v>
      </c>
      <c r="J29" s="285"/>
      <c r="K29" s="285"/>
      <c r="L29" s="285"/>
      <c r="M29" s="285"/>
      <c r="N29" s="285"/>
      <c r="O29" s="285"/>
      <c r="P29" s="285"/>
      <c r="Q29" s="285"/>
      <c r="R29" s="285"/>
      <c r="S29" s="285"/>
      <c r="T29" s="285"/>
      <c r="U29" s="285"/>
      <c r="V29" s="285"/>
      <c r="W29" s="285"/>
      <c r="X29" s="285"/>
      <c r="Y29" s="537" t="s">
        <v>130</v>
      </c>
      <c r="Z29" s="539" t="s">
        <v>175</v>
      </c>
      <c r="AF29" s="525" t="s">
        <v>42</v>
      </c>
      <c r="AG29" s="193"/>
      <c r="AH29" s="190"/>
    </row>
    <row r="30" spans="2:34" ht="32.25" customHeight="1" thickBot="1" x14ac:dyDescent="0.3">
      <c r="B30" s="534"/>
      <c r="C30" s="536"/>
      <c r="D30" s="538"/>
      <c r="E30" s="286" t="s">
        <v>43</v>
      </c>
      <c r="F30" s="286" t="s">
        <v>43</v>
      </c>
      <c r="G30" s="538"/>
      <c r="H30" s="538"/>
      <c r="I30" s="538"/>
      <c r="J30" s="287"/>
      <c r="K30" s="287"/>
      <c r="L30" s="287"/>
      <c r="M30" s="287"/>
      <c r="N30" s="287"/>
      <c r="O30" s="287"/>
      <c r="P30" s="287"/>
      <c r="Q30" s="287"/>
      <c r="R30" s="287"/>
      <c r="S30" s="287"/>
      <c r="T30" s="287"/>
      <c r="U30" s="287"/>
      <c r="V30" s="287"/>
      <c r="W30" s="287"/>
      <c r="X30" s="287"/>
      <c r="Y30" s="538"/>
      <c r="Z30" s="540"/>
      <c r="AE30" s="192" t="s">
        <v>131</v>
      </c>
      <c r="AF30" s="525"/>
      <c r="AG30" s="193" t="s">
        <v>44</v>
      </c>
      <c r="AH30" s="189" t="s">
        <v>35</v>
      </c>
    </row>
    <row r="31" spans="2:34" x14ac:dyDescent="0.25">
      <c r="B31" s="96">
        <f>IF(C31="","",ROW()-30)</f>
        <v>1</v>
      </c>
      <c r="C31" s="65" t="str">
        <f>IF('תנאי סף'!BE31&lt;&gt;1,"",'תנאי סף'!F31)</f>
        <v xml:space="preserve">מרכז למוסיקה ירושלים - כיתות אמן מרים פריד
</v>
      </c>
      <c r="D31" s="98">
        <f>'התחשיב הבסיסי'!AE31</f>
        <v>2.3859592812145794E-2</v>
      </c>
      <c r="E31" s="57">
        <v>2</v>
      </c>
      <c r="F31" s="57">
        <v>13</v>
      </c>
      <c r="G31" s="98">
        <f>IF($C31="","",IFERROR(E31/F31,0))</f>
        <v>0.15384615384615385</v>
      </c>
      <c r="H31" s="288">
        <f>IF($C31="","",IFERROR(IF(G31&gt;=$D$5,1,0),$AH$1))</f>
        <v>0</v>
      </c>
      <c r="I31" s="62">
        <f t="shared" ref="I31:I95" si="0">IF(C31="","",IF(AH31&lt;&gt;1,$AH$1,IFERROR(IF(H31=1,D31*(1+$D$6),D31),"")))</f>
        <v>2.3859592812145794E-2</v>
      </c>
      <c r="J31" s="99"/>
      <c r="K31" s="99"/>
      <c r="L31" s="99"/>
      <c r="M31" s="99"/>
      <c r="N31" s="99"/>
      <c r="O31" s="99"/>
      <c r="P31" s="99"/>
      <c r="Q31" s="99"/>
      <c r="R31" s="99"/>
      <c r="S31" s="99"/>
      <c r="T31" s="99"/>
      <c r="U31" s="99"/>
      <c r="V31" s="99"/>
      <c r="W31" s="99"/>
      <c r="X31" s="99"/>
      <c r="Y31" s="62">
        <f t="shared" ref="Y31:Y62" si="1">IF(C31="","",IF($AH$27&lt;&gt;1,$AH$1,IFERROR(I31/SUMIF($I$31:$I$130,"&lt;&gt;#DIV/0!"),$AH$1)))</f>
        <v>2.3509810323284207E-2</v>
      </c>
      <c r="Z31" s="100">
        <f t="shared" ref="Z31:Z62" si="2">IF(C31="","",IF($AH$27&lt;&gt;1,$AH$1,IFERROR(Y31*$C$2,$AH$1)))</f>
        <v>47582.116368363313</v>
      </c>
      <c r="AE31" s="192">
        <f>IF(D31=$AH$1,0,1)</f>
        <v>1</v>
      </c>
      <c r="AF31" s="190">
        <f>IF(E31="",0,IFERROR(IF(E31*1&gt;=0,1,0),0))</f>
        <v>1</v>
      </c>
      <c r="AG31" s="190">
        <f>IF(F31="",0,IFERROR(IF(OR(F31*1&lt;0,F31*1&lt;E31),0,1),0))</f>
        <v>1</v>
      </c>
      <c r="AH31" s="190">
        <f>IF($C31="",1,IFERROR(IF(SUM(AE31:AG31)=COUNT(AE31:AG31),1,0),0))</f>
        <v>1</v>
      </c>
    </row>
    <row r="32" spans="2:34" x14ac:dyDescent="0.25">
      <c r="B32" s="96">
        <f t="shared" ref="B32:B95" si="3">IF(C32="","",ROW()-30)</f>
        <v>2</v>
      </c>
      <c r="C32" s="65" t="str">
        <f>IF('תנאי סף'!BE32&lt;&gt;1,"",'תנאי סף'!F32)</f>
        <v>המרכז למוסיקה ע"ש פיליציה בלומנטל  - צ'ליל בגליל</v>
      </c>
      <c r="D32" s="98">
        <f>'התחשיב הבסיסי'!AE32</f>
        <v>2.4185819757142471E-2</v>
      </c>
      <c r="E32" s="57">
        <v>1</v>
      </c>
      <c r="F32" s="57">
        <v>4</v>
      </c>
      <c r="G32" s="98">
        <f t="shared" ref="G32:G95" si="4">IF($C32="","",IFERROR(E32/F32,0))</f>
        <v>0.25</v>
      </c>
      <c r="H32" s="288">
        <f t="shared" ref="H32:H95" si="5">IF($C32="","",IFERROR(IF(G32&gt;=$D$5,1,0),$AH$1))</f>
        <v>0</v>
      </c>
      <c r="I32" s="62">
        <f t="shared" si="0"/>
        <v>2.4185819757142471E-2</v>
      </c>
      <c r="J32" s="99"/>
      <c r="K32" s="99"/>
      <c r="L32" s="99"/>
      <c r="M32" s="99"/>
      <c r="N32" s="99"/>
      <c r="O32" s="99"/>
      <c r="P32" s="99"/>
      <c r="Q32" s="99"/>
      <c r="R32" s="99"/>
      <c r="S32" s="99"/>
      <c r="T32" s="99"/>
      <c r="U32" s="99"/>
      <c r="V32" s="99"/>
      <c r="W32" s="99"/>
      <c r="X32" s="99"/>
      <c r="Y32" s="62">
        <f t="shared" si="1"/>
        <v>2.3831254769532767E-2</v>
      </c>
      <c r="Z32" s="100">
        <f t="shared" si="2"/>
        <v>48232.696140681372</v>
      </c>
      <c r="AE32" s="192">
        <f t="shared" ref="AE32:AE95" si="6">IF(D32=$AH$1,0,1)</f>
        <v>1</v>
      </c>
      <c r="AF32" s="190">
        <f t="shared" ref="AF32:AF95" si="7">IF(E32="",0,IFERROR(IF(E32*1&gt;=0,1,0),0))</f>
        <v>1</v>
      </c>
      <c r="AG32" s="190">
        <f t="shared" ref="AG32:AG95" si="8">IF(F32="",0,IFERROR(IF(OR(F32*1&lt;0,F32*1&lt;E32),0,1),0))</f>
        <v>1</v>
      </c>
      <c r="AH32" s="190">
        <f t="shared" ref="AH32:AH95" si="9">IF($C32="",1,IFERROR(IF(SUM(AE32:AG32)=COUNT(AE32:AG32),1,0),0))</f>
        <v>1</v>
      </c>
    </row>
    <row r="33" spans="2:34" x14ac:dyDescent="0.25">
      <c r="B33" s="96">
        <f t="shared" si="3"/>
        <v>3</v>
      </c>
      <c r="C33" s="65" t="str">
        <f>IF('תנאי סף'!BE33&lt;&gt;1,"",'תנאי סף'!F33)</f>
        <v>נוער מוסיקלי בישראל - כיתות אמן</v>
      </c>
      <c r="D33" s="98">
        <f>'התחשיב הבסיסי'!AE33</f>
        <v>2.8339085895506953E-2</v>
      </c>
      <c r="E33" s="57">
        <v>3</v>
      </c>
      <c r="F33" s="57">
        <v>12</v>
      </c>
      <c r="G33" s="98">
        <f t="shared" si="4"/>
        <v>0.25</v>
      </c>
      <c r="H33" s="288">
        <f t="shared" si="5"/>
        <v>0</v>
      </c>
      <c r="I33" s="62">
        <f t="shared" si="0"/>
        <v>2.8339085895506953E-2</v>
      </c>
      <c r="J33" s="99"/>
      <c r="K33" s="99"/>
      <c r="L33" s="99"/>
      <c r="M33" s="99"/>
      <c r="N33" s="99"/>
      <c r="O33" s="99"/>
      <c r="P33" s="99"/>
      <c r="Q33" s="99"/>
      <c r="R33" s="99"/>
      <c r="S33" s="99"/>
      <c r="T33" s="99"/>
      <c r="U33" s="99"/>
      <c r="V33" s="99"/>
      <c r="W33" s="99"/>
      <c r="X33" s="99"/>
      <c r="Y33" s="62">
        <f t="shared" si="1"/>
        <v>2.7923633876914804E-2</v>
      </c>
      <c r="Z33" s="100">
        <f t="shared" si="2"/>
        <v>56515.36861796867</v>
      </c>
      <c r="AE33" s="192">
        <f t="shared" si="6"/>
        <v>1</v>
      </c>
      <c r="AF33" s="190">
        <f t="shared" si="7"/>
        <v>1</v>
      </c>
      <c r="AG33" s="190">
        <f t="shared" si="8"/>
        <v>1</v>
      </c>
      <c r="AH33" s="190">
        <f t="shared" si="9"/>
        <v>1</v>
      </c>
    </row>
    <row r="34" spans="2:34" x14ac:dyDescent="0.25">
      <c r="B34" s="96">
        <f t="shared" si="3"/>
        <v>4</v>
      </c>
      <c r="C34" s="65" t="str">
        <f>IF('תנאי סף'!BE34&lt;&gt;1,"",'תנאי סף'!F34)</f>
        <v>בר-קיימא - ליריק אופרה - כיתות אמן</v>
      </c>
      <c r="D34" s="98">
        <f>'התחשיב הבסיסי'!AE34</f>
        <v>2.6632612409976074E-2</v>
      </c>
      <c r="E34" s="57">
        <v>2</v>
      </c>
      <c r="F34" s="57">
        <v>4</v>
      </c>
      <c r="G34" s="98">
        <f t="shared" si="4"/>
        <v>0.5</v>
      </c>
      <c r="H34" s="288">
        <f t="shared" si="5"/>
        <v>1</v>
      </c>
      <c r="I34" s="62">
        <f t="shared" si="0"/>
        <v>2.7165264658175595E-2</v>
      </c>
      <c r="J34" s="99"/>
      <c r="K34" s="99"/>
      <c r="L34" s="99"/>
      <c r="M34" s="99"/>
      <c r="N34" s="99"/>
      <c r="O34" s="99"/>
      <c r="P34" s="99"/>
      <c r="Q34" s="99"/>
      <c r="R34" s="99"/>
      <c r="S34" s="99"/>
      <c r="T34" s="99"/>
      <c r="U34" s="99"/>
      <c r="V34" s="99"/>
      <c r="W34" s="99"/>
      <c r="X34" s="99"/>
      <c r="Y34" s="62">
        <f t="shared" si="1"/>
        <v>2.6767020901145366E-2</v>
      </c>
      <c r="Z34" s="100">
        <f t="shared" si="2"/>
        <v>54174.469544371532</v>
      </c>
      <c r="AE34" s="192">
        <f t="shared" si="6"/>
        <v>1</v>
      </c>
      <c r="AF34" s="190">
        <f t="shared" si="7"/>
        <v>1</v>
      </c>
      <c r="AG34" s="190">
        <f t="shared" si="8"/>
        <v>1</v>
      </c>
      <c r="AH34" s="190">
        <f t="shared" si="9"/>
        <v>1</v>
      </c>
    </row>
    <row r="35" spans="2:34" x14ac:dyDescent="0.25">
      <c r="B35" s="96">
        <f t="shared" si="3"/>
        <v>5</v>
      </c>
      <c r="C35" s="65" t="str">
        <f>IF('תנאי סף'!BE35&lt;&gt;1,"",'תנאי סף'!F35)</f>
        <v>עמותת כליזמרים כיתת אמן בצפת</v>
      </c>
      <c r="D35" s="98">
        <f>'התחשיב הבסיסי'!AE35</f>
        <v>3.5182707369564845E-2</v>
      </c>
      <c r="E35" s="57">
        <v>1</v>
      </c>
      <c r="F35" s="57">
        <v>3</v>
      </c>
      <c r="G35" s="98">
        <f t="shared" si="4"/>
        <v>0.33333333333333331</v>
      </c>
      <c r="H35" s="288">
        <f t="shared" si="5"/>
        <v>1</v>
      </c>
      <c r="I35" s="62">
        <f t="shared" si="0"/>
        <v>3.5886361516956143E-2</v>
      </c>
      <c r="J35" s="99"/>
      <c r="K35" s="99"/>
      <c r="L35" s="99"/>
      <c r="M35" s="99"/>
      <c r="N35" s="99"/>
      <c r="O35" s="99"/>
      <c r="P35" s="99"/>
      <c r="Q35" s="99"/>
      <c r="R35" s="99"/>
      <c r="S35" s="99"/>
      <c r="T35" s="99"/>
      <c r="U35" s="99"/>
      <c r="V35" s="99"/>
      <c r="W35" s="99"/>
      <c r="X35" s="99"/>
      <c r="Y35" s="62">
        <f t="shared" si="1"/>
        <v>3.5360266166276154E-2</v>
      </c>
      <c r="Z35" s="100">
        <f t="shared" si="2"/>
        <v>71566.562060846627</v>
      </c>
      <c r="AE35" s="192">
        <f t="shared" si="6"/>
        <v>1</v>
      </c>
      <c r="AF35" s="190">
        <f t="shared" si="7"/>
        <v>1</v>
      </c>
      <c r="AG35" s="190">
        <f t="shared" si="8"/>
        <v>1</v>
      </c>
      <c r="AH35" s="190">
        <f t="shared" si="9"/>
        <v>1</v>
      </c>
    </row>
    <row r="36" spans="2:34" x14ac:dyDescent="0.25">
      <c r="B36" s="96">
        <f t="shared" si="3"/>
        <v>6</v>
      </c>
      <c r="C36" s="65" t="str">
        <f>IF('תנאי סף'!BE36&lt;&gt;1,"",'תנאי סף'!F36)</f>
        <v xml:space="preserve">מרכז למוסיקה ירושלים - כיתות אמן - מארי פרחיה
</v>
      </c>
      <c r="D36" s="98">
        <f>'התחשיב הבסיסי'!AE36</f>
        <v>2.6783261442275764E-2</v>
      </c>
      <c r="E36" s="57">
        <v>2</v>
      </c>
      <c r="F36" s="57">
        <v>13</v>
      </c>
      <c r="G36" s="98">
        <f t="shared" si="4"/>
        <v>0.15384615384615385</v>
      </c>
      <c r="H36" s="288">
        <f t="shared" si="5"/>
        <v>0</v>
      </c>
      <c r="I36" s="62">
        <f t="shared" si="0"/>
        <v>2.6783261442275764E-2</v>
      </c>
      <c r="J36" s="99"/>
      <c r="K36" s="99"/>
      <c r="L36" s="99"/>
      <c r="M36" s="99"/>
      <c r="N36" s="99"/>
      <c r="O36" s="99"/>
      <c r="P36" s="99"/>
      <c r="Q36" s="99"/>
      <c r="R36" s="99"/>
      <c r="S36" s="99"/>
      <c r="T36" s="99"/>
      <c r="U36" s="99"/>
      <c r="V36" s="99"/>
      <c r="W36" s="99"/>
      <c r="X36" s="99"/>
      <c r="Y36" s="62">
        <f t="shared" si="1"/>
        <v>2.639061786613138E-2</v>
      </c>
      <c r="Z36" s="100">
        <f t="shared" si="2"/>
        <v>53412.657655327821</v>
      </c>
      <c r="AE36" s="192">
        <f t="shared" si="6"/>
        <v>1</v>
      </c>
      <c r="AF36" s="190">
        <f t="shared" si="7"/>
        <v>1</v>
      </c>
      <c r="AG36" s="190">
        <f t="shared" si="8"/>
        <v>1</v>
      </c>
      <c r="AH36" s="190">
        <f t="shared" si="9"/>
        <v>1</v>
      </c>
    </row>
    <row r="37" spans="2:34" x14ac:dyDescent="0.25">
      <c r="B37" s="96">
        <f t="shared" si="3"/>
        <v>7</v>
      </c>
      <c r="C37" s="65" t="str">
        <f>IF('תנאי סף'!BE37&lt;&gt;1,"",'תנאי סף'!F37)</f>
        <v>תל-חי - כיתות אמן בינ"ל לפסנתר</v>
      </c>
      <c r="D37" s="98">
        <f>'התחשיב הבסיסי'!AE37</f>
        <v>3.7824871190595862E-2</v>
      </c>
      <c r="E37" s="57">
        <v>8</v>
      </c>
      <c r="F37" s="57">
        <v>10</v>
      </c>
      <c r="G37" s="98">
        <f t="shared" si="4"/>
        <v>0.8</v>
      </c>
      <c r="H37" s="288">
        <f t="shared" si="5"/>
        <v>1</v>
      </c>
      <c r="I37" s="62">
        <f t="shared" si="0"/>
        <v>3.8581368614407779E-2</v>
      </c>
      <c r="J37" s="99"/>
      <c r="K37" s="99"/>
      <c r="L37" s="99"/>
      <c r="M37" s="99"/>
      <c r="N37" s="99"/>
      <c r="O37" s="99"/>
      <c r="P37" s="99"/>
      <c r="Q37" s="99"/>
      <c r="R37" s="99"/>
      <c r="S37" s="99"/>
      <c r="T37" s="99"/>
      <c r="U37" s="99"/>
      <c r="V37" s="99"/>
      <c r="W37" s="99"/>
      <c r="X37" s="99"/>
      <c r="Y37" s="62">
        <f t="shared" si="1"/>
        <v>3.8015764362739068E-2</v>
      </c>
      <c r="Z37" s="100">
        <f t="shared" si="2"/>
        <v>76941.093903621033</v>
      </c>
      <c r="AE37" s="192">
        <f t="shared" si="6"/>
        <v>1</v>
      </c>
      <c r="AF37" s="190">
        <f t="shared" si="7"/>
        <v>1</v>
      </c>
      <c r="AG37" s="190">
        <f t="shared" si="8"/>
        <v>1</v>
      </c>
      <c r="AH37" s="190">
        <f t="shared" si="9"/>
        <v>1</v>
      </c>
    </row>
    <row r="38" spans="2:34" x14ac:dyDescent="0.25">
      <c r="B38" s="96">
        <f t="shared" si="3"/>
        <v>8</v>
      </c>
      <c r="C38" s="65" t="str">
        <f>IF('תנאי סף'!BE38&lt;&gt;1,"",'תנאי סף'!F38)</f>
        <v>קשת אילון - קורס קיץ</v>
      </c>
      <c r="D38" s="98">
        <f>'התחשיב הבסיסי'!AE38</f>
        <v>6.4340039557180054E-2</v>
      </c>
      <c r="E38" s="57">
        <v>7</v>
      </c>
      <c r="F38" s="57">
        <v>16</v>
      </c>
      <c r="G38" s="98">
        <f t="shared" si="4"/>
        <v>0.4375</v>
      </c>
      <c r="H38" s="288">
        <f t="shared" si="5"/>
        <v>1</v>
      </c>
      <c r="I38" s="62">
        <f t="shared" si="0"/>
        <v>6.5626840348323653E-2</v>
      </c>
      <c r="J38" s="99"/>
      <c r="K38" s="99"/>
      <c r="L38" s="99"/>
      <c r="M38" s="99"/>
      <c r="N38" s="99"/>
      <c r="O38" s="99"/>
      <c r="P38" s="99"/>
      <c r="Q38" s="99"/>
      <c r="R38" s="99"/>
      <c r="S38" s="99"/>
      <c r="T38" s="99"/>
      <c r="U38" s="99"/>
      <c r="V38" s="99"/>
      <c r="W38" s="99"/>
      <c r="X38" s="99"/>
      <c r="Y38" s="62">
        <f t="shared" si="1"/>
        <v>6.4664748508203349E-2</v>
      </c>
      <c r="Z38" s="100">
        <f t="shared" si="2"/>
        <v>130876.66578921398</v>
      </c>
      <c r="AE38" s="192">
        <f t="shared" si="6"/>
        <v>1</v>
      </c>
      <c r="AF38" s="190">
        <f t="shared" si="7"/>
        <v>1</v>
      </c>
      <c r="AG38" s="190">
        <f t="shared" si="8"/>
        <v>1</v>
      </c>
      <c r="AH38" s="190">
        <f t="shared" si="9"/>
        <v>1</v>
      </c>
    </row>
    <row r="39" spans="2:34" x14ac:dyDescent="0.25">
      <c r="B39" s="96" t="str">
        <f t="shared" si="3"/>
        <v/>
      </c>
      <c r="C39" s="65" t="str">
        <f>IF('תנאי סף'!BE39&lt;&gt;1,"",'תנאי סף'!F39)</f>
        <v/>
      </c>
      <c r="D39" s="98" t="str">
        <f>'התחשיב הבסיסי'!AE39</f>
        <v/>
      </c>
      <c r="E39" s="57"/>
      <c r="F39" s="57"/>
      <c r="G39" s="98" t="str">
        <f t="shared" si="4"/>
        <v/>
      </c>
      <c r="H39" s="288" t="str">
        <f t="shared" si="5"/>
        <v/>
      </c>
      <c r="I39" s="62" t="str">
        <f t="shared" si="0"/>
        <v/>
      </c>
      <c r="J39" s="99"/>
      <c r="K39" s="99"/>
      <c r="L39" s="99"/>
      <c r="M39" s="99"/>
      <c r="N39" s="99"/>
      <c r="O39" s="99"/>
      <c r="P39" s="99"/>
      <c r="Q39" s="99"/>
      <c r="R39" s="99"/>
      <c r="S39" s="99"/>
      <c r="T39" s="99"/>
      <c r="U39" s="99"/>
      <c r="V39" s="99"/>
      <c r="W39" s="99"/>
      <c r="X39" s="99"/>
      <c r="Y39" s="62" t="str">
        <f t="shared" si="1"/>
        <v/>
      </c>
      <c r="Z39" s="100" t="str">
        <f t="shared" si="2"/>
        <v/>
      </c>
      <c r="AE39" s="192">
        <f t="shared" si="6"/>
        <v>1</v>
      </c>
      <c r="AF39" s="190">
        <f t="shared" si="7"/>
        <v>0</v>
      </c>
      <c r="AG39" s="190">
        <f t="shared" si="8"/>
        <v>0</v>
      </c>
      <c r="AH39" s="190">
        <f t="shared" si="9"/>
        <v>1</v>
      </c>
    </row>
    <row r="40" spans="2:34" x14ac:dyDescent="0.25">
      <c r="B40" s="96" t="str">
        <f t="shared" si="3"/>
        <v/>
      </c>
      <c r="C40" s="65" t="str">
        <f>IF('תנאי סף'!BE40&lt;&gt;1,"",'תנאי סף'!F40)</f>
        <v/>
      </c>
      <c r="D40" s="98" t="str">
        <f>'התחשיב הבסיסי'!AE40</f>
        <v/>
      </c>
      <c r="E40" s="57"/>
      <c r="F40" s="57"/>
      <c r="G40" s="98" t="str">
        <f t="shared" si="4"/>
        <v/>
      </c>
      <c r="H40" s="288" t="str">
        <f t="shared" si="5"/>
        <v/>
      </c>
      <c r="I40" s="62" t="str">
        <f t="shared" si="0"/>
        <v/>
      </c>
      <c r="J40" s="99"/>
      <c r="K40" s="99"/>
      <c r="L40" s="99"/>
      <c r="M40" s="99"/>
      <c r="N40" s="99"/>
      <c r="O40" s="99"/>
      <c r="P40" s="99"/>
      <c r="Q40" s="99"/>
      <c r="R40" s="99"/>
      <c r="S40" s="99"/>
      <c r="T40" s="99"/>
      <c r="U40" s="99"/>
      <c r="V40" s="99"/>
      <c r="W40" s="99"/>
      <c r="X40" s="99"/>
      <c r="Y40" s="62" t="str">
        <f t="shared" si="1"/>
        <v/>
      </c>
      <c r="Z40" s="100" t="str">
        <f t="shared" si="2"/>
        <v/>
      </c>
      <c r="AE40" s="192">
        <f t="shared" si="6"/>
        <v>1</v>
      </c>
      <c r="AF40" s="190">
        <f t="shared" si="7"/>
        <v>0</v>
      </c>
      <c r="AG40" s="190">
        <f t="shared" si="8"/>
        <v>0</v>
      </c>
      <c r="AH40" s="190">
        <f t="shared" si="9"/>
        <v>1</v>
      </c>
    </row>
    <row r="41" spans="2:34" x14ac:dyDescent="0.25">
      <c r="B41" s="96" t="str">
        <f t="shared" si="3"/>
        <v/>
      </c>
      <c r="C41" s="65" t="str">
        <f>IF('תנאי סף'!BE41&lt;&gt;1,"",'תנאי סף'!F41)</f>
        <v/>
      </c>
      <c r="D41" s="98" t="str">
        <f>'התחשיב הבסיסי'!AE41</f>
        <v/>
      </c>
      <c r="E41" s="57"/>
      <c r="F41" s="57"/>
      <c r="G41" s="98" t="str">
        <f t="shared" si="4"/>
        <v/>
      </c>
      <c r="H41" s="288" t="str">
        <f t="shared" si="5"/>
        <v/>
      </c>
      <c r="I41" s="62" t="str">
        <f t="shared" si="0"/>
        <v/>
      </c>
      <c r="K41" s="99"/>
      <c r="L41" s="99"/>
      <c r="M41" s="99"/>
      <c r="N41" s="99"/>
      <c r="O41" s="99"/>
      <c r="P41" s="99"/>
      <c r="Q41" s="99"/>
      <c r="R41" s="99"/>
      <c r="S41" s="99"/>
      <c r="T41" s="99"/>
      <c r="U41" s="99"/>
      <c r="V41" s="99"/>
      <c r="W41" s="99"/>
      <c r="X41" s="99"/>
      <c r="Y41" s="62" t="str">
        <f t="shared" si="1"/>
        <v/>
      </c>
      <c r="Z41" s="100" t="str">
        <f t="shared" si="2"/>
        <v/>
      </c>
      <c r="AE41" s="192">
        <f t="shared" si="6"/>
        <v>1</v>
      </c>
      <c r="AF41" s="190">
        <f t="shared" si="7"/>
        <v>0</v>
      </c>
      <c r="AG41" s="190">
        <f t="shared" si="8"/>
        <v>0</v>
      </c>
      <c r="AH41" s="190">
        <f t="shared" si="9"/>
        <v>1</v>
      </c>
    </row>
    <row r="42" spans="2:34" x14ac:dyDescent="0.25">
      <c r="B42" s="96">
        <f t="shared" si="3"/>
        <v>12</v>
      </c>
      <c r="C42" s="65" t="str">
        <f>IF('תנאי סף'!BE42&lt;&gt;1,"",'תנאי סף'!F42)</f>
        <v>אתו"ס - כיתת אמן ניצוח</v>
      </c>
      <c r="D42" s="98">
        <f>'התחשיב הבסיסי'!AE42</f>
        <v>2.2111490905836736E-2</v>
      </c>
      <c r="E42" s="57">
        <v>3</v>
      </c>
      <c r="F42" s="57">
        <v>8</v>
      </c>
      <c r="G42" s="98">
        <f t="shared" si="4"/>
        <v>0.375</v>
      </c>
      <c r="H42" s="288">
        <f t="shared" si="5"/>
        <v>1</v>
      </c>
      <c r="I42" s="62">
        <f t="shared" si="0"/>
        <v>2.2553720723953473E-2</v>
      </c>
      <c r="K42" s="99"/>
      <c r="L42" s="99"/>
      <c r="M42" s="99"/>
      <c r="N42" s="99"/>
      <c r="O42" s="99"/>
      <c r="P42" s="99"/>
      <c r="Q42" s="99"/>
      <c r="R42" s="99"/>
      <c r="S42" s="99"/>
      <c r="T42" s="99"/>
      <c r="U42" s="99"/>
      <c r="V42" s="99"/>
      <c r="W42" s="99"/>
      <c r="X42" s="99"/>
      <c r="Y42" s="62">
        <f t="shared" si="1"/>
        <v>2.2223082366877332E-2</v>
      </c>
      <c r="Z42" s="100">
        <f t="shared" si="2"/>
        <v>44977.874202464569</v>
      </c>
      <c r="AE42" s="192">
        <f t="shared" si="6"/>
        <v>1</v>
      </c>
      <c r="AF42" s="190">
        <f t="shared" si="7"/>
        <v>1</v>
      </c>
      <c r="AG42" s="190">
        <f t="shared" si="8"/>
        <v>1</v>
      </c>
      <c r="AH42" s="190">
        <f t="shared" si="9"/>
        <v>1</v>
      </c>
    </row>
    <row r="43" spans="2:34" x14ac:dyDescent="0.25">
      <c r="B43" s="96" t="str">
        <f t="shared" si="3"/>
        <v/>
      </c>
      <c r="C43" s="65" t="str">
        <f>IF('תנאי סף'!BE43&lt;&gt;1,"",'תנאי סף'!F43)</f>
        <v/>
      </c>
      <c r="D43" s="98" t="str">
        <f>'התחשיב הבסיסי'!AE43</f>
        <v/>
      </c>
      <c r="E43" s="57" t="s">
        <v>143</v>
      </c>
      <c r="F43" s="57"/>
      <c r="G43" s="98" t="str">
        <f t="shared" si="4"/>
        <v/>
      </c>
      <c r="H43" s="288" t="str">
        <f t="shared" si="5"/>
        <v/>
      </c>
      <c r="I43" s="62" t="str">
        <f t="shared" si="0"/>
        <v/>
      </c>
      <c r="K43" s="99"/>
      <c r="L43" s="99"/>
      <c r="M43" s="99"/>
      <c r="N43" s="99"/>
      <c r="O43" s="99"/>
      <c r="P43" s="99"/>
      <c r="Q43" s="99"/>
      <c r="R43" s="99"/>
      <c r="S43" s="99"/>
      <c r="T43" s="99"/>
      <c r="U43" s="99"/>
      <c r="V43" s="99"/>
      <c r="W43" s="99"/>
      <c r="X43" s="99"/>
      <c r="Y43" s="62" t="str">
        <f t="shared" si="1"/>
        <v/>
      </c>
      <c r="Z43" s="100" t="str">
        <f t="shared" si="2"/>
        <v/>
      </c>
      <c r="AE43" s="192">
        <f t="shared" si="6"/>
        <v>1</v>
      </c>
      <c r="AF43" s="190">
        <f t="shared" si="7"/>
        <v>0</v>
      </c>
      <c r="AG43" s="190">
        <f t="shared" si="8"/>
        <v>0</v>
      </c>
      <c r="AH43" s="190">
        <f t="shared" si="9"/>
        <v>1</v>
      </c>
    </row>
    <row r="44" spans="2:34" x14ac:dyDescent="0.25">
      <c r="B44" s="96" t="str">
        <f t="shared" si="3"/>
        <v/>
      </c>
      <c r="C44" s="65" t="str">
        <f>IF('תנאי סף'!BE44&lt;&gt;1,"",'תנאי סף'!F44)</f>
        <v/>
      </c>
      <c r="D44" s="98" t="str">
        <f>'התחשיב הבסיסי'!AE44</f>
        <v/>
      </c>
      <c r="E44" s="57"/>
      <c r="F44" s="57"/>
      <c r="G44" s="98" t="str">
        <f t="shared" si="4"/>
        <v/>
      </c>
      <c r="H44" s="288" t="str">
        <f t="shared" si="5"/>
        <v/>
      </c>
      <c r="I44" s="62" t="str">
        <f t="shared" si="0"/>
        <v/>
      </c>
      <c r="K44" s="99"/>
      <c r="L44" s="99"/>
      <c r="M44" s="99"/>
      <c r="N44" s="99"/>
      <c r="O44" s="99"/>
      <c r="P44" s="99"/>
      <c r="Q44" s="99"/>
      <c r="R44" s="99"/>
      <c r="S44" s="99"/>
      <c r="T44" s="99"/>
      <c r="U44" s="99"/>
      <c r="V44" s="99"/>
      <c r="W44" s="99"/>
      <c r="X44" s="99"/>
      <c r="Y44" s="62" t="str">
        <f t="shared" si="1"/>
        <v/>
      </c>
      <c r="Z44" s="100" t="str">
        <f t="shared" si="2"/>
        <v/>
      </c>
      <c r="AE44" s="192">
        <f t="shared" si="6"/>
        <v>1</v>
      </c>
      <c r="AF44" s="190">
        <f t="shared" si="7"/>
        <v>0</v>
      </c>
      <c r="AG44" s="190">
        <f t="shared" si="8"/>
        <v>0</v>
      </c>
      <c r="AH44" s="190">
        <f t="shared" si="9"/>
        <v>1</v>
      </c>
    </row>
    <row r="45" spans="2:34" x14ac:dyDescent="0.25">
      <c r="B45" s="96" t="str">
        <f t="shared" si="3"/>
        <v/>
      </c>
      <c r="C45" s="65" t="str">
        <f>IF('תנאי סף'!BE45&lt;&gt;1,"",'תנאי סף'!F45)</f>
        <v/>
      </c>
      <c r="D45" s="98" t="str">
        <f>'התחשיב הבסיסי'!AE45</f>
        <v/>
      </c>
      <c r="E45" s="57"/>
      <c r="F45" s="57"/>
      <c r="G45" s="98" t="str">
        <f t="shared" si="4"/>
        <v/>
      </c>
      <c r="H45" s="288" t="str">
        <f t="shared" si="5"/>
        <v/>
      </c>
      <c r="I45" s="62" t="str">
        <f t="shared" si="0"/>
        <v/>
      </c>
      <c r="K45" s="99"/>
      <c r="L45" s="99"/>
      <c r="M45" s="99"/>
      <c r="N45" s="99"/>
      <c r="O45" s="99"/>
      <c r="P45" s="99"/>
      <c r="Q45" s="99"/>
      <c r="R45" s="99"/>
      <c r="S45" s="99"/>
      <c r="T45" s="99"/>
      <c r="U45" s="99"/>
      <c r="V45" s="99"/>
      <c r="W45" s="99"/>
      <c r="X45" s="99"/>
      <c r="Y45" s="62" t="str">
        <f t="shared" si="1"/>
        <v/>
      </c>
      <c r="Z45" s="100" t="str">
        <f t="shared" si="2"/>
        <v/>
      </c>
      <c r="AE45" s="192">
        <f t="shared" si="6"/>
        <v>1</v>
      </c>
      <c r="AF45" s="190">
        <f t="shared" si="7"/>
        <v>0</v>
      </c>
      <c r="AG45" s="190">
        <f t="shared" si="8"/>
        <v>0</v>
      </c>
      <c r="AH45" s="190">
        <f t="shared" si="9"/>
        <v>1</v>
      </c>
    </row>
    <row r="46" spans="2:34" x14ac:dyDescent="0.25">
      <c r="B46" s="96">
        <f t="shared" si="3"/>
        <v>16</v>
      </c>
      <c r="C46" s="65" t="str">
        <f>IF('תנאי סף'!BE46&lt;&gt;1,"",'תנאי סף'!F46)</f>
        <v>תמוז - 98  - אופרה זעירה</v>
      </c>
      <c r="D46" s="98">
        <f>'התחשיב הבסיסי'!AE46</f>
        <v>1.7974470836457198E-2</v>
      </c>
      <c r="E46" s="57">
        <v>1</v>
      </c>
      <c r="F46" s="57">
        <v>5</v>
      </c>
      <c r="G46" s="98">
        <f t="shared" si="4"/>
        <v>0.2</v>
      </c>
      <c r="H46" s="288">
        <f t="shared" si="5"/>
        <v>0</v>
      </c>
      <c r="I46" s="62">
        <f t="shared" si="0"/>
        <v>1.7974470836457198E-2</v>
      </c>
      <c r="K46" s="99"/>
      <c r="L46" s="99"/>
      <c r="M46" s="99"/>
      <c r="N46" s="99"/>
      <c r="O46" s="99"/>
      <c r="P46" s="99"/>
      <c r="Q46" s="99"/>
      <c r="R46" s="99"/>
      <c r="S46" s="99"/>
      <c r="T46" s="99"/>
      <c r="U46" s="99"/>
      <c r="V46" s="99"/>
      <c r="W46" s="99"/>
      <c r="X46" s="99"/>
      <c r="Y46" s="62">
        <f t="shared" si="1"/>
        <v>1.7710964447448518E-2</v>
      </c>
      <c r="Z46" s="100">
        <f t="shared" si="2"/>
        <v>35845.68143026669</v>
      </c>
      <c r="AE46" s="192">
        <f t="shared" si="6"/>
        <v>1</v>
      </c>
      <c r="AF46" s="190">
        <f t="shared" si="7"/>
        <v>1</v>
      </c>
      <c r="AG46" s="190">
        <f t="shared" si="8"/>
        <v>1</v>
      </c>
      <c r="AH46" s="190">
        <f t="shared" si="9"/>
        <v>1</v>
      </c>
    </row>
    <row r="47" spans="2:34" x14ac:dyDescent="0.25">
      <c r="B47" s="96" t="str">
        <f t="shared" si="3"/>
        <v/>
      </c>
      <c r="C47" s="65" t="str">
        <f>IF('תנאי סף'!BE47&lt;&gt;1,"",'תנאי סף'!F47)</f>
        <v/>
      </c>
      <c r="D47" s="98" t="str">
        <f>'התחשיב הבסיסי'!AE47</f>
        <v/>
      </c>
      <c r="E47" s="57"/>
      <c r="F47" s="57"/>
      <c r="G47" s="98" t="str">
        <f t="shared" si="4"/>
        <v/>
      </c>
      <c r="H47" s="288" t="str">
        <f t="shared" si="5"/>
        <v/>
      </c>
      <c r="I47" s="62" t="str">
        <f t="shared" si="0"/>
        <v/>
      </c>
      <c r="K47" s="99"/>
      <c r="L47" s="99"/>
      <c r="M47" s="99"/>
      <c r="N47" s="99"/>
      <c r="O47" s="99"/>
      <c r="P47" s="99"/>
      <c r="Q47" s="99"/>
      <c r="R47" s="99"/>
      <c r="S47" s="99"/>
      <c r="T47" s="99"/>
      <c r="U47" s="99"/>
      <c r="V47" s="99"/>
      <c r="W47" s="99"/>
      <c r="X47" s="99"/>
      <c r="Y47" s="62" t="str">
        <f t="shared" si="1"/>
        <v/>
      </c>
      <c r="Z47" s="100" t="str">
        <f t="shared" si="2"/>
        <v/>
      </c>
      <c r="AE47" s="192">
        <f t="shared" si="6"/>
        <v>1</v>
      </c>
      <c r="AF47" s="190">
        <f t="shared" si="7"/>
        <v>0</v>
      </c>
      <c r="AG47" s="190">
        <f t="shared" si="8"/>
        <v>0</v>
      </c>
      <c r="AH47" s="190">
        <f t="shared" si="9"/>
        <v>1</v>
      </c>
    </row>
    <row r="48" spans="2:34" x14ac:dyDescent="0.25">
      <c r="B48" s="96">
        <f t="shared" si="3"/>
        <v>18</v>
      </c>
      <c r="C48" s="65" t="str">
        <f>IF('תנאי סף'!BE48&lt;&gt;1,"",'תנאי סף'!F48)</f>
        <v>הקם - שיר לשירה</v>
      </c>
      <c r="D48" s="98">
        <f>'התחשיב הבסיסי'!AE48</f>
        <v>2.5171177423019383E-2</v>
      </c>
      <c r="E48" s="57">
        <v>6</v>
      </c>
      <c r="F48" s="57">
        <v>17</v>
      </c>
      <c r="G48" s="98">
        <f t="shared" si="4"/>
        <v>0.35294117647058826</v>
      </c>
      <c r="H48" s="288">
        <f t="shared" si="5"/>
        <v>1</v>
      </c>
      <c r="I48" s="62">
        <f t="shared" si="0"/>
        <v>2.567460097147977E-2</v>
      </c>
      <c r="K48" s="99"/>
      <c r="L48" s="99"/>
      <c r="M48" s="99"/>
      <c r="N48" s="99"/>
      <c r="O48" s="99"/>
      <c r="P48" s="99"/>
      <c r="Q48" s="99"/>
      <c r="R48" s="99"/>
      <c r="S48" s="99"/>
      <c r="T48" s="99"/>
      <c r="U48" s="99"/>
      <c r="V48" s="99"/>
      <c r="W48" s="99"/>
      <c r="X48" s="99"/>
      <c r="Y48" s="62">
        <f t="shared" si="1"/>
        <v>2.5298210397716049E-2</v>
      </c>
      <c r="Z48" s="100">
        <f t="shared" si="2"/>
        <v>51201.705777407849</v>
      </c>
      <c r="AE48" s="192">
        <f t="shared" si="6"/>
        <v>1</v>
      </c>
      <c r="AF48" s="190">
        <f t="shared" si="7"/>
        <v>1</v>
      </c>
      <c r="AG48" s="190">
        <f t="shared" si="8"/>
        <v>1</v>
      </c>
      <c r="AH48" s="190">
        <f t="shared" si="9"/>
        <v>1</v>
      </c>
    </row>
    <row r="49" spans="2:34" x14ac:dyDescent="0.25">
      <c r="B49" s="96">
        <f t="shared" si="3"/>
        <v>19</v>
      </c>
      <c r="C49" s="65" t="str">
        <f>IF('תנאי סף'!BE49&lt;&gt;1,"",'תנאי סף'!F49)</f>
        <v>המרכז למוסיקה ע"ש פיליציה בלומנטל  - שוברטיאדה</v>
      </c>
      <c r="D49" s="98">
        <f>'התחשיב הבסיסי'!AE49</f>
        <v>2.297922116359831E-2</v>
      </c>
      <c r="E49" s="57">
        <v>1</v>
      </c>
      <c r="F49" s="57">
        <v>4</v>
      </c>
      <c r="G49" s="98">
        <f t="shared" si="4"/>
        <v>0.25</v>
      </c>
      <c r="H49" s="288">
        <f t="shared" si="5"/>
        <v>0</v>
      </c>
      <c r="I49" s="62">
        <f t="shared" si="0"/>
        <v>2.297922116359831E-2</v>
      </c>
      <c r="K49" s="99"/>
      <c r="L49" s="99"/>
      <c r="M49" s="99"/>
      <c r="N49" s="99"/>
      <c r="O49" s="99"/>
      <c r="P49" s="99"/>
      <c r="Q49" s="99"/>
      <c r="R49" s="99"/>
      <c r="S49" s="99"/>
      <c r="T49" s="99"/>
      <c r="U49" s="99"/>
      <c r="V49" s="99"/>
      <c r="W49" s="99"/>
      <c r="X49" s="99"/>
      <c r="Y49" s="62">
        <f t="shared" si="1"/>
        <v>2.2642344954771618E-2</v>
      </c>
      <c r="Z49" s="100">
        <f t="shared" si="2"/>
        <v>45826.4306549311</v>
      </c>
      <c r="AE49" s="192">
        <f t="shared" si="6"/>
        <v>1</v>
      </c>
      <c r="AF49" s="190">
        <f t="shared" si="7"/>
        <v>1</v>
      </c>
      <c r="AG49" s="190">
        <f t="shared" si="8"/>
        <v>1</v>
      </c>
      <c r="AH49" s="190">
        <f t="shared" si="9"/>
        <v>1</v>
      </c>
    </row>
    <row r="50" spans="2:34" x14ac:dyDescent="0.25">
      <c r="B50" s="96">
        <f t="shared" si="3"/>
        <v>20</v>
      </c>
      <c r="C50" s="65" t="str">
        <f>IF('תנאי סף'!BE50&lt;&gt;1,"",'תנאי סף'!F50)</f>
        <v>המרכז למוסיקה ע"ש פיליציה בלומנטל  - פועם בלב</v>
      </c>
      <c r="D50" s="98">
        <f>'התחשיב הבסיסי'!AE50</f>
        <v>2.5033762398116711E-2</v>
      </c>
      <c r="E50" s="57">
        <v>1</v>
      </c>
      <c r="F50" s="57">
        <v>4</v>
      </c>
      <c r="G50" s="98">
        <f t="shared" si="4"/>
        <v>0.25</v>
      </c>
      <c r="H50" s="288">
        <f t="shared" si="5"/>
        <v>0</v>
      </c>
      <c r="I50" s="62">
        <f t="shared" si="0"/>
        <v>2.5033762398116711E-2</v>
      </c>
      <c r="K50" s="99"/>
      <c r="L50" s="99"/>
      <c r="M50" s="99"/>
      <c r="N50" s="99"/>
      <c r="O50" s="99"/>
      <c r="P50" s="99"/>
      <c r="Q50" s="99"/>
      <c r="R50" s="99"/>
      <c r="S50" s="99"/>
      <c r="T50" s="99"/>
      <c r="U50" s="99"/>
      <c r="V50" s="99"/>
      <c r="W50" s="99"/>
      <c r="X50" s="99"/>
      <c r="Y50" s="62">
        <f t="shared" si="1"/>
        <v>2.4666766540889618E-2</v>
      </c>
      <c r="Z50" s="100">
        <f t="shared" si="2"/>
        <v>49923.710138036557</v>
      </c>
      <c r="AE50" s="192">
        <f t="shared" si="6"/>
        <v>1</v>
      </c>
      <c r="AF50" s="190">
        <f t="shared" si="7"/>
        <v>1</v>
      </c>
      <c r="AG50" s="190">
        <f t="shared" si="8"/>
        <v>1</v>
      </c>
      <c r="AH50" s="190">
        <f t="shared" si="9"/>
        <v>1</v>
      </c>
    </row>
    <row r="51" spans="2:34" x14ac:dyDescent="0.25">
      <c r="B51" s="96" t="str">
        <f t="shared" si="3"/>
        <v/>
      </c>
      <c r="C51" s="65" t="str">
        <f>IF('תנאי סף'!BE51&lt;&gt;1,"",'תנאי סף'!F51)</f>
        <v/>
      </c>
      <c r="D51" s="98" t="str">
        <f>'התחשיב הבסיסי'!AE51</f>
        <v/>
      </c>
      <c r="E51" s="57"/>
      <c r="F51" s="57"/>
      <c r="G51" s="98" t="str">
        <f t="shared" si="4"/>
        <v/>
      </c>
      <c r="H51" s="288" t="str">
        <f t="shared" si="5"/>
        <v/>
      </c>
      <c r="I51" s="62" t="str">
        <f t="shared" si="0"/>
        <v/>
      </c>
      <c r="K51" s="99"/>
      <c r="L51" s="99"/>
      <c r="M51" s="99"/>
      <c r="N51" s="99"/>
      <c r="O51" s="99"/>
      <c r="P51" s="99"/>
      <c r="Q51" s="99"/>
      <c r="R51" s="99"/>
      <c r="S51" s="99"/>
      <c r="T51" s="99"/>
      <c r="U51" s="99"/>
      <c r="V51" s="99"/>
      <c r="W51" s="99"/>
      <c r="X51" s="99"/>
      <c r="Y51" s="62" t="str">
        <f t="shared" si="1"/>
        <v/>
      </c>
      <c r="Z51" s="100" t="str">
        <f t="shared" si="2"/>
        <v/>
      </c>
      <c r="AE51" s="192">
        <f t="shared" si="6"/>
        <v>1</v>
      </c>
      <c r="AF51" s="190">
        <f t="shared" si="7"/>
        <v>0</v>
      </c>
      <c r="AG51" s="190">
        <f t="shared" si="8"/>
        <v>0</v>
      </c>
      <c r="AH51" s="190">
        <f t="shared" si="9"/>
        <v>1</v>
      </c>
    </row>
    <row r="52" spans="2:34" x14ac:dyDescent="0.25">
      <c r="B52" s="96">
        <f t="shared" si="3"/>
        <v>22</v>
      </c>
      <c r="C52" s="65" t="str">
        <f>IF('תנאי סף'!BE52&lt;&gt;1,"",'תנאי סף'!F52)</f>
        <v>הזירה הבין-תחומית - פרויקט מוזיקלי</v>
      </c>
      <c r="D52" s="98">
        <f>'התחשיב הבסיסי'!AE52</f>
        <v>1.8550966942843802E-2</v>
      </c>
      <c r="E52" s="57">
        <v>3</v>
      </c>
      <c r="F52" s="57">
        <v>6</v>
      </c>
      <c r="G52" s="98">
        <f t="shared" si="4"/>
        <v>0.5</v>
      </c>
      <c r="H52" s="288">
        <f t="shared" si="5"/>
        <v>1</v>
      </c>
      <c r="I52" s="62">
        <f t="shared" si="0"/>
        <v>1.8921986281700678E-2</v>
      </c>
      <c r="K52" s="99"/>
      <c r="L52" s="99"/>
      <c r="M52" s="99"/>
      <c r="N52" s="99"/>
      <c r="O52" s="99"/>
      <c r="P52" s="99"/>
      <c r="Q52" s="99"/>
      <c r="R52" s="99"/>
      <c r="S52" s="99"/>
      <c r="T52" s="99"/>
      <c r="U52" s="99"/>
      <c r="V52" s="99"/>
      <c r="W52" s="99"/>
      <c r="X52" s="99"/>
      <c r="Y52" s="62">
        <f t="shared" si="1"/>
        <v>1.864458928218236E-2</v>
      </c>
      <c r="Z52" s="100">
        <f t="shared" si="2"/>
        <v>37735.269007530216</v>
      </c>
      <c r="AE52" s="192">
        <f t="shared" si="6"/>
        <v>1</v>
      </c>
      <c r="AF52" s="190">
        <f t="shared" si="7"/>
        <v>1</v>
      </c>
      <c r="AG52" s="190">
        <f t="shared" si="8"/>
        <v>1</v>
      </c>
      <c r="AH52" s="190">
        <f t="shared" si="9"/>
        <v>1</v>
      </c>
    </row>
    <row r="53" spans="2:34" x14ac:dyDescent="0.25">
      <c r="B53" s="96">
        <f t="shared" si="3"/>
        <v>23</v>
      </c>
      <c r="C53" s="65" t="str">
        <f>IF('תנאי סף'!BE53&lt;&gt;1,"",'תנאי סף'!F53)</f>
        <v>מוזתיקה - קונצרטים לאוכלוסיות מיוחדות</v>
      </c>
      <c r="D53" s="98">
        <f>'התחשיב הבסיסי'!AE53</f>
        <v>8.6129645243652769E-2</v>
      </c>
      <c r="E53" s="57">
        <v>2</v>
      </c>
      <c r="F53" s="57">
        <v>4</v>
      </c>
      <c r="G53" s="98">
        <f t="shared" si="4"/>
        <v>0.5</v>
      </c>
      <c r="H53" s="288">
        <f t="shared" si="5"/>
        <v>1</v>
      </c>
      <c r="I53" s="62">
        <f t="shared" si="0"/>
        <v>8.785223814852583E-2</v>
      </c>
      <c r="K53" s="99"/>
      <c r="L53" s="99"/>
      <c r="M53" s="99"/>
      <c r="N53" s="99"/>
      <c r="O53" s="99"/>
      <c r="P53" s="99"/>
      <c r="Q53" s="99"/>
      <c r="R53" s="99"/>
      <c r="S53" s="99"/>
      <c r="T53" s="99"/>
      <c r="U53" s="99"/>
      <c r="V53" s="99"/>
      <c r="W53" s="99"/>
      <c r="X53" s="99"/>
      <c r="Y53" s="62">
        <f t="shared" si="1"/>
        <v>8.6564321177201434E-2</v>
      </c>
      <c r="Z53" s="100">
        <f t="shared" si="2"/>
        <v>175199.7803028886</v>
      </c>
      <c r="AE53" s="192">
        <f t="shared" si="6"/>
        <v>1</v>
      </c>
      <c r="AF53" s="190">
        <f t="shared" si="7"/>
        <v>1</v>
      </c>
      <c r="AG53" s="190">
        <f t="shared" si="8"/>
        <v>1</v>
      </c>
      <c r="AH53" s="190">
        <f t="shared" si="9"/>
        <v>1</v>
      </c>
    </row>
    <row r="54" spans="2:34" x14ac:dyDescent="0.25">
      <c r="B54" s="96">
        <f t="shared" si="3"/>
        <v>24</v>
      </c>
      <c r="C54" s="65" t="str">
        <f>IF('תנאי סף'!BE54&lt;&gt;1,"",'תנאי סף'!F54)</f>
        <v>קשת אילון - סמינרים לנגנים ישראליים צעירים</v>
      </c>
      <c r="D54" s="98">
        <f>'התחשיב הבסיסי'!AE54</f>
        <v>3.1762375654375299E-2</v>
      </c>
      <c r="E54" s="57">
        <v>7</v>
      </c>
      <c r="F54" s="57">
        <v>16</v>
      </c>
      <c r="G54" s="98">
        <f t="shared" si="4"/>
        <v>0.4375</v>
      </c>
      <c r="H54" s="288">
        <f t="shared" si="5"/>
        <v>1</v>
      </c>
      <c r="I54" s="62">
        <f t="shared" si="0"/>
        <v>3.2397623167462808E-2</v>
      </c>
      <c r="K54" s="99"/>
      <c r="L54" s="99"/>
      <c r="M54" s="99"/>
      <c r="N54" s="99"/>
      <c r="O54" s="99"/>
      <c r="P54" s="99"/>
      <c r="Q54" s="99"/>
      <c r="R54" s="99"/>
      <c r="S54" s="99"/>
      <c r="T54" s="99"/>
      <c r="U54" s="99"/>
      <c r="V54" s="99"/>
      <c r="W54" s="99"/>
      <c r="X54" s="99"/>
      <c r="Y54" s="62">
        <f t="shared" si="1"/>
        <v>3.1922672846477186E-2</v>
      </c>
      <c r="Z54" s="100">
        <f t="shared" si="2"/>
        <v>64609.127563479182</v>
      </c>
      <c r="AE54" s="192">
        <f t="shared" si="6"/>
        <v>1</v>
      </c>
      <c r="AF54" s="190">
        <f t="shared" si="7"/>
        <v>1</v>
      </c>
      <c r="AG54" s="190">
        <f t="shared" si="8"/>
        <v>1</v>
      </c>
      <c r="AH54" s="190">
        <f t="shared" si="9"/>
        <v>1</v>
      </c>
    </row>
    <row r="55" spans="2:34" x14ac:dyDescent="0.25">
      <c r="B55" s="96" t="str">
        <f t="shared" si="3"/>
        <v/>
      </c>
      <c r="C55" s="65" t="str">
        <f>IF('תנאי סף'!BE55&lt;&gt;1,"",'תנאי סף'!F55)</f>
        <v/>
      </c>
      <c r="D55" s="98" t="str">
        <f>'התחשיב הבסיסי'!AE55</f>
        <v/>
      </c>
      <c r="E55" s="57"/>
      <c r="F55" s="57"/>
      <c r="G55" s="98" t="str">
        <f t="shared" si="4"/>
        <v/>
      </c>
      <c r="H55" s="288" t="str">
        <f t="shared" si="5"/>
        <v/>
      </c>
      <c r="I55" s="62" t="str">
        <f t="shared" si="0"/>
        <v/>
      </c>
      <c r="K55" s="99"/>
      <c r="L55" s="99"/>
      <c r="M55" s="99"/>
      <c r="N55" s="99"/>
      <c r="O55" s="99"/>
      <c r="P55" s="99"/>
      <c r="Q55" s="99"/>
      <c r="R55" s="99"/>
      <c r="S55" s="99"/>
      <c r="T55" s="99"/>
      <c r="U55" s="99"/>
      <c r="V55" s="99"/>
      <c r="W55" s="99"/>
      <c r="X55" s="99"/>
      <c r="Y55" s="62" t="str">
        <f t="shared" si="1"/>
        <v/>
      </c>
      <c r="Z55" s="100" t="str">
        <f t="shared" si="2"/>
        <v/>
      </c>
      <c r="AE55" s="192">
        <f t="shared" si="6"/>
        <v>1</v>
      </c>
      <c r="AF55" s="190">
        <f t="shared" si="7"/>
        <v>0</v>
      </c>
      <c r="AG55" s="190">
        <f t="shared" si="8"/>
        <v>0</v>
      </c>
      <c r="AH55" s="190">
        <f t="shared" si="9"/>
        <v>1</v>
      </c>
    </row>
    <row r="56" spans="2:34" x14ac:dyDescent="0.25">
      <c r="B56" s="96">
        <f t="shared" si="3"/>
        <v>26</v>
      </c>
      <c r="C56" s="65" t="str">
        <f>IF('תנאי סף'!BE56&lt;&gt;1,"",'תנאי סף'!F56)</f>
        <v>בר-קיימא  - ליריק אופרה - פרויקט אוופראי</v>
      </c>
      <c r="D56" s="98">
        <f>'התחשיב הבסיסי'!AE56</f>
        <v>2.4520505586029012E-2</v>
      </c>
      <c r="E56" s="57">
        <v>2</v>
      </c>
      <c r="F56" s="57">
        <v>4</v>
      </c>
      <c r="G56" s="98">
        <f t="shared" si="4"/>
        <v>0.5</v>
      </c>
      <c r="H56" s="288">
        <f t="shared" si="5"/>
        <v>1</v>
      </c>
      <c r="I56" s="62">
        <f t="shared" si="0"/>
        <v>2.5010915697749592E-2</v>
      </c>
      <c r="K56" s="99"/>
      <c r="L56" s="99"/>
      <c r="M56" s="99"/>
      <c r="N56" s="99"/>
      <c r="O56" s="99"/>
      <c r="P56" s="99"/>
      <c r="Q56" s="99"/>
      <c r="R56" s="99"/>
      <c r="S56" s="99"/>
      <c r="T56" s="99"/>
      <c r="U56" s="99"/>
      <c r="V56" s="99"/>
      <c r="W56" s="99"/>
      <c r="X56" s="99"/>
      <c r="Y56" s="62">
        <f t="shared" si="1"/>
        <v>2.4644254773971683E-2</v>
      </c>
      <c r="Z56" s="100">
        <f t="shared" si="2"/>
        <v>49878.147987665412</v>
      </c>
      <c r="AE56" s="192">
        <f t="shared" si="6"/>
        <v>1</v>
      </c>
      <c r="AF56" s="190">
        <f t="shared" si="7"/>
        <v>1</v>
      </c>
      <c r="AG56" s="190">
        <f t="shared" si="8"/>
        <v>1</v>
      </c>
      <c r="AH56" s="190">
        <f t="shared" si="9"/>
        <v>1</v>
      </c>
    </row>
    <row r="57" spans="2:34" x14ac:dyDescent="0.25">
      <c r="B57" s="96" t="str">
        <f t="shared" si="3"/>
        <v/>
      </c>
      <c r="C57" s="65" t="str">
        <f>IF('תנאי סף'!BE57&lt;&gt;1,"",'תנאי סף'!F57)</f>
        <v/>
      </c>
      <c r="D57" s="98" t="str">
        <f>'התחשיב הבסיסי'!AE57</f>
        <v/>
      </c>
      <c r="E57" s="57"/>
      <c r="F57" s="57"/>
      <c r="G57" s="98" t="str">
        <f t="shared" si="4"/>
        <v/>
      </c>
      <c r="H57" s="288" t="str">
        <f t="shared" si="5"/>
        <v/>
      </c>
      <c r="I57" s="62" t="str">
        <f t="shared" si="0"/>
        <v/>
      </c>
      <c r="K57" s="99"/>
      <c r="L57" s="99"/>
      <c r="M57" s="99"/>
      <c r="N57" s="99"/>
      <c r="O57" s="99"/>
      <c r="P57" s="99"/>
      <c r="Q57" s="99"/>
      <c r="R57" s="99"/>
      <c r="S57" s="99"/>
      <c r="T57" s="99"/>
      <c r="U57" s="99"/>
      <c r="V57" s="99"/>
      <c r="W57" s="99"/>
      <c r="X57" s="99"/>
      <c r="Y57" s="62" t="str">
        <f t="shared" si="1"/>
        <v/>
      </c>
      <c r="Z57" s="100" t="str">
        <f t="shared" si="2"/>
        <v/>
      </c>
      <c r="AE57" s="192">
        <f t="shared" si="6"/>
        <v>1</v>
      </c>
      <c r="AF57" s="190">
        <f t="shared" si="7"/>
        <v>0</v>
      </c>
      <c r="AG57" s="190">
        <f t="shared" si="8"/>
        <v>0</v>
      </c>
      <c r="AH57" s="190">
        <f t="shared" si="9"/>
        <v>1</v>
      </c>
    </row>
    <row r="58" spans="2:34" x14ac:dyDescent="0.25">
      <c r="B58" s="96">
        <f t="shared" si="3"/>
        <v>28</v>
      </c>
      <c r="C58" s="65" t="str">
        <f>IF('תנאי סף'!BE58&lt;&gt;1,"",'תנאי סף'!F58)</f>
        <v>ארגון המקהלות בישראל - ברוב קולות</v>
      </c>
      <c r="D58" s="98">
        <f>'התחשיב הבסיסי'!AE58</f>
        <v>1.7660817796403529E-2</v>
      </c>
      <c r="E58" s="57">
        <v>6</v>
      </c>
      <c r="F58" s="57">
        <v>9</v>
      </c>
      <c r="G58" s="98">
        <f t="shared" si="4"/>
        <v>0.66666666666666663</v>
      </c>
      <c r="H58" s="288">
        <f t="shared" si="5"/>
        <v>1</v>
      </c>
      <c r="I58" s="62">
        <f t="shared" si="0"/>
        <v>1.80140341523316E-2</v>
      </c>
      <c r="K58" s="99"/>
      <c r="L58" s="99"/>
      <c r="M58" s="99"/>
      <c r="N58" s="99"/>
      <c r="O58" s="99"/>
      <c r="P58" s="99"/>
      <c r="Q58" s="99"/>
      <c r="R58" s="99"/>
      <c r="S58" s="99"/>
      <c r="T58" s="99"/>
      <c r="U58" s="99"/>
      <c r="V58" s="99"/>
      <c r="W58" s="99"/>
      <c r="X58" s="99"/>
      <c r="Y58" s="62">
        <f t="shared" si="1"/>
        <v>1.77499477636891E-2</v>
      </c>
      <c r="Z58" s="100">
        <f t="shared" si="2"/>
        <v>35924.580777572228</v>
      </c>
      <c r="AE58" s="192">
        <f t="shared" si="6"/>
        <v>1</v>
      </c>
      <c r="AF58" s="190">
        <f t="shared" si="7"/>
        <v>1</v>
      </c>
      <c r="AG58" s="190">
        <f t="shared" si="8"/>
        <v>1</v>
      </c>
      <c r="AH58" s="190">
        <f t="shared" si="9"/>
        <v>1</v>
      </c>
    </row>
    <row r="59" spans="2:34" x14ac:dyDescent="0.25">
      <c r="B59" s="96" t="str">
        <f t="shared" si="3"/>
        <v/>
      </c>
      <c r="C59" s="65" t="str">
        <f>IF('תנאי סף'!BE59&lt;&gt;1,"",'תנאי סף'!F59)</f>
        <v/>
      </c>
      <c r="D59" s="98" t="str">
        <f>'התחשיב הבסיסי'!AE59</f>
        <v/>
      </c>
      <c r="E59" s="57"/>
      <c r="F59" s="57"/>
      <c r="G59" s="98" t="str">
        <f t="shared" si="4"/>
        <v/>
      </c>
      <c r="H59" s="288" t="str">
        <f t="shared" si="5"/>
        <v/>
      </c>
      <c r="I59" s="62" t="str">
        <f t="shared" si="0"/>
        <v/>
      </c>
      <c r="K59" s="99"/>
      <c r="L59" s="99"/>
      <c r="M59" s="99"/>
      <c r="N59" s="99"/>
      <c r="O59" s="99"/>
      <c r="P59" s="99"/>
      <c r="Q59" s="99"/>
      <c r="R59" s="99"/>
      <c r="S59" s="99"/>
      <c r="T59" s="99"/>
      <c r="U59" s="99"/>
      <c r="V59" s="99"/>
      <c r="W59" s="99"/>
      <c r="X59" s="99"/>
      <c r="Y59" s="62" t="str">
        <f t="shared" si="1"/>
        <v/>
      </c>
      <c r="Z59" s="100" t="str">
        <f t="shared" si="2"/>
        <v/>
      </c>
      <c r="AE59" s="192">
        <f t="shared" si="6"/>
        <v>1</v>
      </c>
      <c r="AF59" s="190">
        <f t="shared" si="7"/>
        <v>0</v>
      </c>
      <c r="AG59" s="190">
        <f t="shared" si="8"/>
        <v>0</v>
      </c>
      <c r="AH59" s="190">
        <f t="shared" si="9"/>
        <v>1</v>
      </c>
    </row>
    <row r="60" spans="2:34" x14ac:dyDescent="0.25">
      <c r="B60" s="96">
        <f t="shared" si="3"/>
        <v>30</v>
      </c>
      <c r="C60" s="65" t="str">
        <f>IF('תנאי סף'!BE60&lt;&gt;1,"",'תנאי סף'!F60)</f>
        <v xml:space="preserve">האופרה הירושלמית </v>
      </c>
      <c r="D60" s="98">
        <f>'התחשיב הבסיסי'!AE60</f>
        <v>3.3145651746196436E-2</v>
      </c>
      <c r="E60" s="57">
        <v>3</v>
      </c>
      <c r="F60" s="57">
        <v>4</v>
      </c>
      <c r="G60" s="98">
        <f t="shared" si="4"/>
        <v>0.75</v>
      </c>
      <c r="H60" s="288">
        <f t="shared" si="5"/>
        <v>1</v>
      </c>
      <c r="I60" s="62">
        <f t="shared" si="0"/>
        <v>3.3808564781120362E-2</v>
      </c>
      <c r="K60" s="99"/>
      <c r="L60" s="99"/>
      <c r="M60" s="99"/>
      <c r="N60" s="99"/>
      <c r="O60" s="99"/>
      <c r="P60" s="99"/>
      <c r="Q60" s="99"/>
      <c r="R60" s="99"/>
      <c r="S60" s="99"/>
      <c r="T60" s="99"/>
      <c r="U60" s="99"/>
      <c r="V60" s="99"/>
      <c r="W60" s="99"/>
      <c r="X60" s="99"/>
      <c r="Y60" s="62">
        <f t="shared" si="1"/>
        <v>3.3312930005326598E-2</v>
      </c>
      <c r="Z60" s="100">
        <f t="shared" si="2"/>
        <v>67422.905173960637</v>
      </c>
      <c r="AE60" s="192">
        <f t="shared" si="6"/>
        <v>1</v>
      </c>
      <c r="AF60" s="190">
        <f t="shared" si="7"/>
        <v>1</v>
      </c>
      <c r="AG60" s="190">
        <f t="shared" si="8"/>
        <v>1</v>
      </c>
      <c r="AH60" s="190">
        <f t="shared" si="9"/>
        <v>1</v>
      </c>
    </row>
    <row r="61" spans="2:34" x14ac:dyDescent="0.25">
      <c r="B61" s="96" t="str">
        <f t="shared" si="3"/>
        <v/>
      </c>
      <c r="C61" s="65" t="str">
        <f>IF('תנאי סף'!BE61&lt;&gt;1,"",'תנאי סף'!F61)</f>
        <v/>
      </c>
      <c r="D61" s="98" t="str">
        <f>'התחשיב הבסיסי'!AE61</f>
        <v/>
      </c>
      <c r="E61" s="57"/>
      <c r="F61" s="57"/>
      <c r="G61" s="98" t="str">
        <f t="shared" si="4"/>
        <v/>
      </c>
      <c r="H61" s="288" t="str">
        <f t="shared" si="5"/>
        <v/>
      </c>
      <c r="I61" s="62" t="str">
        <f t="shared" si="0"/>
        <v/>
      </c>
      <c r="K61" s="99"/>
      <c r="L61" s="99"/>
      <c r="M61" s="99"/>
      <c r="N61" s="99"/>
      <c r="O61" s="99"/>
      <c r="P61" s="99"/>
      <c r="Q61" s="99"/>
      <c r="R61" s="99"/>
      <c r="S61" s="99"/>
      <c r="T61" s="99"/>
      <c r="U61" s="99"/>
      <c r="V61" s="99"/>
      <c r="W61" s="99"/>
      <c r="X61" s="99"/>
      <c r="Y61" s="62" t="str">
        <f t="shared" si="1"/>
        <v/>
      </c>
      <c r="Z61" s="100" t="str">
        <f t="shared" si="2"/>
        <v/>
      </c>
      <c r="AE61" s="192">
        <f t="shared" si="6"/>
        <v>1</v>
      </c>
      <c r="AF61" s="190">
        <f t="shared" si="7"/>
        <v>0</v>
      </c>
      <c r="AG61" s="190">
        <f t="shared" si="8"/>
        <v>0</v>
      </c>
      <c r="AH61" s="190">
        <f t="shared" si="9"/>
        <v>1</v>
      </c>
    </row>
    <row r="62" spans="2:34" x14ac:dyDescent="0.25">
      <c r="B62" s="96" t="str">
        <f t="shared" si="3"/>
        <v/>
      </c>
      <c r="C62" s="65" t="str">
        <f>IF('תנאי סף'!BE62&lt;&gt;1,"",'תנאי סף'!F62)</f>
        <v/>
      </c>
      <c r="D62" s="98" t="str">
        <f>'התחשיב הבסיסי'!AE62</f>
        <v/>
      </c>
      <c r="E62" s="57"/>
      <c r="F62" s="57"/>
      <c r="G62" s="98" t="str">
        <f t="shared" si="4"/>
        <v/>
      </c>
      <c r="H62" s="288" t="str">
        <f t="shared" si="5"/>
        <v/>
      </c>
      <c r="I62" s="62" t="str">
        <f t="shared" si="0"/>
        <v/>
      </c>
      <c r="K62" s="99"/>
      <c r="L62" s="99"/>
      <c r="M62" s="99"/>
      <c r="N62" s="99"/>
      <c r="O62" s="99"/>
      <c r="P62" s="99"/>
      <c r="Q62" s="99"/>
      <c r="R62" s="99"/>
      <c r="S62" s="99"/>
      <c r="T62" s="99"/>
      <c r="U62" s="99"/>
      <c r="V62" s="99"/>
      <c r="W62" s="99"/>
      <c r="X62" s="99"/>
      <c r="Y62" s="62" t="str">
        <f t="shared" si="1"/>
        <v/>
      </c>
      <c r="Z62" s="100" t="str">
        <f t="shared" si="2"/>
        <v/>
      </c>
      <c r="AE62" s="192">
        <f t="shared" si="6"/>
        <v>1</v>
      </c>
      <c r="AF62" s="190">
        <f t="shared" si="7"/>
        <v>0</v>
      </c>
      <c r="AG62" s="190">
        <f t="shared" si="8"/>
        <v>0</v>
      </c>
      <c r="AH62" s="190">
        <f t="shared" si="9"/>
        <v>1</v>
      </c>
    </row>
    <row r="63" spans="2:34" x14ac:dyDescent="0.25">
      <c r="B63" s="96">
        <f t="shared" si="3"/>
        <v>33</v>
      </c>
      <c r="C63" s="65" t="str">
        <f>IF('תנאי סף'!BE63&lt;&gt;1,"",'תנאי סף'!F63)</f>
        <v>אתו"ס - אופרה חיפה</v>
      </c>
      <c r="D63" s="98">
        <f>'התחשיב הבסיסי'!AE63</f>
        <v>6.5624864032692284E-2</v>
      </c>
      <c r="E63" s="57">
        <v>3</v>
      </c>
      <c r="F63" s="57">
        <v>8</v>
      </c>
      <c r="G63" s="98">
        <f t="shared" si="4"/>
        <v>0.375</v>
      </c>
      <c r="H63" s="288">
        <f t="shared" si="5"/>
        <v>1</v>
      </c>
      <c r="I63" s="62">
        <f t="shared" si="0"/>
        <v>6.6937361313346128E-2</v>
      </c>
      <c r="K63" s="99"/>
      <c r="L63" s="99"/>
      <c r="M63" s="99"/>
      <c r="N63" s="99"/>
      <c r="O63" s="99"/>
      <c r="P63" s="99"/>
      <c r="Q63" s="99"/>
      <c r="R63" s="99"/>
      <c r="S63" s="99"/>
      <c r="T63" s="99"/>
      <c r="U63" s="99"/>
      <c r="V63" s="99"/>
      <c r="W63" s="99"/>
      <c r="X63" s="99"/>
      <c r="Y63" s="62">
        <f t="shared" ref="Y63:Y94" si="10">IF(C63="","",IF($AH$27&lt;&gt;1,$AH$1,IFERROR(I63/SUMIF($I$31:$I$130,"&lt;&gt;#DIV/0!"),$AH$1)))</f>
        <v>6.5956057188738815E-2</v>
      </c>
      <c r="Z63" s="100">
        <f t="shared" ref="Z63:Z94" si="11">IF(C63="","",IF($AH$27&lt;&gt;1,$AH$1,IFERROR(Y63*$C$2,$AH$1)))</f>
        <v>133490.1790017754</v>
      </c>
      <c r="AE63" s="192">
        <f t="shared" si="6"/>
        <v>1</v>
      </c>
      <c r="AF63" s="190">
        <f t="shared" si="7"/>
        <v>1</v>
      </c>
      <c r="AG63" s="190">
        <f t="shared" si="8"/>
        <v>1</v>
      </c>
      <c r="AH63" s="190">
        <f t="shared" si="9"/>
        <v>1</v>
      </c>
    </row>
    <row r="64" spans="2:34" x14ac:dyDescent="0.25">
      <c r="B64" s="96" t="str">
        <f t="shared" si="3"/>
        <v/>
      </c>
      <c r="C64" s="65" t="str">
        <f>IF('תנאי סף'!BE64&lt;&gt;1,"",'תנאי סף'!F64)</f>
        <v/>
      </c>
      <c r="D64" s="98" t="str">
        <f>'התחשיב הבסיסי'!AE64</f>
        <v/>
      </c>
      <c r="E64" s="57"/>
      <c r="F64" s="57"/>
      <c r="G64" s="98" t="str">
        <f t="shared" si="4"/>
        <v/>
      </c>
      <c r="H64" s="288" t="str">
        <f t="shared" si="5"/>
        <v/>
      </c>
      <c r="I64" s="62" t="str">
        <f t="shared" si="0"/>
        <v/>
      </c>
      <c r="K64" s="99"/>
      <c r="L64" s="99"/>
      <c r="M64" s="99"/>
      <c r="N64" s="99"/>
      <c r="O64" s="99"/>
      <c r="P64" s="99"/>
      <c r="Q64" s="99"/>
      <c r="R64" s="99"/>
      <c r="S64" s="99"/>
      <c r="T64" s="99"/>
      <c r="U64" s="99"/>
      <c r="V64" s="99"/>
      <c r="W64" s="99"/>
      <c r="X64" s="99"/>
      <c r="Y64" s="62" t="str">
        <f t="shared" si="10"/>
        <v/>
      </c>
      <c r="Z64" s="100" t="str">
        <f t="shared" si="11"/>
        <v/>
      </c>
      <c r="AE64" s="192">
        <f t="shared" si="6"/>
        <v>1</v>
      </c>
      <c r="AF64" s="190">
        <f t="shared" si="7"/>
        <v>0</v>
      </c>
      <c r="AG64" s="190">
        <f t="shared" si="8"/>
        <v>0</v>
      </c>
      <c r="AH64" s="190">
        <f t="shared" si="9"/>
        <v>1</v>
      </c>
    </row>
    <row r="65" spans="2:34" x14ac:dyDescent="0.25">
      <c r="B65" s="96">
        <f t="shared" si="3"/>
        <v>35</v>
      </c>
      <c r="C65" s="65" t="str">
        <f>IF('תנאי סף'!BE65&lt;&gt;1,"",'תנאי סף'!F65)</f>
        <v xml:space="preserve">הקשר הווקאלי וינה - תל אביב </v>
      </c>
      <c r="D65" s="98">
        <f>'התחשיב הבסיסי'!AE65</f>
        <v>3.0062530803194876E-2</v>
      </c>
      <c r="E65" s="57">
        <v>4</v>
      </c>
      <c r="F65" s="57">
        <v>5</v>
      </c>
      <c r="G65" s="98">
        <f t="shared" si="4"/>
        <v>0.8</v>
      </c>
      <c r="H65" s="288">
        <f t="shared" si="5"/>
        <v>1</v>
      </c>
      <c r="I65" s="62">
        <f t="shared" si="0"/>
        <v>3.0663781419258775E-2</v>
      </c>
      <c r="K65" s="99"/>
      <c r="L65" s="99"/>
      <c r="M65" s="99"/>
      <c r="N65" s="99"/>
      <c r="O65" s="99"/>
      <c r="P65" s="99"/>
      <c r="Q65" s="99"/>
      <c r="R65" s="99"/>
      <c r="S65" s="99"/>
      <c r="T65" s="99"/>
      <c r="U65" s="99"/>
      <c r="V65" s="99"/>
      <c r="W65" s="99"/>
      <c r="X65" s="99"/>
      <c r="Y65" s="62">
        <f t="shared" si="10"/>
        <v>3.0214249280668543E-2</v>
      </c>
      <c r="Z65" s="100">
        <f t="shared" si="11"/>
        <v>61151.404689626361</v>
      </c>
      <c r="AE65" s="192">
        <f t="shared" si="6"/>
        <v>1</v>
      </c>
      <c r="AF65" s="190">
        <f t="shared" si="7"/>
        <v>1</v>
      </c>
      <c r="AG65" s="190">
        <f t="shared" si="8"/>
        <v>1</v>
      </c>
      <c r="AH65" s="190">
        <f t="shared" si="9"/>
        <v>1</v>
      </c>
    </row>
    <row r="66" spans="2:34" x14ac:dyDescent="0.25">
      <c r="B66" s="96">
        <f t="shared" si="3"/>
        <v>36</v>
      </c>
      <c r="C66" s="65" t="str">
        <f>IF('תנאי סף'!BE66&lt;&gt;1,"",'תנאי סף'!F66)</f>
        <v>בר-קיימא  -  iluminations</v>
      </c>
      <c r="D66" s="98">
        <f>'התחשיב הבסיסי'!AE66</f>
        <v>2.5667927060710128E-2</v>
      </c>
      <c r="E66" s="57">
        <v>2</v>
      </c>
      <c r="F66" s="57">
        <v>4</v>
      </c>
      <c r="G66" s="98">
        <f t="shared" si="4"/>
        <v>0.5</v>
      </c>
      <c r="H66" s="288">
        <f t="shared" si="5"/>
        <v>1</v>
      </c>
      <c r="I66" s="62">
        <f t="shared" si="0"/>
        <v>2.6181285601924332E-2</v>
      </c>
      <c r="K66" s="99"/>
      <c r="L66" s="99"/>
      <c r="M66" s="99"/>
      <c r="N66" s="99"/>
      <c r="O66" s="99"/>
      <c r="P66" s="99"/>
      <c r="Q66" s="99"/>
      <c r="R66" s="99"/>
      <c r="S66" s="99"/>
      <c r="T66" s="99"/>
      <c r="U66" s="99"/>
      <c r="V66" s="99"/>
      <c r="W66" s="99"/>
      <c r="X66" s="99"/>
      <c r="Y66" s="62">
        <f t="shared" si="10"/>
        <v>2.5797467013252719E-2</v>
      </c>
      <c r="Z66" s="100">
        <f t="shared" si="11"/>
        <v>52212.164222264524</v>
      </c>
      <c r="AE66" s="192">
        <f t="shared" si="6"/>
        <v>1</v>
      </c>
      <c r="AF66" s="190">
        <f t="shared" si="7"/>
        <v>1</v>
      </c>
      <c r="AG66" s="190">
        <f t="shared" si="8"/>
        <v>1</v>
      </c>
      <c r="AH66" s="190">
        <f t="shared" si="9"/>
        <v>1</v>
      </c>
    </row>
    <row r="67" spans="2:34" x14ac:dyDescent="0.25">
      <c r="B67" s="96">
        <f t="shared" si="3"/>
        <v>37</v>
      </c>
      <c r="C67" s="65" t="str">
        <f>IF('תנאי סף'!BE67&lt;&gt;1,"",'תנאי סף'!F67)</f>
        <v>בר-קיימא - קולות חבויים</v>
      </c>
      <c r="D67" s="98">
        <f>'התחשיב הבסיסי'!AE67</f>
        <v>1.9825291952612078E-2</v>
      </c>
      <c r="E67" s="57">
        <v>2</v>
      </c>
      <c r="F67" s="57">
        <v>4</v>
      </c>
      <c r="G67" s="98">
        <f t="shared" si="4"/>
        <v>0.5</v>
      </c>
      <c r="H67" s="288">
        <f t="shared" si="5"/>
        <v>1</v>
      </c>
      <c r="I67" s="62">
        <f t="shared" si="0"/>
        <v>2.0221797791664321E-2</v>
      </c>
      <c r="K67" s="99"/>
      <c r="L67" s="99"/>
      <c r="M67" s="99"/>
      <c r="N67" s="99"/>
      <c r="O67" s="99"/>
      <c r="P67" s="99"/>
      <c r="Q67" s="99"/>
      <c r="R67" s="99"/>
      <c r="S67" s="99"/>
      <c r="T67" s="99"/>
      <c r="U67" s="99"/>
      <c r="V67" s="99"/>
      <c r="W67" s="99"/>
      <c r="X67" s="99"/>
      <c r="Y67" s="62">
        <f t="shared" si="10"/>
        <v>1.9925345508655389E-2</v>
      </c>
      <c r="Z67" s="100">
        <f t="shared" si="11"/>
        <v>40327.42483395087</v>
      </c>
      <c r="AE67" s="192">
        <f t="shared" si="6"/>
        <v>1</v>
      </c>
      <c r="AF67" s="190">
        <f t="shared" si="7"/>
        <v>1</v>
      </c>
      <c r="AG67" s="190">
        <f t="shared" si="8"/>
        <v>1</v>
      </c>
      <c r="AH67" s="190">
        <f t="shared" si="9"/>
        <v>1</v>
      </c>
    </row>
    <row r="68" spans="2:34" x14ac:dyDescent="0.25">
      <c r="B68" s="96" t="str">
        <f t="shared" si="3"/>
        <v/>
      </c>
      <c r="C68" s="65" t="str">
        <f>IF('תנאי סף'!BE68&lt;&gt;1,"",'תנאי סף'!F68)</f>
        <v/>
      </c>
      <c r="D68" s="98" t="str">
        <f>'התחשיב הבסיסי'!AE68</f>
        <v/>
      </c>
      <c r="E68" s="57"/>
      <c r="F68" s="57"/>
      <c r="G68" s="98" t="str">
        <f t="shared" si="4"/>
        <v/>
      </c>
      <c r="H68" s="288" t="str">
        <f t="shared" si="5"/>
        <v/>
      </c>
      <c r="I68" s="62" t="str">
        <f t="shared" si="0"/>
        <v/>
      </c>
      <c r="K68" s="99"/>
      <c r="L68" s="99"/>
      <c r="M68" s="99"/>
      <c r="N68" s="99"/>
      <c r="O68" s="99"/>
      <c r="P68" s="99"/>
      <c r="Q68" s="99"/>
      <c r="R68" s="99"/>
      <c r="S68" s="99"/>
      <c r="T68" s="99"/>
      <c r="U68" s="99"/>
      <c r="V68" s="99"/>
      <c r="W68" s="99"/>
      <c r="X68" s="99"/>
      <c r="Y68" s="62" t="str">
        <f t="shared" si="10"/>
        <v/>
      </c>
      <c r="Z68" s="100" t="str">
        <f t="shared" si="11"/>
        <v/>
      </c>
      <c r="AE68" s="192">
        <f t="shared" si="6"/>
        <v>1</v>
      </c>
      <c r="AF68" s="190">
        <f t="shared" si="7"/>
        <v>0</v>
      </c>
      <c r="AG68" s="190">
        <f t="shared" si="8"/>
        <v>0</v>
      </c>
      <c r="AH68" s="190">
        <f t="shared" si="9"/>
        <v>1</v>
      </c>
    </row>
    <row r="69" spans="2:34" x14ac:dyDescent="0.25">
      <c r="B69" s="96" t="str">
        <f t="shared" si="3"/>
        <v/>
      </c>
      <c r="C69" s="65" t="str">
        <f>IF('תנאי סף'!BE69&lt;&gt;1,"",'תנאי סף'!F69)</f>
        <v/>
      </c>
      <c r="D69" s="98" t="str">
        <f>'התחשיב הבסיסי'!AE69</f>
        <v/>
      </c>
      <c r="E69" s="57"/>
      <c r="F69" s="57"/>
      <c r="G69" s="98" t="str">
        <f t="shared" si="4"/>
        <v/>
      </c>
      <c r="H69" s="288" t="str">
        <f t="shared" si="5"/>
        <v/>
      </c>
      <c r="I69" s="62" t="str">
        <f t="shared" si="0"/>
        <v/>
      </c>
      <c r="K69" s="99"/>
      <c r="L69" s="99"/>
      <c r="M69" s="99"/>
      <c r="N69" s="99"/>
      <c r="O69" s="99"/>
      <c r="P69" s="99"/>
      <c r="Q69" s="99"/>
      <c r="R69" s="99"/>
      <c r="S69" s="99"/>
      <c r="T69" s="99"/>
      <c r="U69" s="99"/>
      <c r="V69" s="99"/>
      <c r="W69" s="99"/>
      <c r="X69" s="99"/>
      <c r="Y69" s="62" t="str">
        <f t="shared" si="10"/>
        <v/>
      </c>
      <c r="Z69" s="100" t="str">
        <f t="shared" si="11"/>
        <v/>
      </c>
      <c r="AE69" s="192">
        <f t="shared" si="6"/>
        <v>1</v>
      </c>
      <c r="AF69" s="190">
        <f t="shared" si="7"/>
        <v>0</v>
      </c>
      <c r="AG69" s="190">
        <f t="shared" si="8"/>
        <v>0</v>
      </c>
      <c r="AH69" s="190">
        <f t="shared" si="9"/>
        <v>1</v>
      </c>
    </row>
    <row r="70" spans="2:34" x14ac:dyDescent="0.25">
      <c r="B70" s="96">
        <f t="shared" si="3"/>
        <v>40</v>
      </c>
      <c r="C70" s="65" t="str">
        <f>IF('תנאי סף'!BE70&lt;&gt;1,"",'תנאי סף'!F70)</f>
        <v>צוותא  - צלילי קסם</v>
      </c>
      <c r="D70" s="98">
        <f>'התחשיב הבסיסי'!AE70</f>
        <v>1.5314944618037979E-2</v>
      </c>
      <c r="E70" s="57">
        <v>3</v>
      </c>
      <c r="F70" s="57">
        <v>8</v>
      </c>
      <c r="G70" s="98">
        <f t="shared" si="4"/>
        <v>0.375</v>
      </c>
      <c r="H70" s="288">
        <f t="shared" si="5"/>
        <v>1</v>
      </c>
      <c r="I70" s="62">
        <f t="shared" si="0"/>
        <v>1.5621243510398739E-2</v>
      </c>
      <c r="K70" s="99"/>
      <c r="L70" s="99"/>
      <c r="M70" s="99"/>
      <c r="N70" s="99"/>
      <c r="O70" s="99"/>
      <c r="P70" s="99"/>
      <c r="Q70" s="99"/>
      <c r="R70" s="99"/>
      <c r="S70" s="99"/>
      <c r="T70" s="99"/>
      <c r="U70" s="99"/>
      <c r="V70" s="99"/>
      <c r="W70" s="99"/>
      <c r="X70" s="99"/>
      <c r="Y70" s="62">
        <f t="shared" si="10"/>
        <v>1.5392235518636251E-2</v>
      </c>
      <c r="Z70" s="100">
        <f t="shared" si="11"/>
        <v>31152.745664291393</v>
      </c>
      <c r="AE70" s="192">
        <f t="shared" si="6"/>
        <v>1</v>
      </c>
      <c r="AF70" s="190">
        <f t="shared" si="7"/>
        <v>1</v>
      </c>
      <c r="AG70" s="190">
        <f t="shared" si="8"/>
        <v>1</v>
      </c>
      <c r="AH70" s="190">
        <f t="shared" si="9"/>
        <v>1</v>
      </c>
    </row>
    <row r="71" spans="2:34" x14ac:dyDescent="0.25">
      <c r="B71" s="96" t="str">
        <f t="shared" si="3"/>
        <v/>
      </c>
      <c r="C71" s="65" t="str">
        <f>IF('תנאי סף'!BE71&lt;&gt;1,"",'תנאי סף'!F71)</f>
        <v/>
      </c>
      <c r="D71" s="98" t="str">
        <f>'התחשיב הבסיסי'!AE71</f>
        <v/>
      </c>
      <c r="E71" s="57"/>
      <c r="F71" s="57"/>
      <c r="G71" s="98" t="str">
        <f t="shared" si="4"/>
        <v/>
      </c>
      <c r="H71" s="288" t="str">
        <f t="shared" si="5"/>
        <v/>
      </c>
      <c r="I71" s="62" t="str">
        <f t="shared" si="0"/>
        <v/>
      </c>
      <c r="K71" s="99"/>
      <c r="L71" s="99"/>
      <c r="M71" s="99"/>
      <c r="N71" s="99"/>
      <c r="O71" s="99"/>
      <c r="P71" s="99"/>
      <c r="Q71" s="99"/>
      <c r="R71" s="99"/>
      <c r="S71" s="99"/>
      <c r="T71" s="99"/>
      <c r="U71" s="99"/>
      <c r="V71" s="99"/>
      <c r="W71" s="99"/>
      <c r="X71" s="99"/>
      <c r="Y71" s="62" t="str">
        <f t="shared" si="10"/>
        <v/>
      </c>
      <c r="Z71" s="100" t="str">
        <f t="shared" si="11"/>
        <v/>
      </c>
      <c r="AE71" s="192">
        <f t="shared" si="6"/>
        <v>1</v>
      </c>
      <c r="AF71" s="190">
        <f t="shared" si="7"/>
        <v>0</v>
      </c>
      <c r="AG71" s="190">
        <f t="shared" si="8"/>
        <v>0</v>
      </c>
      <c r="AH71" s="190">
        <f t="shared" si="9"/>
        <v>1</v>
      </c>
    </row>
    <row r="72" spans="2:34" x14ac:dyDescent="0.25">
      <c r="B72" s="96">
        <f t="shared" si="3"/>
        <v>42</v>
      </c>
      <c r="C72" s="65" t="str">
        <f>IF('תנאי סף'!BE72&lt;&gt;1,"",'תנאי סף'!F72)</f>
        <v>אוצר המוסיקה היהודית - סדרת קונצרטים לעוגב</v>
      </c>
      <c r="D72" s="98">
        <f>'התחשיב הבסיסי'!AE72</f>
        <v>1.9910182595061873E-2</v>
      </c>
      <c r="E72" s="57">
        <v>1</v>
      </c>
      <c r="F72" s="57">
        <v>3</v>
      </c>
      <c r="G72" s="98">
        <f t="shared" si="4"/>
        <v>0.33333333333333331</v>
      </c>
      <c r="H72" s="288">
        <f t="shared" si="5"/>
        <v>1</v>
      </c>
      <c r="I72" s="62">
        <f t="shared" si="0"/>
        <v>2.0308386246963111E-2</v>
      </c>
      <c r="K72" s="99"/>
      <c r="L72" s="99"/>
      <c r="M72" s="99"/>
      <c r="N72" s="99"/>
      <c r="O72" s="99"/>
      <c r="P72" s="99"/>
      <c r="Q72" s="99"/>
      <c r="R72" s="99"/>
      <c r="S72" s="99"/>
      <c r="T72" s="99"/>
      <c r="U72" s="99"/>
      <c r="V72" s="99"/>
      <c r="W72" s="99"/>
      <c r="X72" s="99"/>
      <c r="Y72" s="62">
        <f t="shared" si="10"/>
        <v>2.0010664574084892E-2</v>
      </c>
      <c r="Z72" s="100">
        <f t="shared" si="11"/>
        <v>40500.10430876934</v>
      </c>
      <c r="AE72" s="192">
        <f t="shared" si="6"/>
        <v>1</v>
      </c>
      <c r="AF72" s="190">
        <f t="shared" si="7"/>
        <v>1</v>
      </c>
      <c r="AG72" s="190">
        <f t="shared" si="8"/>
        <v>1</v>
      </c>
      <c r="AH72" s="190">
        <f t="shared" si="9"/>
        <v>1</v>
      </c>
    </row>
    <row r="73" spans="2:34" x14ac:dyDescent="0.25">
      <c r="B73" s="96" t="str">
        <f t="shared" si="3"/>
        <v/>
      </c>
      <c r="C73" s="65" t="str">
        <f>IF('תנאי סף'!BE73&lt;&gt;1,"",'תנאי סף'!F73)</f>
        <v/>
      </c>
      <c r="D73" s="98" t="str">
        <f>'התחשיב הבסיסי'!AE73</f>
        <v/>
      </c>
      <c r="E73" s="57"/>
      <c r="F73" s="57"/>
      <c r="G73" s="98" t="str">
        <f t="shared" si="4"/>
        <v/>
      </c>
      <c r="H73" s="288" t="str">
        <f t="shared" si="5"/>
        <v/>
      </c>
      <c r="I73" s="62" t="str">
        <f t="shared" si="0"/>
        <v/>
      </c>
      <c r="K73" s="99"/>
      <c r="L73" s="99"/>
      <c r="M73" s="99"/>
      <c r="N73" s="99"/>
      <c r="O73" s="99"/>
      <c r="P73" s="99"/>
      <c r="Q73" s="99"/>
      <c r="R73" s="99"/>
      <c r="S73" s="99"/>
      <c r="T73" s="99"/>
      <c r="U73" s="99"/>
      <c r="V73" s="99"/>
      <c r="W73" s="99"/>
      <c r="X73" s="99"/>
      <c r="Y73" s="62" t="str">
        <f t="shared" si="10"/>
        <v/>
      </c>
      <c r="Z73" s="100" t="str">
        <f t="shared" si="11"/>
        <v/>
      </c>
      <c r="AE73" s="192">
        <f t="shared" si="6"/>
        <v>1</v>
      </c>
      <c r="AF73" s="190">
        <f t="shared" si="7"/>
        <v>0</v>
      </c>
      <c r="AG73" s="190">
        <f t="shared" si="8"/>
        <v>0</v>
      </c>
      <c r="AH73" s="190">
        <f t="shared" si="9"/>
        <v>1</v>
      </c>
    </row>
    <row r="74" spans="2:34" x14ac:dyDescent="0.25">
      <c r="B74" s="96" t="str">
        <f t="shared" si="3"/>
        <v/>
      </c>
      <c r="C74" s="65" t="str">
        <f>IF('תנאי סף'!BE74&lt;&gt;1,"",'תנאי סף'!F74)</f>
        <v/>
      </c>
      <c r="D74" s="98" t="str">
        <f>'התחשיב הבסיסי'!AE74</f>
        <v/>
      </c>
      <c r="E74" s="57"/>
      <c r="F74" s="57"/>
      <c r="G74" s="98" t="str">
        <f t="shared" si="4"/>
        <v/>
      </c>
      <c r="H74" s="288" t="str">
        <f t="shared" si="5"/>
        <v/>
      </c>
      <c r="I74" s="62" t="str">
        <f t="shared" si="0"/>
        <v/>
      </c>
      <c r="K74" s="99"/>
      <c r="L74" s="99"/>
      <c r="M74" s="99"/>
      <c r="N74" s="99"/>
      <c r="O74" s="99"/>
      <c r="P74" s="99"/>
      <c r="Q74" s="99"/>
      <c r="R74" s="99"/>
      <c r="S74" s="99"/>
      <c r="T74" s="99"/>
      <c r="U74" s="99"/>
      <c r="V74" s="99"/>
      <c r="W74" s="99"/>
      <c r="X74" s="99"/>
      <c r="Y74" s="62" t="str">
        <f t="shared" si="10"/>
        <v/>
      </c>
      <c r="Z74" s="100" t="str">
        <f t="shared" si="11"/>
        <v/>
      </c>
      <c r="AE74" s="192">
        <f t="shared" si="6"/>
        <v>1</v>
      </c>
      <c r="AF74" s="190">
        <f t="shared" si="7"/>
        <v>0</v>
      </c>
      <c r="AG74" s="190">
        <f t="shared" si="8"/>
        <v>0</v>
      </c>
      <c r="AH74" s="190">
        <f t="shared" si="9"/>
        <v>1</v>
      </c>
    </row>
    <row r="75" spans="2:34" x14ac:dyDescent="0.25">
      <c r="B75" s="96" t="str">
        <f t="shared" si="3"/>
        <v/>
      </c>
      <c r="C75" s="65" t="str">
        <f>IF('תנאי סף'!BE75&lt;&gt;1,"",'תנאי סף'!F75)</f>
        <v/>
      </c>
      <c r="D75" s="98" t="str">
        <f>'התחשיב הבסיסי'!AE75</f>
        <v/>
      </c>
      <c r="E75" s="57"/>
      <c r="F75" s="57"/>
      <c r="G75" s="98" t="str">
        <f t="shared" si="4"/>
        <v/>
      </c>
      <c r="H75" s="288" t="str">
        <f t="shared" si="5"/>
        <v/>
      </c>
      <c r="I75" s="62" t="str">
        <f t="shared" si="0"/>
        <v/>
      </c>
      <c r="K75" s="99"/>
      <c r="L75" s="99"/>
      <c r="M75" s="99"/>
      <c r="N75" s="99"/>
      <c r="O75" s="99"/>
      <c r="P75" s="99"/>
      <c r="Q75" s="99"/>
      <c r="R75" s="99"/>
      <c r="S75" s="99"/>
      <c r="T75" s="99"/>
      <c r="U75" s="99"/>
      <c r="V75" s="99"/>
      <c r="W75" s="99"/>
      <c r="X75" s="99"/>
      <c r="Y75" s="62" t="str">
        <f t="shared" si="10"/>
        <v/>
      </c>
      <c r="Z75" s="100" t="str">
        <f t="shared" si="11"/>
        <v/>
      </c>
      <c r="AE75" s="192">
        <f t="shared" si="6"/>
        <v>1</v>
      </c>
      <c r="AF75" s="190">
        <f t="shared" si="7"/>
        <v>0</v>
      </c>
      <c r="AG75" s="190">
        <f t="shared" si="8"/>
        <v>0</v>
      </c>
      <c r="AH75" s="190">
        <f t="shared" si="9"/>
        <v>1</v>
      </c>
    </row>
    <row r="76" spans="2:34" x14ac:dyDescent="0.25">
      <c r="B76" s="96">
        <f t="shared" si="3"/>
        <v>46</v>
      </c>
      <c r="C76" s="65" t="str">
        <f>IF('תנאי סף'!BE76&lt;&gt;1,"",'תנאי סף'!F76)</f>
        <v>תו המשווה - מוסיקה בונת שיוויון</v>
      </c>
      <c r="D76" s="98">
        <f>'התחשיב הבסיסי'!AE76</f>
        <v>2.8607966135017586E-2</v>
      </c>
      <c r="E76" s="57">
        <v>1</v>
      </c>
      <c r="F76" s="57">
        <v>3</v>
      </c>
      <c r="G76" s="98">
        <f t="shared" si="4"/>
        <v>0.33333333333333331</v>
      </c>
      <c r="H76" s="288">
        <f t="shared" si="5"/>
        <v>1</v>
      </c>
      <c r="I76" s="62">
        <f t="shared" si="0"/>
        <v>2.9180125457717938E-2</v>
      </c>
      <c r="K76" s="99"/>
      <c r="L76" s="99"/>
      <c r="M76" s="99"/>
      <c r="N76" s="99"/>
      <c r="O76" s="99"/>
      <c r="P76" s="99"/>
      <c r="Q76" s="99"/>
      <c r="R76" s="99"/>
      <c r="S76" s="99"/>
      <c r="T76" s="99"/>
      <c r="U76" s="99"/>
      <c r="V76" s="99"/>
      <c r="W76" s="99"/>
      <c r="X76" s="99"/>
      <c r="Y76" s="62">
        <f t="shared" si="10"/>
        <v>2.875234376889137E-2</v>
      </c>
      <c r="Z76" s="100">
        <f t="shared" si="11"/>
        <v>58192.616114797238</v>
      </c>
      <c r="AE76" s="192">
        <f t="shared" si="6"/>
        <v>1</v>
      </c>
      <c r="AF76" s="190">
        <f t="shared" si="7"/>
        <v>1</v>
      </c>
      <c r="AG76" s="190">
        <f t="shared" si="8"/>
        <v>1</v>
      </c>
      <c r="AH76" s="190">
        <f t="shared" si="9"/>
        <v>1</v>
      </c>
    </row>
    <row r="77" spans="2:34" x14ac:dyDescent="0.25">
      <c r="B77" s="96" t="str">
        <f t="shared" si="3"/>
        <v/>
      </c>
      <c r="C77" s="65" t="str">
        <f>IF('תנאי סף'!BE77&lt;&gt;1,"",'תנאי סף'!F77)</f>
        <v/>
      </c>
      <c r="D77" s="98" t="str">
        <f>'התחשיב הבסיסי'!AE77</f>
        <v/>
      </c>
      <c r="E77" s="57"/>
      <c r="F77" s="57"/>
      <c r="G77" s="98" t="str">
        <f t="shared" si="4"/>
        <v/>
      </c>
      <c r="H77" s="288" t="str">
        <f t="shared" si="5"/>
        <v/>
      </c>
      <c r="I77" s="62" t="str">
        <f t="shared" si="0"/>
        <v/>
      </c>
      <c r="K77" s="99"/>
      <c r="L77" s="99"/>
      <c r="M77" s="99"/>
      <c r="N77" s="99"/>
      <c r="O77" s="99"/>
      <c r="P77" s="99"/>
      <c r="Q77" s="99"/>
      <c r="R77" s="99"/>
      <c r="S77" s="99"/>
      <c r="T77" s="99"/>
      <c r="U77" s="99"/>
      <c r="V77" s="99"/>
      <c r="W77" s="99"/>
      <c r="X77" s="99"/>
      <c r="Y77" s="62" t="str">
        <f t="shared" si="10"/>
        <v/>
      </c>
      <c r="Z77" s="100" t="str">
        <f t="shared" si="11"/>
        <v/>
      </c>
      <c r="AE77" s="192">
        <f t="shared" si="6"/>
        <v>1</v>
      </c>
      <c r="AF77" s="190">
        <f t="shared" si="7"/>
        <v>0</v>
      </c>
      <c r="AG77" s="190">
        <f t="shared" si="8"/>
        <v>0</v>
      </c>
      <c r="AH77" s="190">
        <f t="shared" si="9"/>
        <v>1</v>
      </c>
    </row>
    <row r="78" spans="2:34" x14ac:dyDescent="0.25">
      <c r="B78" s="96" t="str">
        <f t="shared" si="3"/>
        <v/>
      </c>
      <c r="C78" s="65" t="str">
        <f>IF('תנאי סף'!BE78&lt;&gt;1,"",'תנאי סף'!F78)</f>
        <v/>
      </c>
      <c r="D78" s="98" t="str">
        <f>'התחשיב הבסיסי'!AE78</f>
        <v/>
      </c>
      <c r="E78" s="57"/>
      <c r="F78" s="57"/>
      <c r="G78" s="98" t="str">
        <f t="shared" si="4"/>
        <v/>
      </c>
      <c r="H78" s="288" t="str">
        <f t="shared" si="5"/>
        <v/>
      </c>
      <c r="I78" s="62" t="str">
        <f t="shared" si="0"/>
        <v/>
      </c>
      <c r="K78" s="99"/>
      <c r="L78" s="99"/>
      <c r="M78" s="99"/>
      <c r="N78" s="99"/>
      <c r="O78" s="99"/>
      <c r="P78" s="99"/>
      <c r="Q78" s="99"/>
      <c r="R78" s="99"/>
      <c r="S78" s="99"/>
      <c r="T78" s="99"/>
      <c r="U78" s="99"/>
      <c r="V78" s="99"/>
      <c r="W78" s="99"/>
      <c r="X78" s="99"/>
      <c r="Y78" s="62" t="str">
        <f t="shared" si="10"/>
        <v/>
      </c>
      <c r="Z78" s="100" t="str">
        <f t="shared" si="11"/>
        <v/>
      </c>
      <c r="AE78" s="192">
        <f t="shared" si="6"/>
        <v>1</v>
      </c>
      <c r="AF78" s="190">
        <f t="shared" si="7"/>
        <v>0</v>
      </c>
      <c r="AG78" s="190">
        <f t="shared" si="8"/>
        <v>0</v>
      </c>
      <c r="AH78" s="190">
        <f t="shared" si="9"/>
        <v>1</v>
      </c>
    </row>
    <row r="79" spans="2:34" x14ac:dyDescent="0.25">
      <c r="B79" s="96" t="str">
        <f t="shared" si="3"/>
        <v/>
      </c>
      <c r="C79" s="65" t="str">
        <f>IF('תנאי סף'!BE79&lt;&gt;1,"",'תנאי סף'!F79)</f>
        <v/>
      </c>
      <c r="D79" s="98" t="str">
        <f>'התחשיב הבסיסי'!AE79</f>
        <v/>
      </c>
      <c r="E79" s="57"/>
      <c r="F79" s="57"/>
      <c r="G79" s="98" t="str">
        <f t="shared" si="4"/>
        <v/>
      </c>
      <c r="H79" s="288" t="str">
        <f t="shared" si="5"/>
        <v/>
      </c>
      <c r="I79" s="62" t="str">
        <f t="shared" si="0"/>
        <v/>
      </c>
      <c r="K79" s="99"/>
      <c r="L79" s="99"/>
      <c r="M79" s="99"/>
      <c r="N79" s="99"/>
      <c r="O79" s="99"/>
      <c r="P79" s="99"/>
      <c r="Q79" s="99"/>
      <c r="R79" s="99"/>
      <c r="S79" s="99"/>
      <c r="T79" s="99"/>
      <c r="U79" s="99"/>
      <c r="V79" s="99"/>
      <c r="W79" s="99"/>
      <c r="X79" s="99"/>
      <c r="Y79" s="62" t="str">
        <f t="shared" si="10"/>
        <v/>
      </c>
      <c r="Z79" s="100" t="str">
        <f t="shared" si="11"/>
        <v/>
      </c>
      <c r="AE79" s="192">
        <f t="shared" si="6"/>
        <v>1</v>
      </c>
      <c r="AF79" s="190">
        <f t="shared" si="7"/>
        <v>0</v>
      </c>
      <c r="AG79" s="190">
        <f t="shared" si="8"/>
        <v>0</v>
      </c>
      <c r="AH79" s="190">
        <f t="shared" si="9"/>
        <v>1</v>
      </c>
    </row>
    <row r="80" spans="2:34" x14ac:dyDescent="0.25">
      <c r="B80" s="96">
        <f t="shared" si="3"/>
        <v>50</v>
      </c>
      <c r="C80" s="65" t="str">
        <f>IF('תנאי סף'!BE80&lt;&gt;1,"",'תנאי סף'!F80)</f>
        <v>מיוזיק פורט - קידום אמנים ברשת</v>
      </c>
      <c r="D80" s="98">
        <f>'התחשיב הבסיסי'!AE80</f>
        <v>3.0632932639923626E-2</v>
      </c>
      <c r="E80" s="57">
        <v>1</v>
      </c>
      <c r="F80" s="57">
        <v>2</v>
      </c>
      <c r="G80" s="98">
        <f t="shared" si="4"/>
        <v>0.5</v>
      </c>
      <c r="H80" s="288">
        <f t="shared" si="5"/>
        <v>1</v>
      </c>
      <c r="I80" s="62">
        <f t="shared" si="0"/>
        <v>3.12455912927221E-2</v>
      </c>
      <c r="K80" s="99"/>
      <c r="L80" s="99"/>
      <c r="M80" s="99"/>
      <c r="N80" s="99"/>
      <c r="O80" s="99"/>
      <c r="P80" s="99"/>
      <c r="Q80" s="99"/>
      <c r="R80" s="99"/>
      <c r="S80" s="99"/>
      <c r="T80" s="99"/>
      <c r="U80" s="99"/>
      <c r="V80" s="99"/>
      <c r="W80" s="99"/>
      <c r="X80" s="99"/>
      <c r="Y80" s="62">
        <f t="shared" si="10"/>
        <v>3.0787529800459047E-2</v>
      </c>
      <c r="Z80" s="100">
        <f t="shared" si="11"/>
        <v>62311.682038923878</v>
      </c>
      <c r="AE80" s="192">
        <f t="shared" si="6"/>
        <v>1</v>
      </c>
      <c r="AF80" s="190">
        <f t="shared" si="7"/>
        <v>1</v>
      </c>
      <c r="AG80" s="190">
        <f t="shared" si="8"/>
        <v>1</v>
      </c>
      <c r="AH80" s="190">
        <f t="shared" si="9"/>
        <v>1</v>
      </c>
    </row>
    <row r="81" spans="2:34" x14ac:dyDescent="0.25">
      <c r="B81" s="96">
        <f t="shared" si="3"/>
        <v>51</v>
      </c>
      <c r="C81" s="65" t="str">
        <f>IF('תנאי סף'!BE81&lt;&gt;1,"",'תנאי סף'!F81)</f>
        <v>כביש אחד  - פרויקט מוזיקלי</v>
      </c>
      <c r="D81" s="98">
        <f>'התחשיב הבסיסי'!AE81</f>
        <v>1.7649513658032422E-2</v>
      </c>
      <c r="E81" s="57">
        <v>0</v>
      </c>
      <c r="F81" s="57">
        <v>2</v>
      </c>
      <c r="G81" s="98">
        <f t="shared" si="4"/>
        <v>0</v>
      </c>
      <c r="H81" s="288">
        <f t="shared" si="5"/>
        <v>0</v>
      </c>
      <c r="I81" s="62">
        <f t="shared" si="0"/>
        <v>1.7649513658032422E-2</v>
      </c>
      <c r="K81" s="99"/>
      <c r="L81" s="99"/>
      <c r="M81" s="99"/>
      <c r="N81" s="99"/>
      <c r="O81" s="99"/>
      <c r="P81" s="99"/>
      <c r="Q81" s="99"/>
      <c r="R81" s="99"/>
      <c r="S81" s="99"/>
      <c r="T81" s="99"/>
      <c r="U81" s="99"/>
      <c r="V81" s="99"/>
      <c r="W81" s="99"/>
      <c r="X81" s="99"/>
      <c r="Y81" s="62">
        <f t="shared" si="10"/>
        <v>1.739077115294824E-2</v>
      </c>
      <c r="Z81" s="100">
        <f t="shared" si="11"/>
        <v>35197.633896501917</v>
      </c>
      <c r="AE81" s="192">
        <f t="shared" si="6"/>
        <v>1</v>
      </c>
      <c r="AF81" s="190">
        <f t="shared" si="7"/>
        <v>1</v>
      </c>
      <c r="AG81" s="190">
        <f t="shared" si="8"/>
        <v>1</v>
      </c>
      <c r="AH81" s="190">
        <f t="shared" si="9"/>
        <v>1</v>
      </c>
    </row>
    <row r="82" spans="2:34" x14ac:dyDescent="0.25">
      <c r="B82" s="96" t="str">
        <f t="shared" si="3"/>
        <v/>
      </c>
      <c r="C82" s="65" t="str">
        <f>IF('תנאי סף'!BE82&lt;&gt;1,"",'תנאי סף'!F82)</f>
        <v/>
      </c>
      <c r="D82" s="98" t="str">
        <f>'התחשיב הבסיסי'!AE82</f>
        <v/>
      </c>
      <c r="E82" s="57"/>
      <c r="F82" s="57"/>
      <c r="G82" s="98" t="str">
        <f t="shared" si="4"/>
        <v/>
      </c>
      <c r="H82" s="288" t="str">
        <f t="shared" si="5"/>
        <v/>
      </c>
      <c r="I82" s="62" t="str">
        <f t="shared" si="0"/>
        <v/>
      </c>
      <c r="K82" s="99"/>
      <c r="L82" s="99"/>
      <c r="M82" s="99"/>
      <c r="N82" s="99"/>
      <c r="O82" s="99"/>
      <c r="P82" s="99"/>
      <c r="Q82" s="99"/>
      <c r="R82" s="99"/>
      <c r="S82" s="99"/>
      <c r="T82" s="99"/>
      <c r="U82" s="99"/>
      <c r="V82" s="99"/>
      <c r="W82" s="99"/>
      <c r="X82" s="99"/>
      <c r="Y82" s="62" t="str">
        <f t="shared" si="10"/>
        <v/>
      </c>
      <c r="Z82" s="100" t="str">
        <f t="shared" si="11"/>
        <v/>
      </c>
      <c r="AE82" s="192">
        <f t="shared" si="6"/>
        <v>1</v>
      </c>
      <c r="AF82" s="190">
        <f t="shared" si="7"/>
        <v>0</v>
      </c>
      <c r="AG82" s="190">
        <f t="shared" si="8"/>
        <v>0</v>
      </c>
      <c r="AH82" s="190">
        <f t="shared" si="9"/>
        <v>1</v>
      </c>
    </row>
    <row r="83" spans="2:34" x14ac:dyDescent="0.25">
      <c r="B83" s="96">
        <f t="shared" si="3"/>
        <v>53</v>
      </c>
      <c r="C83" s="65" t="str">
        <f>IF('תנאי סף'!BE83&lt;&gt;1,"",'תנאי סף'!F83)</f>
        <v>עירית תל-אביב-יפו- תאטרון הסמטה ג'אז 2025</v>
      </c>
      <c r="D83" s="98">
        <f>'התחשיב הבסיסי'!AE83</f>
        <v>2.3535699792071013E-2</v>
      </c>
      <c r="E83" s="57">
        <v>0</v>
      </c>
      <c r="F83" s="57">
        <v>0</v>
      </c>
      <c r="G83" s="98">
        <f t="shared" si="4"/>
        <v>0</v>
      </c>
      <c r="H83" s="288">
        <f t="shared" si="5"/>
        <v>0</v>
      </c>
      <c r="I83" s="62">
        <f t="shared" si="0"/>
        <v>2.3535699792071013E-2</v>
      </c>
      <c r="K83" s="99"/>
      <c r="L83" s="99"/>
      <c r="M83" s="99"/>
      <c r="N83" s="99"/>
      <c r="O83" s="99"/>
      <c r="P83" s="99"/>
      <c r="Q83" s="99"/>
      <c r="R83" s="99"/>
      <c r="S83" s="99"/>
      <c r="T83" s="99"/>
      <c r="U83" s="99"/>
      <c r="V83" s="99"/>
      <c r="W83" s="99"/>
      <c r="X83" s="99"/>
      <c r="Y83" s="62">
        <f t="shared" si="10"/>
        <v>2.3190665586534237E-2</v>
      </c>
      <c r="Z83" s="100">
        <f t="shared" si="11"/>
        <v>46936.191037891891</v>
      </c>
      <c r="AE83" s="192">
        <f t="shared" si="6"/>
        <v>1</v>
      </c>
      <c r="AF83" s="190">
        <f t="shared" si="7"/>
        <v>1</v>
      </c>
      <c r="AG83" s="190">
        <f t="shared" si="8"/>
        <v>1</v>
      </c>
      <c r="AH83" s="190">
        <f t="shared" si="9"/>
        <v>1</v>
      </c>
    </row>
    <row r="84" spans="2:34" x14ac:dyDescent="0.25">
      <c r="B84" s="96" t="str">
        <f t="shared" si="3"/>
        <v/>
      </c>
      <c r="C84" s="65" t="str">
        <f>IF('תנאי סף'!BE84&lt;&gt;1,"",'תנאי סף'!F84)</f>
        <v/>
      </c>
      <c r="D84" s="98" t="str">
        <f>'התחשיב הבסיסי'!AE84</f>
        <v/>
      </c>
      <c r="E84" s="57"/>
      <c r="F84" s="57"/>
      <c r="G84" s="98" t="str">
        <f t="shared" si="4"/>
        <v/>
      </c>
      <c r="H84" s="288" t="str">
        <f t="shared" si="5"/>
        <v/>
      </c>
      <c r="I84" s="62" t="str">
        <f t="shared" si="0"/>
        <v/>
      </c>
      <c r="K84" s="99"/>
      <c r="L84" s="99"/>
      <c r="M84" s="99"/>
      <c r="N84" s="99"/>
      <c r="O84" s="99"/>
      <c r="P84" s="99"/>
      <c r="Q84" s="99"/>
      <c r="R84" s="99"/>
      <c r="S84" s="99"/>
      <c r="T84" s="99"/>
      <c r="U84" s="99"/>
      <c r="V84" s="99"/>
      <c r="W84" s="99"/>
      <c r="X84" s="99"/>
      <c r="Y84" s="62" t="str">
        <f t="shared" si="10"/>
        <v/>
      </c>
      <c r="Z84" s="100" t="str">
        <f t="shared" si="11"/>
        <v/>
      </c>
      <c r="AE84" s="192">
        <f t="shared" si="6"/>
        <v>1</v>
      </c>
      <c r="AF84" s="190">
        <f t="shared" si="7"/>
        <v>0</v>
      </c>
      <c r="AG84" s="190">
        <f t="shared" si="8"/>
        <v>0</v>
      </c>
      <c r="AH84" s="190">
        <f t="shared" si="9"/>
        <v>1</v>
      </c>
    </row>
    <row r="85" spans="2:34" x14ac:dyDescent="0.25">
      <c r="B85" s="96" t="str">
        <f t="shared" si="3"/>
        <v/>
      </c>
      <c r="C85" s="65" t="str">
        <f>IF('תנאי סף'!BE85&lt;&gt;1,"",'תנאי סף'!F85)</f>
        <v/>
      </c>
      <c r="D85" s="98" t="str">
        <f>'התחשיב הבסיסי'!AE85</f>
        <v/>
      </c>
      <c r="E85" s="57"/>
      <c r="F85" s="57"/>
      <c r="G85" s="98" t="str">
        <f t="shared" si="4"/>
        <v/>
      </c>
      <c r="H85" s="288" t="str">
        <f t="shared" si="5"/>
        <v/>
      </c>
      <c r="I85" s="62" t="str">
        <f t="shared" si="0"/>
        <v/>
      </c>
      <c r="K85" s="99"/>
      <c r="L85" s="99"/>
      <c r="M85" s="99"/>
      <c r="N85" s="99"/>
      <c r="O85" s="99"/>
      <c r="P85" s="99"/>
      <c r="Q85" s="99"/>
      <c r="R85" s="99"/>
      <c r="S85" s="99"/>
      <c r="T85" s="99"/>
      <c r="U85" s="99"/>
      <c r="V85" s="99"/>
      <c r="W85" s="99"/>
      <c r="X85" s="99"/>
      <c r="Y85" s="62" t="str">
        <f t="shared" si="10"/>
        <v/>
      </c>
      <c r="Z85" s="100" t="str">
        <f t="shared" si="11"/>
        <v/>
      </c>
      <c r="AE85" s="192">
        <f t="shared" si="6"/>
        <v>1</v>
      </c>
      <c r="AF85" s="190">
        <f t="shared" si="7"/>
        <v>0</v>
      </c>
      <c r="AG85" s="190">
        <f t="shared" si="8"/>
        <v>0</v>
      </c>
      <c r="AH85" s="190">
        <f t="shared" si="9"/>
        <v>1</v>
      </c>
    </row>
    <row r="86" spans="2:34" x14ac:dyDescent="0.25">
      <c r="B86" s="96" t="str">
        <f t="shared" si="3"/>
        <v/>
      </c>
      <c r="C86" s="65" t="str">
        <f>IF('תנאי סף'!BE86&lt;&gt;1,"",'תנאי סף'!F86)</f>
        <v/>
      </c>
      <c r="D86" s="98" t="str">
        <f>'התחשיב הבסיסי'!AE86</f>
        <v/>
      </c>
      <c r="E86" s="57"/>
      <c r="F86" s="57"/>
      <c r="G86" s="98" t="str">
        <f t="shared" si="4"/>
        <v/>
      </c>
      <c r="H86" s="288" t="str">
        <f t="shared" si="5"/>
        <v/>
      </c>
      <c r="I86" s="62" t="str">
        <f t="shared" si="0"/>
        <v/>
      </c>
      <c r="K86" s="99"/>
      <c r="L86" s="99"/>
      <c r="M86" s="99"/>
      <c r="N86" s="99"/>
      <c r="O86" s="99"/>
      <c r="P86" s="99"/>
      <c r="Q86" s="99"/>
      <c r="R86" s="99"/>
      <c r="S86" s="99"/>
      <c r="T86" s="99"/>
      <c r="U86" s="99"/>
      <c r="V86" s="99"/>
      <c r="W86" s="99"/>
      <c r="X86" s="99"/>
      <c r="Y86" s="62" t="str">
        <f t="shared" si="10"/>
        <v/>
      </c>
      <c r="Z86" s="100" t="str">
        <f t="shared" si="11"/>
        <v/>
      </c>
      <c r="AE86" s="192">
        <f t="shared" si="6"/>
        <v>1</v>
      </c>
      <c r="AF86" s="190">
        <f t="shared" si="7"/>
        <v>0</v>
      </c>
      <c r="AG86" s="190">
        <f t="shared" si="8"/>
        <v>0</v>
      </c>
      <c r="AH86" s="190">
        <f t="shared" si="9"/>
        <v>1</v>
      </c>
    </row>
    <row r="87" spans="2:34" x14ac:dyDescent="0.25">
      <c r="B87" s="96" t="str">
        <f t="shared" si="3"/>
        <v/>
      </c>
      <c r="C87" s="65" t="str">
        <f>IF('תנאי סף'!BE87&lt;&gt;1,"",'תנאי סף'!F87)</f>
        <v/>
      </c>
      <c r="D87" s="98" t="str">
        <f>'התחשיב הבסיסי'!AE87</f>
        <v/>
      </c>
      <c r="E87" s="57"/>
      <c r="F87" s="57"/>
      <c r="G87" s="98" t="str">
        <f t="shared" si="4"/>
        <v/>
      </c>
      <c r="H87" s="288" t="str">
        <f t="shared" si="5"/>
        <v/>
      </c>
      <c r="I87" s="62" t="str">
        <f t="shared" si="0"/>
        <v/>
      </c>
      <c r="K87" s="99"/>
      <c r="L87" s="99"/>
      <c r="M87" s="99"/>
      <c r="N87" s="99"/>
      <c r="O87" s="99"/>
      <c r="P87" s="99"/>
      <c r="Q87" s="99"/>
      <c r="R87" s="99"/>
      <c r="S87" s="99"/>
      <c r="T87" s="99"/>
      <c r="U87" s="99"/>
      <c r="V87" s="99"/>
      <c r="W87" s="99"/>
      <c r="X87" s="99"/>
      <c r="Y87" s="62" t="str">
        <f t="shared" si="10"/>
        <v/>
      </c>
      <c r="Z87" s="100" t="str">
        <f t="shared" si="11"/>
        <v/>
      </c>
      <c r="AE87" s="192">
        <f t="shared" si="6"/>
        <v>1</v>
      </c>
      <c r="AF87" s="190">
        <f t="shared" si="7"/>
        <v>0</v>
      </c>
      <c r="AG87" s="190">
        <f t="shared" si="8"/>
        <v>0</v>
      </c>
      <c r="AH87" s="190">
        <f t="shared" si="9"/>
        <v>1</v>
      </c>
    </row>
    <row r="88" spans="2:34" x14ac:dyDescent="0.25">
      <c r="B88" s="96" t="str">
        <f t="shared" si="3"/>
        <v/>
      </c>
      <c r="C88" s="65" t="str">
        <f>IF('תנאי סף'!BE88&lt;&gt;1,"",'תנאי סף'!F88)</f>
        <v/>
      </c>
      <c r="D88" s="98" t="str">
        <f>'התחשיב הבסיסי'!AE88</f>
        <v/>
      </c>
      <c r="E88" s="57"/>
      <c r="F88" s="57"/>
      <c r="G88" s="98" t="str">
        <f t="shared" si="4"/>
        <v/>
      </c>
      <c r="H88" s="288" t="str">
        <f t="shared" si="5"/>
        <v/>
      </c>
      <c r="I88" s="62" t="str">
        <f t="shared" si="0"/>
        <v/>
      </c>
      <c r="K88" s="99"/>
      <c r="L88" s="99"/>
      <c r="M88" s="99"/>
      <c r="N88" s="99"/>
      <c r="O88" s="99"/>
      <c r="P88" s="99"/>
      <c r="Q88" s="99"/>
      <c r="R88" s="99"/>
      <c r="S88" s="99"/>
      <c r="T88" s="99"/>
      <c r="U88" s="99"/>
      <c r="V88" s="99"/>
      <c r="W88" s="99"/>
      <c r="X88" s="99"/>
      <c r="Y88" s="62" t="str">
        <f t="shared" si="10"/>
        <v/>
      </c>
      <c r="Z88" s="100" t="str">
        <f t="shared" si="11"/>
        <v/>
      </c>
      <c r="AE88" s="192">
        <f t="shared" si="6"/>
        <v>1</v>
      </c>
      <c r="AF88" s="190">
        <f t="shared" si="7"/>
        <v>0</v>
      </c>
      <c r="AG88" s="190">
        <f t="shared" si="8"/>
        <v>0</v>
      </c>
      <c r="AH88" s="190">
        <f t="shared" si="9"/>
        <v>1</v>
      </c>
    </row>
    <row r="89" spans="2:34" x14ac:dyDescent="0.25">
      <c r="B89" s="96" t="str">
        <f t="shared" si="3"/>
        <v/>
      </c>
      <c r="C89" s="65" t="str">
        <f>IF('תנאי סף'!BE89&lt;&gt;1,"",'תנאי סף'!F89)</f>
        <v/>
      </c>
      <c r="D89" s="98" t="str">
        <f>'התחשיב הבסיסי'!AE89</f>
        <v/>
      </c>
      <c r="E89" s="57"/>
      <c r="F89" s="57"/>
      <c r="G89" s="98" t="str">
        <f t="shared" si="4"/>
        <v/>
      </c>
      <c r="H89" s="288" t="str">
        <f t="shared" si="5"/>
        <v/>
      </c>
      <c r="I89" s="62" t="str">
        <f t="shared" si="0"/>
        <v/>
      </c>
      <c r="K89" s="99"/>
      <c r="L89" s="99"/>
      <c r="M89" s="99"/>
      <c r="N89" s="99"/>
      <c r="O89" s="99"/>
      <c r="P89" s="99"/>
      <c r="Q89" s="99"/>
      <c r="R89" s="99"/>
      <c r="S89" s="99"/>
      <c r="T89" s="99"/>
      <c r="U89" s="99"/>
      <c r="V89" s="99"/>
      <c r="W89" s="99"/>
      <c r="X89" s="99"/>
      <c r="Y89" s="62" t="str">
        <f t="shared" si="10"/>
        <v/>
      </c>
      <c r="Z89" s="100" t="str">
        <f t="shared" si="11"/>
        <v/>
      </c>
      <c r="AE89" s="192">
        <f t="shared" si="6"/>
        <v>1</v>
      </c>
      <c r="AF89" s="190">
        <f t="shared" si="7"/>
        <v>0</v>
      </c>
      <c r="AG89" s="190">
        <f t="shared" si="8"/>
        <v>0</v>
      </c>
      <c r="AH89" s="190">
        <f t="shared" si="9"/>
        <v>1</v>
      </c>
    </row>
    <row r="90" spans="2:34" x14ac:dyDescent="0.25">
      <c r="B90" s="96" t="str">
        <f t="shared" si="3"/>
        <v/>
      </c>
      <c r="C90" s="65" t="str">
        <f>IF('תנאי סף'!BE90&lt;&gt;1,"",'תנאי סף'!F90)</f>
        <v/>
      </c>
      <c r="D90" s="98" t="str">
        <f>'התחשיב הבסיסי'!AE90</f>
        <v/>
      </c>
      <c r="E90" s="57"/>
      <c r="F90" s="57"/>
      <c r="G90" s="98" t="str">
        <f t="shared" si="4"/>
        <v/>
      </c>
      <c r="H90" s="288" t="str">
        <f t="shared" si="5"/>
        <v/>
      </c>
      <c r="I90" s="62" t="str">
        <f t="shared" si="0"/>
        <v/>
      </c>
      <c r="K90" s="99"/>
      <c r="L90" s="99"/>
      <c r="M90" s="99"/>
      <c r="N90" s="99"/>
      <c r="O90" s="99"/>
      <c r="P90" s="99"/>
      <c r="Q90" s="99"/>
      <c r="R90" s="99"/>
      <c r="S90" s="99"/>
      <c r="T90" s="99"/>
      <c r="U90" s="99"/>
      <c r="V90" s="99"/>
      <c r="W90" s="99"/>
      <c r="X90" s="99"/>
      <c r="Y90" s="62" t="str">
        <f t="shared" si="10"/>
        <v/>
      </c>
      <c r="Z90" s="100" t="str">
        <f t="shared" si="11"/>
        <v/>
      </c>
      <c r="AE90" s="192">
        <f t="shared" si="6"/>
        <v>1</v>
      </c>
      <c r="AF90" s="190">
        <f t="shared" si="7"/>
        <v>0</v>
      </c>
      <c r="AG90" s="190">
        <f t="shared" si="8"/>
        <v>0</v>
      </c>
      <c r="AH90" s="190">
        <f t="shared" si="9"/>
        <v>1</v>
      </c>
    </row>
    <row r="91" spans="2:34" x14ac:dyDescent="0.25">
      <c r="B91" s="96" t="str">
        <f t="shared" si="3"/>
        <v/>
      </c>
      <c r="C91" s="65" t="str">
        <f>IF('תנאי סף'!BE91&lt;&gt;1,"",'תנאי סף'!F91)</f>
        <v/>
      </c>
      <c r="D91" s="98" t="str">
        <f>'התחשיב הבסיסי'!AE91</f>
        <v/>
      </c>
      <c r="E91" s="57"/>
      <c r="F91" s="57"/>
      <c r="G91" s="98" t="str">
        <f t="shared" si="4"/>
        <v/>
      </c>
      <c r="H91" s="288" t="str">
        <f t="shared" si="5"/>
        <v/>
      </c>
      <c r="I91" s="62" t="str">
        <f t="shared" si="0"/>
        <v/>
      </c>
      <c r="K91" s="99"/>
      <c r="L91" s="99"/>
      <c r="M91" s="99"/>
      <c r="N91" s="99"/>
      <c r="O91" s="99"/>
      <c r="P91" s="99"/>
      <c r="Q91" s="99"/>
      <c r="R91" s="99"/>
      <c r="S91" s="99"/>
      <c r="T91" s="99"/>
      <c r="U91" s="99"/>
      <c r="V91" s="99"/>
      <c r="W91" s="99"/>
      <c r="X91" s="99"/>
      <c r="Y91" s="62" t="str">
        <f t="shared" si="10"/>
        <v/>
      </c>
      <c r="Z91" s="100" t="str">
        <f t="shared" si="11"/>
        <v/>
      </c>
      <c r="AE91" s="192">
        <f t="shared" si="6"/>
        <v>1</v>
      </c>
      <c r="AF91" s="190">
        <f t="shared" si="7"/>
        <v>0</v>
      </c>
      <c r="AG91" s="190">
        <f t="shared" si="8"/>
        <v>0</v>
      </c>
      <c r="AH91" s="190">
        <f t="shared" si="9"/>
        <v>1</v>
      </c>
    </row>
    <row r="92" spans="2:34" x14ac:dyDescent="0.25">
      <c r="B92" s="96" t="str">
        <f t="shared" si="3"/>
        <v/>
      </c>
      <c r="C92" s="65" t="str">
        <f>IF('תנאי סף'!BE92&lt;&gt;1,"",'תנאי סף'!F92)</f>
        <v/>
      </c>
      <c r="D92" s="98" t="str">
        <f>'התחשיב הבסיסי'!AE92</f>
        <v/>
      </c>
      <c r="E92" s="57"/>
      <c r="F92" s="57"/>
      <c r="G92" s="98" t="str">
        <f t="shared" si="4"/>
        <v/>
      </c>
      <c r="H92" s="288" t="str">
        <f t="shared" si="5"/>
        <v/>
      </c>
      <c r="I92" s="62" t="str">
        <f t="shared" si="0"/>
        <v/>
      </c>
      <c r="K92" s="99"/>
      <c r="L92" s="99"/>
      <c r="M92" s="99"/>
      <c r="N92" s="99"/>
      <c r="O92" s="99"/>
      <c r="P92" s="99"/>
      <c r="Q92" s="99"/>
      <c r="R92" s="99"/>
      <c r="S92" s="99"/>
      <c r="T92" s="99"/>
      <c r="U92" s="99"/>
      <c r="V92" s="99"/>
      <c r="W92" s="99"/>
      <c r="X92" s="99"/>
      <c r="Y92" s="62" t="str">
        <f t="shared" si="10"/>
        <v/>
      </c>
      <c r="Z92" s="100" t="str">
        <f t="shared" si="11"/>
        <v/>
      </c>
      <c r="AE92" s="192">
        <f t="shared" si="6"/>
        <v>1</v>
      </c>
      <c r="AF92" s="190">
        <f t="shared" si="7"/>
        <v>0</v>
      </c>
      <c r="AG92" s="190">
        <f t="shared" si="8"/>
        <v>0</v>
      </c>
      <c r="AH92" s="190">
        <f t="shared" si="9"/>
        <v>1</v>
      </c>
    </row>
    <row r="93" spans="2:34" x14ac:dyDescent="0.25">
      <c r="B93" s="96" t="str">
        <f t="shared" si="3"/>
        <v/>
      </c>
      <c r="C93" s="65" t="str">
        <f>IF('תנאי סף'!BE93&lt;&gt;1,"",'תנאי סף'!F93)</f>
        <v/>
      </c>
      <c r="D93" s="98" t="str">
        <f>'התחשיב הבסיסי'!AE93</f>
        <v/>
      </c>
      <c r="E93" s="57"/>
      <c r="F93" s="57"/>
      <c r="G93" s="98" t="str">
        <f t="shared" si="4"/>
        <v/>
      </c>
      <c r="H93" s="288" t="str">
        <f t="shared" si="5"/>
        <v/>
      </c>
      <c r="I93" s="62" t="str">
        <f t="shared" si="0"/>
        <v/>
      </c>
      <c r="K93" s="99"/>
      <c r="L93" s="99"/>
      <c r="M93" s="99"/>
      <c r="N93" s="99"/>
      <c r="O93" s="99"/>
      <c r="P93" s="99"/>
      <c r="Q93" s="99"/>
      <c r="R93" s="99"/>
      <c r="S93" s="99"/>
      <c r="T93" s="99"/>
      <c r="U93" s="99"/>
      <c r="V93" s="99"/>
      <c r="W93" s="99"/>
      <c r="X93" s="99"/>
      <c r="Y93" s="62" t="str">
        <f t="shared" si="10"/>
        <v/>
      </c>
      <c r="Z93" s="100" t="str">
        <f t="shared" si="11"/>
        <v/>
      </c>
      <c r="AE93" s="192">
        <f t="shared" si="6"/>
        <v>1</v>
      </c>
      <c r="AF93" s="190">
        <f t="shared" si="7"/>
        <v>0</v>
      </c>
      <c r="AG93" s="190">
        <f t="shared" si="8"/>
        <v>0</v>
      </c>
      <c r="AH93" s="190">
        <f t="shared" si="9"/>
        <v>1</v>
      </c>
    </row>
    <row r="94" spans="2:34" x14ac:dyDescent="0.25">
      <c r="B94" s="96">
        <f t="shared" si="3"/>
        <v>64</v>
      </c>
      <c r="C94" s="65" t="str">
        <f>IF('תנאי סף'!BE94&lt;&gt;1,"",'תנאי סף'!F94)</f>
        <v>פליציה בלומנטל - סמה צעירה</v>
      </c>
      <c r="D94" s="98">
        <f>'התחשיב הבסיסי'!AE94</f>
        <v>1.6100772199136873E-2</v>
      </c>
      <c r="E94" s="57">
        <v>1</v>
      </c>
      <c r="F94" s="57">
        <v>4</v>
      </c>
      <c r="G94" s="98">
        <f t="shared" si="4"/>
        <v>0.25</v>
      </c>
      <c r="H94" s="288">
        <f t="shared" si="5"/>
        <v>0</v>
      </c>
      <c r="I94" s="62">
        <f t="shared" si="0"/>
        <v>1.6100772199136873E-2</v>
      </c>
      <c r="K94" s="99"/>
      <c r="L94" s="99"/>
      <c r="M94" s="99"/>
      <c r="N94" s="99"/>
      <c r="O94" s="99"/>
      <c r="P94" s="99"/>
      <c r="Q94" s="99"/>
      <c r="R94" s="99"/>
      <c r="S94" s="99"/>
      <c r="T94" s="99"/>
      <c r="U94" s="99"/>
      <c r="V94" s="99"/>
      <c r="W94" s="99"/>
      <c r="X94" s="99"/>
      <c r="Y94" s="62">
        <f t="shared" si="10"/>
        <v>1.5864734299548718E-2</v>
      </c>
      <c r="Z94" s="100">
        <f t="shared" si="11"/>
        <v>32109.048231948436</v>
      </c>
      <c r="AE94" s="192">
        <f t="shared" si="6"/>
        <v>1</v>
      </c>
      <c r="AF94" s="190">
        <f t="shared" si="7"/>
        <v>1</v>
      </c>
      <c r="AG94" s="190">
        <f t="shared" si="8"/>
        <v>1</v>
      </c>
      <c r="AH94" s="190">
        <f t="shared" si="9"/>
        <v>1</v>
      </c>
    </row>
    <row r="95" spans="2:34" x14ac:dyDescent="0.25">
      <c r="B95" s="96">
        <f t="shared" si="3"/>
        <v>65</v>
      </c>
      <c r="C95" s="65" t="str">
        <f>IF('תנאי סף'!BE95&lt;&gt;1,"",'תנאי סף'!F95)</f>
        <v>אל תוך האור: מוסיקה אבודה מהתקופה הנאצית</v>
      </c>
      <c r="D95" s="98">
        <f>'התחשיב הבסיסי'!AE95</f>
        <v>1.9132001399948854E-2</v>
      </c>
      <c r="E95" s="57">
        <v>4</v>
      </c>
      <c r="F95" s="57">
        <v>9</v>
      </c>
      <c r="G95" s="98">
        <f t="shared" si="4"/>
        <v>0.44444444444444442</v>
      </c>
      <c r="H95" s="288">
        <f t="shared" si="5"/>
        <v>1</v>
      </c>
      <c r="I95" s="62">
        <f t="shared" si="0"/>
        <v>1.9514641427947833E-2</v>
      </c>
      <c r="K95" s="99"/>
      <c r="L95" s="99"/>
      <c r="M95" s="99"/>
      <c r="N95" s="99"/>
      <c r="O95" s="99"/>
      <c r="P95" s="99"/>
      <c r="Q95" s="99"/>
      <c r="R95" s="99"/>
      <c r="S95" s="99"/>
      <c r="T95" s="99"/>
      <c r="U95" s="99"/>
      <c r="V95" s="99"/>
      <c r="W95" s="99"/>
      <c r="X95" s="99"/>
      <c r="Y95" s="62">
        <f t="shared" ref="Y95:Y130" si="12">IF(C95="","",IF($AH$27&lt;&gt;1,$AH$1,IFERROR(I95/SUMIF($I$31:$I$130,"&lt;&gt;#DIV/0!"),$AH$1)))</f>
        <v>1.9228556082667578E-2</v>
      </c>
      <c r="Z95" s="100">
        <f t="shared" ref="Z95:Z126" si="13">IF(C95="","",IF($AH$27&lt;&gt;1,$AH$1,IFERROR(Y95*$C$2,$AH$1)))</f>
        <v>38917.174598169062</v>
      </c>
      <c r="AE95" s="192">
        <f t="shared" si="6"/>
        <v>1</v>
      </c>
      <c r="AF95" s="190">
        <f t="shared" si="7"/>
        <v>1</v>
      </c>
      <c r="AG95" s="190">
        <f t="shared" si="8"/>
        <v>1</v>
      </c>
      <c r="AH95" s="190">
        <f t="shared" si="9"/>
        <v>1</v>
      </c>
    </row>
    <row r="96" spans="2:34" x14ac:dyDescent="0.25">
      <c r="B96" s="96" t="str">
        <f t="shared" ref="B96:B130" si="14">IF(C96="","",ROW()-30)</f>
        <v/>
      </c>
      <c r="C96" s="65" t="str">
        <f>IF('תנאי סף'!BE96&lt;&gt;1,"",'תנאי סף'!F96)</f>
        <v/>
      </c>
      <c r="D96" s="98" t="str">
        <f>'התחשיב הבסיסי'!AE96</f>
        <v/>
      </c>
      <c r="E96" s="57"/>
      <c r="F96" s="57"/>
      <c r="G96" s="98" t="str">
        <f t="shared" ref="G96:G130" si="15">IF($C96="","",IFERROR(E96/F96,0))</f>
        <v/>
      </c>
      <c r="H96" s="288" t="str">
        <f t="shared" ref="H96:H130" si="16">IF($C96="","",IFERROR(IF(G96&gt;=$D$5,1,0),$AH$1))</f>
        <v/>
      </c>
      <c r="I96" s="62" t="str">
        <f t="shared" ref="I96:I130" si="17">IF(C96="","",IF(AH96&lt;&gt;1,$AH$1,IFERROR(IF(H96=1,D96*(1+$D$6),D96),"")))</f>
        <v/>
      </c>
      <c r="K96" s="99"/>
      <c r="L96" s="99"/>
      <c r="M96" s="99"/>
      <c r="N96" s="99"/>
      <c r="O96" s="99"/>
      <c r="P96" s="99"/>
      <c r="Q96" s="99"/>
      <c r="R96" s="99"/>
      <c r="S96" s="99"/>
      <c r="T96" s="99"/>
      <c r="U96" s="99"/>
      <c r="V96" s="99"/>
      <c r="W96" s="99"/>
      <c r="X96" s="99"/>
      <c r="Y96" s="62" t="str">
        <f t="shared" si="12"/>
        <v/>
      </c>
      <c r="Z96" s="100" t="str">
        <f t="shared" si="13"/>
        <v/>
      </c>
      <c r="AE96" s="192">
        <f t="shared" ref="AE96:AE130" si="18">IF(D96=$AH$1,0,1)</f>
        <v>1</v>
      </c>
      <c r="AF96" s="190">
        <f t="shared" ref="AF96:AF130" si="19">IF(E96="",0,IFERROR(IF(E96*1&gt;=0,1,0),0))</f>
        <v>0</v>
      </c>
      <c r="AG96" s="190">
        <f t="shared" ref="AG96:AG130" si="20">IF(F96="",0,IFERROR(IF(OR(F96*1&lt;0,F96*1&lt;E96),0,1),0))</f>
        <v>0</v>
      </c>
      <c r="AH96" s="190">
        <f t="shared" ref="AH96:AH130" si="21">IF($C96="",1,IFERROR(IF(SUM(AE96:AG96)=COUNT(AE96:AG96),1,0),0))</f>
        <v>1</v>
      </c>
    </row>
    <row r="97" spans="2:34" x14ac:dyDescent="0.25">
      <c r="B97" s="96">
        <f t="shared" si="14"/>
        <v>67</v>
      </c>
      <c r="C97" s="65" t="str">
        <f>IF('תנאי סף'!BE97&lt;&gt;1,"",'תנאי סף'!F97)</f>
        <v>אתוס - כיתות אמן אינסטרומנטלי</v>
      </c>
      <c r="D97" s="98">
        <f>'התחשיב הבסיסי'!AE97</f>
        <v>2.3455162609825806E-2</v>
      </c>
      <c r="E97" s="57">
        <v>3</v>
      </c>
      <c r="F97" s="57">
        <v>8</v>
      </c>
      <c r="G97" s="98">
        <f t="shared" si="15"/>
        <v>0.375</v>
      </c>
      <c r="H97" s="288">
        <f t="shared" si="16"/>
        <v>1</v>
      </c>
      <c r="I97" s="62">
        <f t="shared" si="17"/>
        <v>2.3924265862022322E-2</v>
      </c>
      <c r="K97" s="99"/>
      <c r="L97" s="99"/>
      <c r="M97" s="99"/>
      <c r="N97" s="99"/>
      <c r="O97" s="99"/>
      <c r="P97" s="99"/>
      <c r="Q97" s="99"/>
      <c r="R97" s="99"/>
      <c r="S97" s="99"/>
      <c r="T97" s="99"/>
      <c r="U97" s="99"/>
      <c r="V97" s="99"/>
      <c r="W97" s="99"/>
      <c r="X97" s="99"/>
      <c r="Y97" s="62">
        <f t="shared" si="12"/>
        <v>2.3573535263923241E-2</v>
      </c>
      <c r="Z97" s="100">
        <f t="shared" si="13"/>
        <v>47711.090932571111</v>
      </c>
      <c r="AE97" s="192">
        <f t="shared" si="18"/>
        <v>1</v>
      </c>
      <c r="AF97" s="190">
        <f t="shared" si="19"/>
        <v>1</v>
      </c>
      <c r="AG97" s="190">
        <f t="shared" si="20"/>
        <v>1</v>
      </c>
      <c r="AH97" s="190">
        <f t="shared" si="21"/>
        <v>1</v>
      </c>
    </row>
    <row r="98" spans="2:34" x14ac:dyDescent="0.25">
      <c r="B98" s="96" t="str">
        <f t="shared" si="14"/>
        <v/>
      </c>
      <c r="C98" s="65" t="str">
        <f>IF('תנאי סף'!BE98&lt;&gt;1,"",'תנאי סף'!F98)</f>
        <v/>
      </c>
      <c r="D98" s="98" t="str">
        <f>'התחשיב הבסיסי'!AE98</f>
        <v/>
      </c>
      <c r="E98" s="57"/>
      <c r="F98" s="57"/>
      <c r="G98" s="98" t="str">
        <f t="shared" si="15"/>
        <v/>
      </c>
      <c r="H98" s="288" t="str">
        <f t="shared" si="16"/>
        <v/>
      </c>
      <c r="I98" s="62" t="str">
        <f t="shared" si="17"/>
        <v/>
      </c>
      <c r="K98" s="99"/>
      <c r="L98" s="99"/>
      <c r="M98" s="99"/>
      <c r="N98" s="99"/>
      <c r="O98" s="99"/>
      <c r="P98" s="99"/>
      <c r="Q98" s="99"/>
      <c r="R98" s="99"/>
      <c r="S98" s="99"/>
      <c r="T98" s="99"/>
      <c r="U98" s="99"/>
      <c r="V98" s="99"/>
      <c r="W98" s="99"/>
      <c r="X98" s="99"/>
      <c r="Y98" s="62" t="str">
        <f t="shared" si="12"/>
        <v/>
      </c>
      <c r="Z98" s="100" t="str">
        <f t="shared" si="13"/>
        <v/>
      </c>
      <c r="AE98" s="192">
        <f t="shared" si="18"/>
        <v>1</v>
      </c>
      <c r="AF98" s="190">
        <f t="shared" si="19"/>
        <v>0</v>
      </c>
      <c r="AG98" s="190">
        <f t="shared" si="20"/>
        <v>0</v>
      </c>
      <c r="AH98" s="190">
        <f t="shared" si="21"/>
        <v>1</v>
      </c>
    </row>
    <row r="99" spans="2:34" x14ac:dyDescent="0.25">
      <c r="B99" s="96" t="str">
        <f t="shared" si="14"/>
        <v/>
      </c>
      <c r="C99" s="65" t="str">
        <f>IF('תנאי סף'!BE99&lt;&gt;1,"",'תנאי סף'!F99)</f>
        <v/>
      </c>
      <c r="D99" s="98" t="str">
        <f>'התחשיב הבסיסי'!AE99</f>
        <v/>
      </c>
      <c r="E99" s="57"/>
      <c r="F99" s="57"/>
      <c r="G99" s="98" t="str">
        <f t="shared" si="15"/>
        <v/>
      </c>
      <c r="H99" s="288" t="str">
        <f t="shared" si="16"/>
        <v/>
      </c>
      <c r="I99" s="62" t="str">
        <f t="shared" si="17"/>
        <v/>
      </c>
      <c r="K99" s="99"/>
      <c r="L99" s="99"/>
      <c r="M99" s="99"/>
      <c r="N99" s="99"/>
      <c r="O99" s="99"/>
      <c r="P99" s="99"/>
      <c r="Q99" s="99"/>
      <c r="R99" s="99"/>
      <c r="S99" s="99"/>
      <c r="T99" s="99"/>
      <c r="U99" s="99"/>
      <c r="V99" s="99"/>
      <c r="W99" s="99"/>
      <c r="X99" s="99"/>
      <c r="Y99" s="62" t="str">
        <f t="shared" si="12"/>
        <v/>
      </c>
      <c r="Z99" s="100" t="str">
        <f t="shared" si="13"/>
        <v/>
      </c>
      <c r="AE99" s="192">
        <f t="shared" si="18"/>
        <v>1</v>
      </c>
      <c r="AF99" s="190">
        <f t="shared" si="19"/>
        <v>0</v>
      </c>
      <c r="AG99" s="190">
        <f t="shared" si="20"/>
        <v>0</v>
      </c>
      <c r="AH99" s="190">
        <f t="shared" si="21"/>
        <v>1</v>
      </c>
    </row>
    <row r="100" spans="2:34" x14ac:dyDescent="0.25">
      <c r="B100" s="96" t="str">
        <f t="shared" si="14"/>
        <v/>
      </c>
      <c r="C100" s="65" t="str">
        <f>IF('תנאי סף'!BE100&lt;&gt;1,"",'תנאי סף'!F100)</f>
        <v/>
      </c>
      <c r="D100" s="98" t="str">
        <f>'התחשיב הבסיסי'!AE100</f>
        <v/>
      </c>
      <c r="E100" s="57"/>
      <c r="F100" s="57"/>
      <c r="G100" s="98" t="str">
        <f t="shared" si="15"/>
        <v/>
      </c>
      <c r="H100" s="288" t="str">
        <f t="shared" si="16"/>
        <v/>
      </c>
      <c r="I100" s="62" t="str">
        <f t="shared" si="17"/>
        <v/>
      </c>
      <c r="K100" s="99"/>
      <c r="L100" s="99"/>
      <c r="M100" s="99"/>
      <c r="N100" s="99"/>
      <c r="O100" s="99"/>
      <c r="P100" s="99"/>
      <c r="Q100" s="99"/>
      <c r="R100" s="99"/>
      <c r="S100" s="99"/>
      <c r="T100" s="99"/>
      <c r="U100" s="99"/>
      <c r="V100" s="99"/>
      <c r="W100" s="99"/>
      <c r="X100" s="99"/>
      <c r="Y100" s="62" t="str">
        <f t="shared" si="12"/>
        <v/>
      </c>
      <c r="Z100" s="100" t="str">
        <f t="shared" si="13"/>
        <v/>
      </c>
      <c r="AE100" s="192">
        <f t="shared" si="18"/>
        <v>1</v>
      </c>
      <c r="AF100" s="190">
        <f t="shared" si="19"/>
        <v>0</v>
      </c>
      <c r="AG100" s="190">
        <f t="shared" si="20"/>
        <v>0</v>
      </c>
      <c r="AH100" s="190">
        <f t="shared" si="21"/>
        <v>1</v>
      </c>
    </row>
    <row r="101" spans="2:34" x14ac:dyDescent="0.25">
      <c r="B101" s="96" t="str">
        <f t="shared" si="14"/>
        <v/>
      </c>
      <c r="C101" s="65" t="str">
        <f>IF('תנאי סף'!BE101&lt;&gt;1,"",'תנאי סף'!F101)</f>
        <v/>
      </c>
      <c r="D101" s="98" t="str">
        <f>'התחשיב הבסיסי'!AE101</f>
        <v/>
      </c>
      <c r="E101" s="57"/>
      <c r="F101" s="57"/>
      <c r="G101" s="98" t="str">
        <f t="shared" si="15"/>
        <v/>
      </c>
      <c r="H101" s="288" t="str">
        <f t="shared" si="16"/>
        <v/>
      </c>
      <c r="I101" s="62" t="str">
        <f t="shared" si="17"/>
        <v/>
      </c>
      <c r="K101" s="99"/>
      <c r="L101" s="99"/>
      <c r="M101" s="99"/>
      <c r="N101" s="99"/>
      <c r="O101" s="99"/>
      <c r="P101" s="99"/>
      <c r="Q101" s="99"/>
      <c r="R101" s="99"/>
      <c r="S101" s="99"/>
      <c r="T101" s="99"/>
      <c r="U101" s="99"/>
      <c r="V101" s="99"/>
      <c r="W101" s="99"/>
      <c r="X101" s="99"/>
      <c r="Y101" s="62" t="str">
        <f t="shared" si="12"/>
        <v/>
      </c>
      <c r="Z101" s="100" t="str">
        <f t="shared" si="13"/>
        <v/>
      </c>
      <c r="AE101" s="192">
        <f t="shared" si="18"/>
        <v>1</v>
      </c>
      <c r="AF101" s="190">
        <f t="shared" si="19"/>
        <v>0</v>
      </c>
      <c r="AG101" s="190">
        <f t="shared" si="20"/>
        <v>0</v>
      </c>
      <c r="AH101" s="190">
        <f t="shared" si="21"/>
        <v>1</v>
      </c>
    </row>
    <row r="102" spans="2:34" x14ac:dyDescent="0.25">
      <c r="B102" s="96">
        <f t="shared" si="14"/>
        <v>72</v>
      </c>
      <c r="C102" s="65" t="str">
        <f>IF('תנאי סף'!BE102&lt;&gt;1,"",'תנאי סף'!F102)</f>
        <v>בר-קיימא - כנס תזמורות רחוב - הפיראטיות הפיראטיות</v>
      </c>
      <c r="D102" s="98">
        <f>'התחשיב הבסיסי'!AE102</f>
        <v>1.6048807580120759E-2</v>
      </c>
      <c r="E102" s="57">
        <v>2</v>
      </c>
      <c r="F102" s="57">
        <v>2</v>
      </c>
      <c r="G102" s="98">
        <f t="shared" si="15"/>
        <v>1</v>
      </c>
      <c r="H102" s="288">
        <f t="shared" si="16"/>
        <v>1</v>
      </c>
      <c r="I102" s="62">
        <f t="shared" si="17"/>
        <v>1.6369783731723174E-2</v>
      </c>
      <c r="K102" s="99"/>
      <c r="L102" s="99"/>
      <c r="M102" s="99"/>
      <c r="N102" s="99"/>
      <c r="O102" s="99"/>
      <c r="P102" s="99"/>
      <c r="Q102" s="99"/>
      <c r="R102" s="99"/>
      <c r="S102" s="99"/>
      <c r="T102" s="99"/>
      <c r="U102" s="99"/>
      <c r="V102" s="99"/>
      <c r="W102" s="99"/>
      <c r="X102" s="99"/>
      <c r="Y102" s="62">
        <f t="shared" si="12"/>
        <v>1.6129802113390893E-2</v>
      </c>
      <c r="Z102" s="100">
        <f t="shared" si="13"/>
        <v>32645.525872146776</v>
      </c>
      <c r="AE102" s="192">
        <f t="shared" si="18"/>
        <v>1</v>
      </c>
      <c r="AF102" s="190">
        <f t="shared" si="19"/>
        <v>1</v>
      </c>
      <c r="AG102" s="190">
        <f t="shared" si="20"/>
        <v>1</v>
      </c>
      <c r="AH102" s="190">
        <f t="shared" si="21"/>
        <v>1</v>
      </c>
    </row>
    <row r="103" spans="2:34" x14ac:dyDescent="0.25">
      <c r="B103" s="96" t="str">
        <f t="shared" si="14"/>
        <v/>
      </c>
      <c r="C103" s="65" t="str">
        <f>IF('תנאי סף'!BE103&lt;&gt;1,"",'תנאי סף'!F103)</f>
        <v/>
      </c>
      <c r="D103" s="98" t="str">
        <f>'התחשיב הבסיסי'!AE103</f>
        <v/>
      </c>
      <c r="E103" s="57"/>
      <c r="F103" s="57"/>
      <c r="G103" s="98" t="str">
        <f t="shared" si="15"/>
        <v/>
      </c>
      <c r="H103" s="288" t="str">
        <f t="shared" si="16"/>
        <v/>
      </c>
      <c r="I103" s="62" t="str">
        <f t="shared" si="17"/>
        <v/>
      </c>
      <c r="K103" s="99"/>
      <c r="L103" s="99"/>
      <c r="M103" s="99"/>
      <c r="N103" s="99"/>
      <c r="O103" s="99"/>
      <c r="P103" s="99"/>
      <c r="Q103" s="99"/>
      <c r="R103" s="99"/>
      <c r="S103" s="99"/>
      <c r="T103" s="99"/>
      <c r="U103" s="99"/>
      <c r="V103" s="99"/>
      <c r="W103" s="99"/>
      <c r="X103" s="99"/>
      <c r="Y103" s="62" t="str">
        <f t="shared" si="12"/>
        <v/>
      </c>
      <c r="Z103" s="100" t="str">
        <f t="shared" si="13"/>
        <v/>
      </c>
      <c r="AE103" s="192">
        <f t="shared" si="18"/>
        <v>1</v>
      </c>
      <c r="AF103" s="190">
        <f t="shared" si="19"/>
        <v>0</v>
      </c>
      <c r="AG103" s="190">
        <f t="shared" si="20"/>
        <v>0</v>
      </c>
      <c r="AH103" s="190">
        <f t="shared" si="21"/>
        <v>1</v>
      </c>
    </row>
    <row r="104" spans="2:34" x14ac:dyDescent="0.25">
      <c r="B104" s="96">
        <f t="shared" si="14"/>
        <v>74</v>
      </c>
      <c r="C104" s="65" t="str">
        <f>IF('תנאי סף'!BE104&lt;&gt;1,"",'תנאי סף'!F104)</f>
        <v xml:space="preserve"> פיליציה בלומנטל -  אופרה קאמרה</v>
      </c>
      <c r="D104" s="98">
        <f>'התחשיב הבסיסי'!AE104</f>
        <v>1.5340900398464948E-2</v>
      </c>
      <c r="E104" s="57">
        <v>1</v>
      </c>
      <c r="F104" s="57">
        <v>4</v>
      </c>
      <c r="G104" s="98">
        <f t="shared" si="15"/>
        <v>0.25</v>
      </c>
      <c r="H104" s="288">
        <f t="shared" si="16"/>
        <v>0</v>
      </c>
      <c r="I104" s="62">
        <f t="shared" si="17"/>
        <v>1.5340900398464948E-2</v>
      </c>
      <c r="K104" s="99"/>
      <c r="L104" s="99"/>
      <c r="M104" s="99"/>
      <c r="N104" s="99"/>
      <c r="O104" s="99"/>
      <c r="P104" s="99"/>
      <c r="Q104" s="99"/>
      <c r="R104" s="99"/>
      <c r="S104" s="99"/>
      <c r="T104" s="99"/>
      <c r="U104" s="99"/>
      <c r="V104" s="99"/>
      <c r="W104" s="99"/>
      <c r="X104" s="99"/>
      <c r="Y104" s="62">
        <f t="shared" si="12"/>
        <v>1.5116002246807422E-2</v>
      </c>
      <c r="Z104" s="100">
        <f t="shared" si="13"/>
        <v>30593.669963371958</v>
      </c>
      <c r="AE104" s="192">
        <f t="shared" si="18"/>
        <v>1</v>
      </c>
      <c r="AF104" s="190">
        <f t="shared" si="19"/>
        <v>1</v>
      </c>
      <c r="AG104" s="190">
        <f t="shared" si="20"/>
        <v>1</v>
      </c>
      <c r="AH104" s="190">
        <f t="shared" si="21"/>
        <v>1</v>
      </c>
    </row>
    <row r="105" spans="2:34" x14ac:dyDescent="0.25">
      <c r="B105" s="96">
        <f t="shared" si="14"/>
        <v>75</v>
      </c>
      <c r="C105" s="65" t="str">
        <f>IF('תנאי סף'!BE105&lt;&gt;1,"",'תנאי סף'!F105)</f>
        <v xml:space="preserve">מקור-  פרויקט ילדי המוסיקה </v>
      </c>
      <c r="D105" s="98">
        <f>'התחשיב הבסיסי'!AE105</f>
        <v>2.6592036105423829E-2</v>
      </c>
      <c r="E105" s="57">
        <v>3</v>
      </c>
      <c r="F105" s="57">
        <v>5</v>
      </c>
      <c r="G105" s="98">
        <f t="shared" si="15"/>
        <v>0.6</v>
      </c>
      <c r="H105" s="288">
        <f t="shared" si="16"/>
        <v>1</v>
      </c>
      <c r="I105" s="62">
        <f t="shared" si="17"/>
        <v>2.7123876827532305E-2</v>
      </c>
      <c r="K105" s="99"/>
      <c r="L105" s="99"/>
      <c r="M105" s="99"/>
      <c r="N105" s="99"/>
      <c r="O105" s="99"/>
      <c r="P105" s="99"/>
      <c r="Q105" s="99"/>
      <c r="R105" s="99"/>
      <c r="S105" s="99"/>
      <c r="T105" s="99"/>
      <c r="U105" s="99"/>
      <c r="V105" s="99"/>
      <c r="W105" s="99"/>
      <c r="X105" s="99"/>
      <c r="Y105" s="62">
        <f t="shared" si="12"/>
        <v>2.6726239817588038E-2</v>
      </c>
      <c r="Z105" s="100">
        <f t="shared" si="13"/>
        <v>54091.931649051687</v>
      </c>
      <c r="AE105" s="192">
        <f t="shared" si="18"/>
        <v>1</v>
      </c>
      <c r="AF105" s="190">
        <f t="shared" si="19"/>
        <v>1</v>
      </c>
      <c r="AG105" s="190">
        <f t="shared" si="20"/>
        <v>1</v>
      </c>
      <c r="AH105" s="190">
        <f t="shared" si="21"/>
        <v>1</v>
      </c>
    </row>
    <row r="106" spans="2:34" x14ac:dyDescent="0.25">
      <c r="B106" s="96">
        <f t="shared" si="14"/>
        <v>76</v>
      </c>
      <c r="C106" s="65" t="str">
        <f>IF('תנאי סף'!BE106&lt;&gt;1,"",'תנאי סף'!F106)</f>
        <v xml:space="preserve"> פיליציה בלומנטל -  Soundpainting</v>
      </c>
      <c r="D106" s="98">
        <f>'התחשיב הבסיסי'!AE106</f>
        <v>1.4310390288808103E-2</v>
      </c>
      <c r="E106" s="57">
        <v>1</v>
      </c>
      <c r="F106" s="57">
        <v>4</v>
      </c>
      <c r="G106" s="98">
        <f t="shared" si="15"/>
        <v>0.25</v>
      </c>
      <c r="H106" s="288">
        <f t="shared" si="16"/>
        <v>0</v>
      </c>
      <c r="I106" s="62">
        <f t="shared" si="17"/>
        <v>1.4310390288808103E-2</v>
      </c>
      <c r="K106" s="99"/>
      <c r="L106" s="99"/>
      <c r="M106" s="99"/>
      <c r="N106" s="99"/>
      <c r="O106" s="99"/>
      <c r="P106" s="99"/>
      <c r="Q106" s="99"/>
      <c r="R106" s="99"/>
      <c r="S106" s="99"/>
      <c r="T106" s="99"/>
      <c r="U106" s="99"/>
      <c r="V106" s="99"/>
      <c r="W106" s="99"/>
      <c r="X106" s="99"/>
      <c r="Y106" s="62">
        <f t="shared" si="12"/>
        <v>1.4100599452425854E-2</v>
      </c>
      <c r="Z106" s="100">
        <f t="shared" si="13"/>
        <v>28538.569847350449</v>
      </c>
      <c r="AE106" s="192">
        <f t="shared" si="18"/>
        <v>1</v>
      </c>
      <c r="AF106" s="190">
        <f t="shared" si="19"/>
        <v>1</v>
      </c>
      <c r="AG106" s="190">
        <f t="shared" si="20"/>
        <v>1</v>
      </c>
      <c r="AH106" s="190">
        <f t="shared" si="21"/>
        <v>1</v>
      </c>
    </row>
    <row r="107" spans="2:34" x14ac:dyDescent="0.25">
      <c r="B107" s="96" t="str">
        <f t="shared" si="14"/>
        <v/>
      </c>
      <c r="C107" s="65" t="str">
        <f>IF('תנאי סף'!BE107&lt;&gt;1,"",'תנאי סף'!F107)</f>
        <v/>
      </c>
      <c r="D107" s="98" t="str">
        <f>'התחשיב הבסיסי'!AE107</f>
        <v/>
      </c>
      <c r="E107" s="57"/>
      <c r="F107" s="57"/>
      <c r="G107" s="98" t="str">
        <f t="shared" si="15"/>
        <v/>
      </c>
      <c r="H107" s="288" t="str">
        <f t="shared" si="16"/>
        <v/>
      </c>
      <c r="I107" s="62" t="str">
        <f t="shared" si="17"/>
        <v/>
      </c>
      <c r="K107" s="99"/>
      <c r="L107" s="99"/>
      <c r="M107" s="99"/>
      <c r="N107" s="99"/>
      <c r="O107" s="99"/>
      <c r="P107" s="99"/>
      <c r="Q107" s="99"/>
      <c r="R107" s="99"/>
      <c r="S107" s="99"/>
      <c r="T107" s="99"/>
      <c r="U107" s="99"/>
      <c r="V107" s="99"/>
      <c r="W107" s="99"/>
      <c r="X107" s="99"/>
      <c r="Y107" s="62" t="str">
        <f t="shared" si="12"/>
        <v/>
      </c>
      <c r="Z107" s="100" t="str">
        <f t="shared" si="13"/>
        <v/>
      </c>
      <c r="AE107" s="192">
        <f t="shared" si="18"/>
        <v>1</v>
      </c>
      <c r="AF107" s="190">
        <f t="shared" si="19"/>
        <v>0</v>
      </c>
      <c r="AG107" s="190">
        <f t="shared" si="20"/>
        <v>0</v>
      </c>
      <c r="AH107" s="190">
        <f t="shared" si="21"/>
        <v>1</v>
      </c>
    </row>
    <row r="108" spans="2:34" x14ac:dyDescent="0.25">
      <c r="B108" s="96" t="str">
        <f t="shared" si="14"/>
        <v/>
      </c>
      <c r="C108" s="65" t="str">
        <f>IF('תנאי סף'!BE108&lt;&gt;1,"",'תנאי סף'!F108)</f>
        <v/>
      </c>
      <c r="D108" s="98" t="str">
        <f>'התחשיב הבסיסי'!AE108</f>
        <v/>
      </c>
      <c r="E108" s="57"/>
      <c r="F108" s="57"/>
      <c r="G108" s="98" t="str">
        <f t="shared" si="15"/>
        <v/>
      </c>
      <c r="H108" s="288" t="str">
        <f t="shared" si="16"/>
        <v/>
      </c>
      <c r="I108" s="62" t="str">
        <f t="shared" si="17"/>
        <v/>
      </c>
      <c r="K108" s="99"/>
      <c r="L108" s="99"/>
      <c r="M108" s="99"/>
      <c r="N108" s="99"/>
      <c r="O108" s="99"/>
      <c r="P108" s="99"/>
      <c r="Q108" s="99"/>
      <c r="R108" s="99"/>
      <c r="S108" s="99"/>
      <c r="T108" s="99"/>
      <c r="U108" s="99"/>
      <c r="V108" s="99"/>
      <c r="W108" s="99"/>
      <c r="X108" s="99"/>
      <c r="Y108" s="62" t="str">
        <f t="shared" si="12"/>
        <v/>
      </c>
      <c r="Z108" s="100" t="str">
        <f t="shared" si="13"/>
        <v/>
      </c>
      <c r="AE108" s="192">
        <f t="shared" si="18"/>
        <v>1</v>
      </c>
      <c r="AF108" s="190">
        <f t="shared" si="19"/>
        <v>0</v>
      </c>
      <c r="AG108" s="190">
        <f t="shared" si="20"/>
        <v>0</v>
      </c>
      <c r="AH108" s="190">
        <f t="shared" si="21"/>
        <v>1</v>
      </c>
    </row>
    <row r="109" spans="2:34" x14ac:dyDescent="0.25">
      <c r="B109" s="96" t="str">
        <f t="shared" si="14"/>
        <v/>
      </c>
      <c r="C109" s="65" t="str">
        <f>IF('תנאי סף'!BE109&lt;&gt;1,"",'תנאי סף'!F109)</f>
        <v/>
      </c>
      <c r="D109" s="98" t="str">
        <f>'התחשיב הבסיסי'!AE109</f>
        <v/>
      </c>
      <c r="E109" s="57"/>
      <c r="F109" s="57"/>
      <c r="G109" s="98" t="str">
        <f t="shared" si="15"/>
        <v/>
      </c>
      <c r="H109" s="288" t="str">
        <f t="shared" si="16"/>
        <v/>
      </c>
      <c r="I109" s="62" t="str">
        <f t="shared" si="17"/>
        <v/>
      </c>
      <c r="K109" s="99"/>
      <c r="L109" s="99"/>
      <c r="M109" s="99"/>
      <c r="N109" s="99"/>
      <c r="O109" s="99"/>
      <c r="P109" s="99"/>
      <c r="Q109" s="99"/>
      <c r="R109" s="99"/>
      <c r="S109" s="99"/>
      <c r="T109" s="99"/>
      <c r="U109" s="99"/>
      <c r="V109" s="99"/>
      <c r="W109" s="99"/>
      <c r="X109" s="99"/>
      <c r="Y109" s="62" t="str">
        <f t="shared" si="12"/>
        <v/>
      </c>
      <c r="Z109" s="100" t="str">
        <f t="shared" si="13"/>
        <v/>
      </c>
      <c r="AE109" s="192">
        <f t="shared" si="18"/>
        <v>1</v>
      </c>
      <c r="AF109" s="190">
        <f t="shared" si="19"/>
        <v>0</v>
      </c>
      <c r="AG109" s="190">
        <f t="shared" si="20"/>
        <v>0</v>
      </c>
      <c r="AH109" s="190">
        <f t="shared" si="21"/>
        <v>1</v>
      </c>
    </row>
    <row r="110" spans="2:34" x14ac:dyDescent="0.25">
      <c r="B110" s="96" t="str">
        <f t="shared" si="14"/>
        <v/>
      </c>
      <c r="C110" s="65" t="str">
        <f>IF('תנאי סף'!BE110&lt;&gt;1,"",'תנאי סף'!F110)</f>
        <v/>
      </c>
      <c r="D110" s="98" t="str">
        <f>'התחשיב הבסיסי'!AE110</f>
        <v/>
      </c>
      <c r="E110" s="57"/>
      <c r="F110" s="57"/>
      <c r="G110" s="98" t="str">
        <f t="shared" si="15"/>
        <v/>
      </c>
      <c r="H110" s="288" t="str">
        <f t="shared" si="16"/>
        <v/>
      </c>
      <c r="I110" s="62" t="str">
        <f t="shared" si="17"/>
        <v/>
      </c>
      <c r="K110" s="99"/>
      <c r="L110" s="99"/>
      <c r="M110" s="99"/>
      <c r="N110" s="99"/>
      <c r="O110" s="99"/>
      <c r="P110" s="99"/>
      <c r="Q110" s="99"/>
      <c r="R110" s="99"/>
      <c r="S110" s="99"/>
      <c r="T110" s="99"/>
      <c r="U110" s="99"/>
      <c r="V110" s="99"/>
      <c r="W110" s="99"/>
      <c r="X110" s="99"/>
      <c r="Y110" s="62" t="str">
        <f t="shared" si="12"/>
        <v/>
      </c>
      <c r="Z110" s="100" t="str">
        <f t="shared" si="13"/>
        <v/>
      </c>
      <c r="AE110" s="192">
        <f t="shared" si="18"/>
        <v>1</v>
      </c>
      <c r="AF110" s="190">
        <f t="shared" si="19"/>
        <v>0</v>
      </c>
      <c r="AG110" s="190">
        <f t="shared" si="20"/>
        <v>0</v>
      </c>
      <c r="AH110" s="190">
        <f t="shared" si="21"/>
        <v>1</v>
      </c>
    </row>
    <row r="111" spans="2:34" x14ac:dyDescent="0.25">
      <c r="B111" s="96" t="str">
        <f t="shared" si="14"/>
        <v/>
      </c>
      <c r="C111" s="65" t="str">
        <f>IF('תנאי סף'!BE111&lt;&gt;1,"",'תנאי סף'!F111)</f>
        <v/>
      </c>
      <c r="D111" s="98" t="str">
        <f>'התחשיב הבסיסי'!AE111</f>
        <v/>
      </c>
      <c r="E111" s="57"/>
      <c r="F111" s="57"/>
      <c r="G111" s="98" t="str">
        <f t="shared" si="15"/>
        <v/>
      </c>
      <c r="H111" s="288" t="str">
        <f t="shared" si="16"/>
        <v/>
      </c>
      <c r="I111" s="62" t="str">
        <f t="shared" si="17"/>
        <v/>
      </c>
      <c r="K111" s="99"/>
      <c r="L111" s="99"/>
      <c r="M111" s="99"/>
      <c r="N111" s="99"/>
      <c r="O111" s="99"/>
      <c r="P111" s="99"/>
      <c r="Q111" s="99"/>
      <c r="R111" s="99"/>
      <c r="S111" s="99"/>
      <c r="T111" s="99"/>
      <c r="U111" s="99"/>
      <c r="V111" s="99"/>
      <c r="W111" s="99"/>
      <c r="X111" s="99"/>
      <c r="Y111" s="62" t="str">
        <f t="shared" si="12"/>
        <v/>
      </c>
      <c r="Z111" s="100" t="str">
        <f t="shared" si="13"/>
        <v/>
      </c>
      <c r="AE111" s="192">
        <f t="shared" si="18"/>
        <v>1</v>
      </c>
      <c r="AF111" s="190">
        <f t="shared" si="19"/>
        <v>0</v>
      </c>
      <c r="AG111" s="190">
        <f t="shared" si="20"/>
        <v>0</v>
      </c>
      <c r="AH111" s="190">
        <f t="shared" si="21"/>
        <v>1</v>
      </c>
    </row>
    <row r="112" spans="2:34" x14ac:dyDescent="0.25">
      <c r="B112" s="96" t="str">
        <f t="shared" si="14"/>
        <v/>
      </c>
      <c r="C112" s="65" t="str">
        <f>IF('תנאי סף'!BE112&lt;&gt;1,"",'תנאי סף'!F112)</f>
        <v/>
      </c>
      <c r="D112" s="98" t="str">
        <f>'התחשיב הבסיסי'!AE112</f>
        <v/>
      </c>
      <c r="E112" s="57"/>
      <c r="F112" s="57"/>
      <c r="G112" s="98" t="str">
        <f t="shared" si="15"/>
        <v/>
      </c>
      <c r="H112" s="288" t="str">
        <f t="shared" si="16"/>
        <v/>
      </c>
      <c r="I112" s="62" t="str">
        <f t="shared" si="17"/>
        <v/>
      </c>
      <c r="K112" s="99"/>
      <c r="L112" s="99"/>
      <c r="M112" s="99"/>
      <c r="N112" s="99"/>
      <c r="O112" s="99"/>
      <c r="P112" s="99"/>
      <c r="Q112" s="99"/>
      <c r="R112" s="99"/>
      <c r="S112" s="99"/>
      <c r="T112" s="99"/>
      <c r="U112" s="99"/>
      <c r="V112" s="99"/>
      <c r="W112" s="99"/>
      <c r="X112" s="99"/>
      <c r="Y112" s="62" t="str">
        <f t="shared" si="12"/>
        <v/>
      </c>
      <c r="Z112" s="100" t="str">
        <f t="shared" si="13"/>
        <v/>
      </c>
      <c r="AE112" s="192">
        <f t="shared" si="18"/>
        <v>1</v>
      </c>
      <c r="AF112" s="190">
        <f t="shared" si="19"/>
        <v>0</v>
      </c>
      <c r="AG112" s="190">
        <f t="shared" si="20"/>
        <v>0</v>
      </c>
      <c r="AH112" s="190">
        <f t="shared" si="21"/>
        <v>1</v>
      </c>
    </row>
    <row r="113" spans="2:34" x14ac:dyDescent="0.25">
      <c r="B113" s="96" t="str">
        <f t="shared" si="14"/>
        <v/>
      </c>
      <c r="C113" s="65" t="str">
        <f>IF('תנאי סף'!BE113&lt;&gt;1,"",'תנאי סף'!F113)</f>
        <v/>
      </c>
      <c r="D113" s="98" t="str">
        <f>'התחשיב הבסיסי'!AE113</f>
        <v/>
      </c>
      <c r="E113" s="57"/>
      <c r="F113" s="57"/>
      <c r="G113" s="98" t="str">
        <f t="shared" si="15"/>
        <v/>
      </c>
      <c r="H113" s="288" t="str">
        <f t="shared" si="16"/>
        <v/>
      </c>
      <c r="I113" s="62" t="str">
        <f t="shared" si="17"/>
        <v/>
      </c>
      <c r="K113" s="99"/>
      <c r="L113" s="99"/>
      <c r="M113" s="99"/>
      <c r="N113" s="99"/>
      <c r="O113" s="99"/>
      <c r="P113" s="99"/>
      <c r="Q113" s="99"/>
      <c r="R113" s="99"/>
      <c r="S113" s="99"/>
      <c r="T113" s="99"/>
      <c r="U113" s="99"/>
      <c r="V113" s="99"/>
      <c r="W113" s="99"/>
      <c r="X113" s="99"/>
      <c r="Y113" s="62" t="str">
        <f t="shared" si="12"/>
        <v/>
      </c>
      <c r="Z113" s="100" t="str">
        <f t="shared" si="13"/>
        <v/>
      </c>
      <c r="AE113" s="192">
        <f t="shared" si="18"/>
        <v>1</v>
      </c>
      <c r="AF113" s="190">
        <f t="shared" si="19"/>
        <v>0</v>
      </c>
      <c r="AG113" s="190">
        <f t="shared" si="20"/>
        <v>0</v>
      </c>
      <c r="AH113" s="190">
        <f t="shared" si="21"/>
        <v>1</v>
      </c>
    </row>
    <row r="114" spans="2:34" x14ac:dyDescent="0.25">
      <c r="B114" s="96" t="str">
        <f t="shared" si="14"/>
        <v/>
      </c>
      <c r="C114" s="65" t="str">
        <f>IF('תנאי סף'!BE114&lt;&gt;1,"",'תנאי סף'!F114)</f>
        <v/>
      </c>
      <c r="D114" s="98" t="str">
        <f>'התחשיב הבסיסי'!AE114</f>
        <v/>
      </c>
      <c r="E114" s="57"/>
      <c r="F114" s="57"/>
      <c r="G114" s="98" t="str">
        <f t="shared" si="15"/>
        <v/>
      </c>
      <c r="H114" s="288" t="str">
        <f t="shared" si="16"/>
        <v/>
      </c>
      <c r="I114" s="62" t="str">
        <f t="shared" si="17"/>
        <v/>
      </c>
      <c r="K114" s="99"/>
      <c r="L114" s="99"/>
      <c r="M114" s="99"/>
      <c r="N114" s="99"/>
      <c r="O114" s="99"/>
      <c r="P114" s="99"/>
      <c r="Q114" s="99"/>
      <c r="R114" s="99"/>
      <c r="S114" s="99"/>
      <c r="T114" s="99"/>
      <c r="U114" s="99"/>
      <c r="V114" s="99"/>
      <c r="W114" s="99"/>
      <c r="X114" s="99"/>
      <c r="Y114" s="62" t="str">
        <f t="shared" si="12"/>
        <v/>
      </c>
      <c r="Z114" s="100" t="str">
        <f t="shared" si="13"/>
        <v/>
      </c>
      <c r="AE114" s="192">
        <f t="shared" si="18"/>
        <v>1</v>
      </c>
      <c r="AF114" s="190">
        <f t="shared" si="19"/>
        <v>0</v>
      </c>
      <c r="AG114" s="190">
        <f t="shared" si="20"/>
        <v>0</v>
      </c>
      <c r="AH114" s="190">
        <f t="shared" si="21"/>
        <v>1</v>
      </c>
    </row>
    <row r="115" spans="2:34" x14ac:dyDescent="0.25">
      <c r="B115" s="96" t="str">
        <f t="shared" si="14"/>
        <v/>
      </c>
      <c r="C115" s="65" t="str">
        <f>IF('תנאי סף'!BE115&lt;&gt;1,"",'תנאי סף'!F115)</f>
        <v/>
      </c>
      <c r="D115" s="98" t="str">
        <f>'התחשיב הבסיסי'!AE115</f>
        <v/>
      </c>
      <c r="E115" s="57"/>
      <c r="F115" s="57"/>
      <c r="G115" s="98" t="str">
        <f t="shared" si="15"/>
        <v/>
      </c>
      <c r="H115" s="288" t="str">
        <f t="shared" si="16"/>
        <v/>
      </c>
      <c r="I115" s="62" t="str">
        <f t="shared" si="17"/>
        <v/>
      </c>
      <c r="K115" s="99"/>
      <c r="L115" s="99"/>
      <c r="M115" s="99"/>
      <c r="N115" s="99"/>
      <c r="O115" s="99"/>
      <c r="P115" s="99"/>
      <c r="Q115" s="99"/>
      <c r="R115" s="99"/>
      <c r="S115" s="99"/>
      <c r="T115" s="99"/>
      <c r="U115" s="99"/>
      <c r="V115" s="99"/>
      <c r="W115" s="99"/>
      <c r="X115" s="99"/>
      <c r="Y115" s="62" t="str">
        <f t="shared" si="12"/>
        <v/>
      </c>
      <c r="Z115" s="100" t="str">
        <f t="shared" si="13"/>
        <v/>
      </c>
      <c r="AE115" s="192">
        <f t="shared" si="18"/>
        <v>1</v>
      </c>
      <c r="AF115" s="190">
        <f t="shared" si="19"/>
        <v>0</v>
      </c>
      <c r="AG115" s="190">
        <f t="shared" si="20"/>
        <v>0</v>
      </c>
      <c r="AH115" s="190">
        <f t="shared" si="21"/>
        <v>1</v>
      </c>
    </row>
    <row r="116" spans="2:34" x14ac:dyDescent="0.25">
      <c r="B116" s="96" t="str">
        <f t="shared" si="14"/>
        <v/>
      </c>
      <c r="C116" s="65" t="str">
        <f>IF('תנאי סף'!BE116&lt;&gt;1,"",'תנאי סף'!F116)</f>
        <v/>
      </c>
      <c r="D116" s="98" t="str">
        <f>'התחשיב הבסיסי'!AE116</f>
        <v/>
      </c>
      <c r="E116" s="57"/>
      <c r="F116" s="57"/>
      <c r="G116" s="98" t="str">
        <f t="shared" si="15"/>
        <v/>
      </c>
      <c r="H116" s="288" t="str">
        <f t="shared" si="16"/>
        <v/>
      </c>
      <c r="I116" s="62" t="str">
        <f t="shared" si="17"/>
        <v/>
      </c>
      <c r="K116" s="99"/>
      <c r="L116" s="99"/>
      <c r="M116" s="99"/>
      <c r="N116" s="99"/>
      <c r="O116" s="99"/>
      <c r="P116" s="99"/>
      <c r="Q116" s="99"/>
      <c r="R116" s="99"/>
      <c r="S116" s="99"/>
      <c r="T116" s="99"/>
      <c r="U116" s="99"/>
      <c r="V116" s="99"/>
      <c r="W116" s="99"/>
      <c r="X116" s="99"/>
      <c r="Y116" s="62" t="str">
        <f t="shared" si="12"/>
        <v/>
      </c>
      <c r="Z116" s="100" t="str">
        <f t="shared" si="13"/>
        <v/>
      </c>
      <c r="AE116" s="192">
        <f t="shared" si="18"/>
        <v>1</v>
      </c>
      <c r="AF116" s="190">
        <f t="shared" si="19"/>
        <v>0</v>
      </c>
      <c r="AG116" s="190">
        <f t="shared" si="20"/>
        <v>0</v>
      </c>
      <c r="AH116" s="190">
        <f t="shared" si="21"/>
        <v>1</v>
      </c>
    </row>
    <row r="117" spans="2:34" x14ac:dyDescent="0.25">
      <c r="B117" s="96" t="str">
        <f t="shared" si="14"/>
        <v/>
      </c>
      <c r="C117" s="65" t="str">
        <f>IF('תנאי סף'!BE117&lt;&gt;1,"",'תנאי סף'!F117)</f>
        <v/>
      </c>
      <c r="D117" s="98" t="str">
        <f>'התחשיב הבסיסי'!AE117</f>
        <v/>
      </c>
      <c r="E117" s="57"/>
      <c r="F117" s="57"/>
      <c r="G117" s="98" t="str">
        <f t="shared" si="15"/>
        <v/>
      </c>
      <c r="H117" s="288" t="str">
        <f t="shared" si="16"/>
        <v/>
      </c>
      <c r="I117" s="62" t="str">
        <f t="shared" si="17"/>
        <v/>
      </c>
      <c r="K117" s="99"/>
      <c r="L117" s="99"/>
      <c r="M117" s="99"/>
      <c r="N117" s="99"/>
      <c r="O117" s="99"/>
      <c r="P117" s="99"/>
      <c r="Q117" s="99"/>
      <c r="R117" s="99"/>
      <c r="S117" s="99"/>
      <c r="T117" s="99"/>
      <c r="U117" s="99"/>
      <c r="V117" s="99"/>
      <c r="W117" s="99"/>
      <c r="X117" s="99"/>
      <c r="Y117" s="62" t="str">
        <f t="shared" si="12"/>
        <v/>
      </c>
      <c r="Z117" s="100" t="str">
        <f t="shared" si="13"/>
        <v/>
      </c>
      <c r="AE117" s="192">
        <f t="shared" si="18"/>
        <v>1</v>
      </c>
      <c r="AF117" s="190">
        <f t="shared" si="19"/>
        <v>0</v>
      </c>
      <c r="AG117" s="190">
        <f t="shared" si="20"/>
        <v>0</v>
      </c>
      <c r="AH117" s="190">
        <f t="shared" si="21"/>
        <v>1</v>
      </c>
    </row>
    <row r="118" spans="2:34" x14ac:dyDescent="0.25">
      <c r="B118" s="96" t="str">
        <f t="shared" si="14"/>
        <v/>
      </c>
      <c r="C118" s="65" t="str">
        <f>IF('תנאי סף'!BE118&lt;&gt;1,"",'תנאי סף'!F118)</f>
        <v/>
      </c>
      <c r="D118" s="98" t="str">
        <f>'התחשיב הבסיסי'!AE118</f>
        <v/>
      </c>
      <c r="E118" s="57"/>
      <c r="F118" s="57"/>
      <c r="G118" s="98" t="str">
        <f t="shared" si="15"/>
        <v/>
      </c>
      <c r="H118" s="288" t="str">
        <f t="shared" si="16"/>
        <v/>
      </c>
      <c r="I118" s="62" t="str">
        <f t="shared" si="17"/>
        <v/>
      </c>
      <c r="K118" s="99"/>
      <c r="L118" s="99"/>
      <c r="M118" s="99"/>
      <c r="N118" s="99"/>
      <c r="O118" s="99"/>
      <c r="P118" s="99"/>
      <c r="Q118" s="99"/>
      <c r="R118" s="99"/>
      <c r="S118" s="99"/>
      <c r="T118" s="99"/>
      <c r="U118" s="99"/>
      <c r="V118" s="99"/>
      <c r="W118" s="99"/>
      <c r="X118" s="99"/>
      <c r="Y118" s="62" t="str">
        <f t="shared" si="12"/>
        <v/>
      </c>
      <c r="Z118" s="100" t="str">
        <f t="shared" si="13"/>
        <v/>
      </c>
      <c r="AE118" s="192">
        <f t="shared" si="18"/>
        <v>1</v>
      </c>
      <c r="AF118" s="190">
        <f t="shared" si="19"/>
        <v>0</v>
      </c>
      <c r="AG118" s="190">
        <f t="shared" si="20"/>
        <v>0</v>
      </c>
      <c r="AH118" s="190">
        <f t="shared" si="21"/>
        <v>1</v>
      </c>
    </row>
    <row r="119" spans="2:34" x14ac:dyDescent="0.25">
      <c r="B119" s="96" t="str">
        <f t="shared" si="14"/>
        <v/>
      </c>
      <c r="C119" s="65" t="str">
        <f>IF('תנאי סף'!BE119&lt;&gt;1,"",'תנאי סף'!F119)</f>
        <v/>
      </c>
      <c r="D119" s="98" t="str">
        <f>'התחשיב הבסיסי'!AE119</f>
        <v/>
      </c>
      <c r="E119" s="57"/>
      <c r="F119" s="57"/>
      <c r="G119" s="98" t="str">
        <f t="shared" si="15"/>
        <v/>
      </c>
      <c r="H119" s="288" t="str">
        <f t="shared" si="16"/>
        <v/>
      </c>
      <c r="I119" s="62" t="str">
        <f t="shared" si="17"/>
        <v/>
      </c>
      <c r="K119" s="99"/>
      <c r="L119" s="99"/>
      <c r="M119" s="99"/>
      <c r="N119" s="99"/>
      <c r="O119" s="99"/>
      <c r="P119" s="99"/>
      <c r="Q119" s="99"/>
      <c r="R119" s="99"/>
      <c r="S119" s="99"/>
      <c r="T119" s="99"/>
      <c r="U119" s="99"/>
      <c r="V119" s="99"/>
      <c r="W119" s="99"/>
      <c r="X119" s="99"/>
      <c r="Y119" s="62" t="str">
        <f t="shared" si="12"/>
        <v/>
      </c>
      <c r="Z119" s="100" t="str">
        <f t="shared" si="13"/>
        <v/>
      </c>
      <c r="AE119" s="192">
        <f t="shared" si="18"/>
        <v>1</v>
      </c>
      <c r="AF119" s="190">
        <f t="shared" si="19"/>
        <v>0</v>
      </c>
      <c r="AG119" s="190">
        <f t="shared" si="20"/>
        <v>0</v>
      </c>
      <c r="AH119" s="190">
        <f t="shared" si="21"/>
        <v>1</v>
      </c>
    </row>
    <row r="120" spans="2:34" x14ac:dyDescent="0.25">
      <c r="B120" s="96" t="str">
        <f t="shared" si="14"/>
        <v/>
      </c>
      <c r="C120" s="65" t="str">
        <f>IF('תנאי סף'!BE120&lt;&gt;1,"",'תנאי סף'!F120)</f>
        <v/>
      </c>
      <c r="D120" s="98" t="str">
        <f>'התחשיב הבסיסי'!AE120</f>
        <v/>
      </c>
      <c r="E120" s="57"/>
      <c r="F120" s="57"/>
      <c r="G120" s="98" t="str">
        <f t="shared" si="15"/>
        <v/>
      </c>
      <c r="H120" s="288" t="str">
        <f t="shared" si="16"/>
        <v/>
      </c>
      <c r="I120" s="62" t="str">
        <f t="shared" si="17"/>
        <v/>
      </c>
      <c r="K120" s="99"/>
      <c r="L120" s="99"/>
      <c r="M120" s="99"/>
      <c r="N120" s="99"/>
      <c r="O120" s="99"/>
      <c r="P120" s="99"/>
      <c r="Q120" s="99"/>
      <c r="R120" s="99"/>
      <c r="S120" s="99"/>
      <c r="T120" s="99"/>
      <c r="U120" s="99"/>
      <c r="V120" s="99"/>
      <c r="W120" s="99"/>
      <c r="X120" s="99"/>
      <c r="Y120" s="62" t="str">
        <f t="shared" si="12"/>
        <v/>
      </c>
      <c r="Z120" s="100" t="str">
        <f t="shared" si="13"/>
        <v/>
      </c>
      <c r="AE120" s="192">
        <f t="shared" si="18"/>
        <v>1</v>
      </c>
      <c r="AF120" s="190">
        <f t="shared" si="19"/>
        <v>0</v>
      </c>
      <c r="AG120" s="190">
        <f t="shared" si="20"/>
        <v>0</v>
      </c>
      <c r="AH120" s="190">
        <f t="shared" si="21"/>
        <v>1</v>
      </c>
    </row>
    <row r="121" spans="2:34" x14ac:dyDescent="0.25">
      <c r="B121" s="96" t="str">
        <f t="shared" si="14"/>
        <v/>
      </c>
      <c r="C121" s="65" t="str">
        <f>IF('תנאי סף'!BE121&lt;&gt;1,"",'תנאי סף'!F121)</f>
        <v/>
      </c>
      <c r="D121" s="98" t="str">
        <f>'התחשיב הבסיסי'!AE121</f>
        <v/>
      </c>
      <c r="E121" s="57"/>
      <c r="F121" s="57"/>
      <c r="G121" s="98" t="str">
        <f t="shared" si="15"/>
        <v/>
      </c>
      <c r="H121" s="288" t="str">
        <f t="shared" si="16"/>
        <v/>
      </c>
      <c r="I121" s="62" t="str">
        <f t="shared" si="17"/>
        <v/>
      </c>
      <c r="K121" s="99"/>
      <c r="L121" s="99"/>
      <c r="M121" s="99"/>
      <c r="N121" s="99"/>
      <c r="O121" s="99"/>
      <c r="P121" s="99"/>
      <c r="Q121" s="99"/>
      <c r="R121" s="99"/>
      <c r="S121" s="99"/>
      <c r="T121" s="99"/>
      <c r="U121" s="99"/>
      <c r="V121" s="99"/>
      <c r="W121" s="99"/>
      <c r="X121" s="99"/>
      <c r="Y121" s="62" t="str">
        <f t="shared" si="12"/>
        <v/>
      </c>
      <c r="Z121" s="100" t="str">
        <f t="shared" si="13"/>
        <v/>
      </c>
      <c r="AE121" s="192">
        <f t="shared" si="18"/>
        <v>1</v>
      </c>
      <c r="AF121" s="190">
        <f t="shared" si="19"/>
        <v>0</v>
      </c>
      <c r="AG121" s="190">
        <f t="shared" si="20"/>
        <v>0</v>
      </c>
      <c r="AH121" s="190">
        <f t="shared" si="21"/>
        <v>1</v>
      </c>
    </row>
    <row r="122" spans="2:34" x14ac:dyDescent="0.25">
      <c r="B122" s="96" t="str">
        <f t="shared" si="14"/>
        <v/>
      </c>
      <c r="C122" s="65" t="str">
        <f>IF('תנאי סף'!BE122&lt;&gt;1,"",'תנאי סף'!F122)</f>
        <v/>
      </c>
      <c r="D122" s="98" t="str">
        <f>'התחשיב הבסיסי'!AE122</f>
        <v/>
      </c>
      <c r="E122" s="57"/>
      <c r="F122" s="57"/>
      <c r="G122" s="98" t="str">
        <f t="shared" si="15"/>
        <v/>
      </c>
      <c r="H122" s="288" t="str">
        <f t="shared" si="16"/>
        <v/>
      </c>
      <c r="I122" s="62" t="str">
        <f t="shared" si="17"/>
        <v/>
      </c>
      <c r="K122" s="99"/>
      <c r="L122" s="99"/>
      <c r="M122" s="99"/>
      <c r="N122" s="99"/>
      <c r="O122" s="99"/>
      <c r="P122" s="99"/>
      <c r="Q122" s="99"/>
      <c r="R122" s="99"/>
      <c r="S122" s="99"/>
      <c r="T122" s="99"/>
      <c r="U122" s="99"/>
      <c r="V122" s="99"/>
      <c r="W122" s="99"/>
      <c r="X122" s="99"/>
      <c r="Y122" s="62" t="str">
        <f t="shared" si="12"/>
        <v/>
      </c>
      <c r="Z122" s="100" t="str">
        <f t="shared" si="13"/>
        <v/>
      </c>
      <c r="AE122" s="192">
        <f t="shared" si="18"/>
        <v>1</v>
      </c>
      <c r="AF122" s="190">
        <f t="shared" si="19"/>
        <v>0</v>
      </c>
      <c r="AG122" s="190">
        <f t="shared" si="20"/>
        <v>0</v>
      </c>
      <c r="AH122" s="190">
        <f t="shared" si="21"/>
        <v>1</v>
      </c>
    </row>
    <row r="123" spans="2:34" x14ac:dyDescent="0.25">
      <c r="B123" s="96" t="str">
        <f t="shared" si="14"/>
        <v/>
      </c>
      <c r="C123" s="65" t="str">
        <f>IF('תנאי סף'!BE123&lt;&gt;1,"",'תנאי סף'!F123)</f>
        <v/>
      </c>
      <c r="D123" s="98" t="str">
        <f>'התחשיב הבסיסי'!AE123</f>
        <v/>
      </c>
      <c r="E123" s="57"/>
      <c r="F123" s="57"/>
      <c r="G123" s="98" t="str">
        <f t="shared" si="15"/>
        <v/>
      </c>
      <c r="H123" s="288" t="str">
        <f t="shared" si="16"/>
        <v/>
      </c>
      <c r="I123" s="62" t="str">
        <f t="shared" si="17"/>
        <v/>
      </c>
      <c r="K123" s="99"/>
      <c r="L123" s="99"/>
      <c r="M123" s="99"/>
      <c r="N123" s="99"/>
      <c r="O123" s="99"/>
      <c r="P123" s="99"/>
      <c r="Q123" s="99"/>
      <c r="R123" s="99"/>
      <c r="S123" s="99"/>
      <c r="T123" s="99"/>
      <c r="U123" s="99"/>
      <c r="V123" s="99"/>
      <c r="W123" s="99"/>
      <c r="X123" s="99"/>
      <c r="Y123" s="62" t="str">
        <f t="shared" si="12"/>
        <v/>
      </c>
      <c r="Z123" s="100" t="str">
        <f t="shared" si="13"/>
        <v/>
      </c>
      <c r="AE123" s="192">
        <f t="shared" si="18"/>
        <v>1</v>
      </c>
      <c r="AF123" s="190">
        <f t="shared" si="19"/>
        <v>0</v>
      </c>
      <c r="AG123" s="190">
        <f t="shared" si="20"/>
        <v>0</v>
      </c>
      <c r="AH123" s="190">
        <f t="shared" si="21"/>
        <v>1</v>
      </c>
    </row>
    <row r="124" spans="2:34" x14ac:dyDescent="0.25">
      <c r="B124" s="96" t="str">
        <f t="shared" si="14"/>
        <v/>
      </c>
      <c r="C124" s="65" t="str">
        <f>IF('תנאי סף'!BE124&lt;&gt;1,"",'תנאי סף'!F124)</f>
        <v/>
      </c>
      <c r="D124" s="98" t="str">
        <f>'התחשיב הבסיסי'!AE124</f>
        <v/>
      </c>
      <c r="E124" s="57"/>
      <c r="F124" s="57"/>
      <c r="G124" s="98" t="str">
        <f t="shared" si="15"/>
        <v/>
      </c>
      <c r="H124" s="288" t="str">
        <f t="shared" si="16"/>
        <v/>
      </c>
      <c r="I124" s="62" t="str">
        <f t="shared" si="17"/>
        <v/>
      </c>
      <c r="K124" s="99"/>
      <c r="L124" s="99"/>
      <c r="M124" s="99"/>
      <c r="N124" s="99"/>
      <c r="O124" s="99"/>
      <c r="P124" s="99"/>
      <c r="Q124" s="99"/>
      <c r="R124" s="99"/>
      <c r="S124" s="99"/>
      <c r="T124" s="99"/>
      <c r="U124" s="99"/>
      <c r="V124" s="99"/>
      <c r="W124" s="99"/>
      <c r="X124" s="99"/>
      <c r="Y124" s="62" t="str">
        <f t="shared" si="12"/>
        <v/>
      </c>
      <c r="Z124" s="100" t="str">
        <f t="shared" si="13"/>
        <v/>
      </c>
      <c r="AE124" s="192">
        <f t="shared" si="18"/>
        <v>1</v>
      </c>
      <c r="AF124" s="190">
        <f t="shared" si="19"/>
        <v>0</v>
      </c>
      <c r="AG124" s="190">
        <f t="shared" si="20"/>
        <v>0</v>
      </c>
      <c r="AH124" s="190">
        <f t="shared" si="21"/>
        <v>1</v>
      </c>
    </row>
    <row r="125" spans="2:34" x14ac:dyDescent="0.25">
      <c r="B125" s="96" t="str">
        <f t="shared" si="14"/>
        <v/>
      </c>
      <c r="C125" s="65" t="str">
        <f>IF('תנאי סף'!BE125&lt;&gt;1,"",'תנאי סף'!F125)</f>
        <v/>
      </c>
      <c r="D125" s="98" t="str">
        <f>'התחשיב הבסיסי'!AE125</f>
        <v/>
      </c>
      <c r="E125" s="57"/>
      <c r="F125" s="57"/>
      <c r="G125" s="98" t="str">
        <f t="shared" si="15"/>
        <v/>
      </c>
      <c r="H125" s="288" t="str">
        <f t="shared" si="16"/>
        <v/>
      </c>
      <c r="I125" s="62" t="str">
        <f t="shared" si="17"/>
        <v/>
      </c>
      <c r="K125" s="99"/>
      <c r="L125" s="99"/>
      <c r="M125" s="99"/>
      <c r="N125" s="99"/>
      <c r="O125" s="99"/>
      <c r="P125" s="99"/>
      <c r="Q125" s="99"/>
      <c r="R125" s="99"/>
      <c r="S125" s="99"/>
      <c r="T125" s="99"/>
      <c r="U125" s="99"/>
      <c r="V125" s="99"/>
      <c r="W125" s="99"/>
      <c r="X125" s="99"/>
      <c r="Y125" s="62" t="str">
        <f t="shared" si="12"/>
        <v/>
      </c>
      <c r="Z125" s="100" t="str">
        <f t="shared" si="13"/>
        <v/>
      </c>
      <c r="AE125" s="192">
        <f t="shared" si="18"/>
        <v>1</v>
      </c>
      <c r="AF125" s="190">
        <f t="shared" si="19"/>
        <v>0</v>
      </c>
      <c r="AG125" s="190">
        <f t="shared" si="20"/>
        <v>0</v>
      </c>
      <c r="AH125" s="190">
        <f t="shared" si="21"/>
        <v>1</v>
      </c>
    </row>
    <row r="126" spans="2:34" x14ac:dyDescent="0.25">
      <c r="B126" s="96" t="str">
        <f t="shared" si="14"/>
        <v/>
      </c>
      <c r="C126" s="65" t="str">
        <f>IF('תנאי סף'!BE126&lt;&gt;1,"",'תנאי סף'!F126)</f>
        <v/>
      </c>
      <c r="D126" s="98" t="str">
        <f>'התחשיב הבסיסי'!AE126</f>
        <v/>
      </c>
      <c r="E126" s="57"/>
      <c r="F126" s="57"/>
      <c r="G126" s="98" t="str">
        <f t="shared" si="15"/>
        <v/>
      </c>
      <c r="H126" s="288" t="str">
        <f t="shared" si="16"/>
        <v/>
      </c>
      <c r="I126" s="62" t="str">
        <f t="shared" si="17"/>
        <v/>
      </c>
      <c r="K126" s="99"/>
      <c r="L126" s="99"/>
      <c r="M126" s="99"/>
      <c r="N126" s="99"/>
      <c r="O126" s="99"/>
      <c r="P126" s="99"/>
      <c r="Q126" s="99"/>
      <c r="R126" s="99"/>
      <c r="S126" s="99"/>
      <c r="T126" s="99"/>
      <c r="U126" s="99"/>
      <c r="V126" s="99"/>
      <c r="W126" s="99"/>
      <c r="X126" s="99"/>
      <c r="Y126" s="62" t="str">
        <f t="shared" si="12"/>
        <v/>
      </c>
      <c r="Z126" s="100" t="str">
        <f t="shared" si="13"/>
        <v/>
      </c>
      <c r="AE126" s="192">
        <f t="shared" si="18"/>
        <v>1</v>
      </c>
      <c r="AF126" s="190">
        <f t="shared" si="19"/>
        <v>0</v>
      </c>
      <c r="AG126" s="190">
        <f t="shared" si="20"/>
        <v>0</v>
      </c>
      <c r="AH126" s="190">
        <f t="shared" si="21"/>
        <v>1</v>
      </c>
    </row>
    <row r="127" spans="2:34" x14ac:dyDescent="0.25">
      <c r="B127" s="96" t="str">
        <f t="shared" si="14"/>
        <v/>
      </c>
      <c r="C127" s="65" t="str">
        <f>IF('תנאי סף'!BE127&lt;&gt;1,"",'תנאי סף'!F127)</f>
        <v/>
      </c>
      <c r="D127" s="98" t="str">
        <f>'התחשיב הבסיסי'!AE127</f>
        <v/>
      </c>
      <c r="E127" s="57"/>
      <c r="F127" s="57"/>
      <c r="G127" s="98" t="str">
        <f t="shared" si="15"/>
        <v/>
      </c>
      <c r="H127" s="288" t="str">
        <f t="shared" si="16"/>
        <v/>
      </c>
      <c r="I127" s="62" t="str">
        <f t="shared" si="17"/>
        <v/>
      </c>
      <c r="K127" s="99"/>
      <c r="L127" s="99"/>
      <c r="M127" s="99"/>
      <c r="N127" s="99"/>
      <c r="O127" s="99"/>
      <c r="P127" s="99"/>
      <c r="Q127" s="99"/>
      <c r="R127" s="99"/>
      <c r="S127" s="99"/>
      <c r="T127" s="99"/>
      <c r="U127" s="99"/>
      <c r="V127" s="99"/>
      <c r="W127" s="99"/>
      <c r="X127" s="99"/>
      <c r="Y127" s="62" t="str">
        <f t="shared" si="12"/>
        <v/>
      </c>
      <c r="Z127" s="100" t="str">
        <f>IF(C127="","",IF($AH$27&lt;&gt;1,$AH$1,IFERROR(Y127*$C$2,$AH$1)))</f>
        <v/>
      </c>
      <c r="AE127" s="192">
        <f t="shared" si="18"/>
        <v>1</v>
      </c>
      <c r="AF127" s="190">
        <f t="shared" si="19"/>
        <v>0</v>
      </c>
      <c r="AG127" s="190">
        <f t="shared" si="20"/>
        <v>0</v>
      </c>
      <c r="AH127" s="190">
        <f t="shared" si="21"/>
        <v>1</v>
      </c>
    </row>
    <row r="128" spans="2:34" x14ac:dyDescent="0.25">
      <c r="B128" s="96" t="str">
        <f t="shared" si="14"/>
        <v/>
      </c>
      <c r="C128" s="65" t="str">
        <f>IF('תנאי סף'!BE128&lt;&gt;1,"",'תנאי סף'!F128)</f>
        <v/>
      </c>
      <c r="D128" s="98" t="str">
        <f>'התחשיב הבסיסי'!AE128</f>
        <v/>
      </c>
      <c r="E128" s="57"/>
      <c r="F128" s="57"/>
      <c r="G128" s="98" t="str">
        <f t="shared" si="15"/>
        <v/>
      </c>
      <c r="H128" s="288" t="str">
        <f t="shared" si="16"/>
        <v/>
      </c>
      <c r="I128" s="62" t="str">
        <f t="shared" si="17"/>
        <v/>
      </c>
      <c r="K128" s="99"/>
      <c r="L128" s="99"/>
      <c r="M128" s="99"/>
      <c r="N128" s="99"/>
      <c r="O128" s="99"/>
      <c r="P128" s="99"/>
      <c r="Q128" s="99"/>
      <c r="R128" s="99"/>
      <c r="S128" s="99"/>
      <c r="T128" s="99"/>
      <c r="U128" s="99"/>
      <c r="V128" s="99"/>
      <c r="W128" s="99"/>
      <c r="X128" s="99"/>
      <c r="Y128" s="62" t="str">
        <f t="shared" si="12"/>
        <v/>
      </c>
      <c r="Z128" s="100" t="str">
        <f>IF(C128="","",IF($AH$27&lt;&gt;1,$AH$1,IFERROR(Y128*$C$2,$AH$1)))</f>
        <v/>
      </c>
      <c r="AE128" s="192">
        <f t="shared" si="18"/>
        <v>1</v>
      </c>
      <c r="AF128" s="190">
        <f t="shared" si="19"/>
        <v>0</v>
      </c>
      <c r="AG128" s="190">
        <f t="shared" si="20"/>
        <v>0</v>
      </c>
      <c r="AH128" s="190">
        <f t="shared" si="21"/>
        <v>1</v>
      </c>
    </row>
    <row r="129" spans="2:34" x14ac:dyDescent="0.25">
      <c r="B129" s="96" t="str">
        <f t="shared" si="14"/>
        <v/>
      </c>
      <c r="C129" s="65" t="str">
        <f>IF('תנאי סף'!BE129&lt;&gt;1,"",'תנאי סף'!F129)</f>
        <v/>
      </c>
      <c r="D129" s="98" t="str">
        <f>'התחשיב הבסיסי'!AE129</f>
        <v/>
      </c>
      <c r="E129" s="57"/>
      <c r="F129" s="57"/>
      <c r="G129" s="98" t="str">
        <f t="shared" si="15"/>
        <v/>
      </c>
      <c r="H129" s="288" t="str">
        <f t="shared" si="16"/>
        <v/>
      </c>
      <c r="I129" s="62" t="str">
        <f t="shared" si="17"/>
        <v/>
      </c>
      <c r="K129" s="99"/>
      <c r="L129" s="99"/>
      <c r="M129" s="99"/>
      <c r="N129" s="99"/>
      <c r="O129" s="99"/>
      <c r="P129" s="99"/>
      <c r="Q129" s="99"/>
      <c r="R129" s="99"/>
      <c r="S129" s="99"/>
      <c r="T129" s="99"/>
      <c r="U129" s="99"/>
      <c r="V129" s="99"/>
      <c r="W129" s="99"/>
      <c r="X129" s="99"/>
      <c r="Y129" s="62" t="str">
        <f t="shared" si="12"/>
        <v/>
      </c>
      <c r="Z129" s="100" t="str">
        <f>IF(C129="","",IF($AH$27&lt;&gt;1,$AH$1,IFERROR(Y129*$C$2,$AH$1)))</f>
        <v/>
      </c>
      <c r="AE129" s="192">
        <f t="shared" si="18"/>
        <v>1</v>
      </c>
      <c r="AF129" s="190">
        <f t="shared" si="19"/>
        <v>0</v>
      </c>
      <c r="AG129" s="190">
        <f t="shared" si="20"/>
        <v>0</v>
      </c>
      <c r="AH129" s="190">
        <f t="shared" si="21"/>
        <v>1</v>
      </c>
    </row>
    <row r="130" spans="2:34" ht="16.5" thickBot="1" x14ac:dyDescent="0.3">
      <c r="B130" s="96" t="str">
        <f t="shared" si="14"/>
        <v/>
      </c>
      <c r="C130" s="65" t="str">
        <f>IF('תנאי סף'!BE130&lt;&gt;1,"",'תנאי סף'!F130)</f>
        <v/>
      </c>
      <c r="D130" s="98" t="str">
        <f>'התחשיב הבסיסי'!AE130</f>
        <v/>
      </c>
      <c r="E130" s="57"/>
      <c r="F130" s="57"/>
      <c r="G130" s="98" t="str">
        <f t="shared" si="15"/>
        <v/>
      </c>
      <c r="H130" s="288" t="str">
        <f t="shared" si="16"/>
        <v/>
      </c>
      <c r="I130" s="62" t="str">
        <f t="shared" si="17"/>
        <v/>
      </c>
      <c r="K130" s="99"/>
      <c r="L130" s="99"/>
      <c r="M130" s="99"/>
      <c r="N130" s="99"/>
      <c r="O130" s="99"/>
      <c r="P130" s="99"/>
      <c r="Q130" s="99"/>
      <c r="R130" s="99"/>
      <c r="S130" s="99"/>
      <c r="T130" s="99"/>
      <c r="U130" s="99"/>
      <c r="V130" s="99"/>
      <c r="W130" s="99"/>
      <c r="X130" s="99"/>
      <c r="Y130" s="62" t="str">
        <f t="shared" si="12"/>
        <v/>
      </c>
      <c r="Z130" s="100" t="str">
        <f>IF(C130="","",IF($AH$27&lt;&gt;1,$AH$1,IFERROR(Y130*$C$2,$AH$1)))</f>
        <v/>
      </c>
      <c r="AE130" s="192">
        <f t="shared" si="18"/>
        <v>1</v>
      </c>
      <c r="AF130" s="190">
        <f t="shared" si="19"/>
        <v>0</v>
      </c>
      <c r="AG130" s="190">
        <f t="shared" si="20"/>
        <v>0</v>
      </c>
      <c r="AH130" s="190">
        <f t="shared" si="21"/>
        <v>1</v>
      </c>
    </row>
    <row r="131" spans="2:34" ht="16.5" thickBot="1" x14ac:dyDescent="0.3">
      <c r="B131" s="526" t="s">
        <v>8</v>
      </c>
      <c r="C131" s="527"/>
      <c r="D131" s="101">
        <f t="shared" ref="D131:I131" si="22">SUM(D31:D130)</f>
        <v>1</v>
      </c>
      <c r="E131" s="11">
        <f t="shared" si="22"/>
        <v>93</v>
      </c>
      <c r="F131" s="11">
        <f t="shared" si="22"/>
        <v>231</v>
      </c>
      <c r="G131" s="102">
        <f t="shared" si="22"/>
        <v>14.54674459527401</v>
      </c>
      <c r="H131" s="11">
        <f t="shared" si="22"/>
        <v>24</v>
      </c>
      <c r="I131" s="102">
        <f t="shared" si="22"/>
        <v>1.0148781501871651</v>
      </c>
      <c r="J131" s="102"/>
      <c r="K131" s="102"/>
      <c r="L131" s="102"/>
      <c r="M131" s="102"/>
      <c r="N131" s="102"/>
      <c r="O131" s="102"/>
      <c r="P131" s="102"/>
      <c r="Q131" s="102"/>
      <c r="R131" s="102"/>
      <c r="S131" s="102"/>
      <c r="T131" s="102"/>
      <c r="U131" s="102"/>
      <c r="V131" s="102"/>
      <c r="W131" s="102"/>
      <c r="X131" s="102"/>
      <c r="Y131" s="102">
        <f>SUM(Y31:Y130)</f>
        <v>1</v>
      </c>
      <c r="Z131" s="11">
        <f>SUM(Z31:Z130)</f>
        <v>2023925.9999999993</v>
      </c>
    </row>
  </sheetData>
  <sheetProtection algorithmName="SHA-512" hashValue="YDhtRfSu9GMtWEn1TlppwJPX53P1MaJW6H567GIQr0zGIq4/HqrnoQ8zRP8DxTKNGUCEhIrHsFBBCeyDYp/NeA==" saltValue="t0IqEDdpUXZJNi+7Xx7vcg==" spinCount="100000" sheet="1" scenarios="1" formatCells="0" formatColumns="0" formatRows="0" autoFilter="0"/>
  <mergeCells count="12">
    <mergeCell ref="AF29:AF30"/>
    <mergeCell ref="B131:C131"/>
    <mergeCell ref="C4:D4"/>
    <mergeCell ref="B28:Z28"/>
    <mergeCell ref="B29:B30"/>
    <mergeCell ref="C29:C30"/>
    <mergeCell ref="D29:D30"/>
    <mergeCell ref="G29:G30"/>
    <mergeCell ref="H29:H30"/>
    <mergeCell ref="I29:I30"/>
    <mergeCell ref="Y29:Y30"/>
    <mergeCell ref="Z29:Z30"/>
  </mergeCells>
  <conditionalFormatting sqref="B31:Z130">
    <cfRule type="expression" dxfId="70" priority="1" stopIfTrue="1">
      <formula>AND($C31="",B31&lt;&gt;"")</formula>
    </cfRule>
    <cfRule type="expression" dxfId="69" priority="2">
      <formula>$C31=""</formula>
    </cfRule>
    <cfRule type="expression" dxfId="68" priority="3">
      <formula>B$30&lt;&gt;""</formula>
    </cfRule>
  </conditionalFormatting>
  <conditionalFormatting sqref="C1:G2">
    <cfRule type="containsBlanks" dxfId="67" priority="24">
      <formula>LEN(TRIM(C1))=0</formula>
    </cfRule>
  </conditionalFormatting>
  <conditionalFormatting sqref="E3:F6">
    <cfRule type="containsBlanks" dxfId="66" priority="26">
      <formula>LEN(TRIM(E3))=0</formula>
    </cfRule>
  </conditionalFormatting>
  <dataValidations count="1">
    <dataValidation type="decimal" operator="greaterThanOrEqual" allowBlank="1" showInputMessage="1" showErrorMessage="1" errorTitle="טעות בהזנה" error="יש להזין מספר שאינו שלילי" sqref="E31:F130" xr:uid="{00000000-0002-0000-0F00-000000000000}">
      <formula1>0</formula1>
    </dataValidation>
  </dataValidations>
  <printOptions horizontalCentered="1"/>
  <pageMargins left="0.35433070866141736" right="0.27559055118110237" top="0.47244094488188981" bottom="0.51181102362204722" header="0.19685039370078741" footer="0.19685039370078741"/>
  <pageSetup paperSize="9" scale="32" orientation="landscape" horizontalDpi="1200" verticalDpi="1200" r:id="rId1"/>
  <headerFooter>
    <oddHeader>&amp;C&amp;"-,מודגש"&amp;Uמבחנים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4" operator="containsText" id="{37B7F84E-5F1E-45AC-8E4E-B37B47FD6257}">
            <xm:f>NOT(ISERROR(SEARCH($AH$1,B31)))</xm:f>
            <xm:f>$AH$1</xm:f>
            <x14:dxf>
              <fill>
                <patternFill>
                  <bgColor rgb="FFFF0000"/>
                </patternFill>
              </fill>
            </x14:dxf>
          </x14:cfRule>
          <xm:sqref>B31:Z130</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9" filterMode="1">
    <tabColor theme="4" tint="-0.249977111117893"/>
    <pageSetUpPr fitToPage="1"/>
  </sheetPr>
  <dimension ref="A1:AI131"/>
  <sheetViews>
    <sheetView rightToLeft="1" view="pageBreakPreview" topLeftCell="B1" zoomScaleNormal="100" zoomScaleSheetLayoutView="100" workbookViewId="0">
      <pane ySplit="30" topLeftCell="A31" activePane="bottomLeft" state="frozen"/>
      <selection activeCell="Q65" sqref="Q65"/>
      <selection pane="bottomLeft" activeCell="B31" sqref="B31"/>
    </sheetView>
  </sheetViews>
  <sheetFormatPr defaultColWidth="9" defaultRowHeight="15.75" x14ac:dyDescent="0.25"/>
  <cols>
    <col min="1" max="1" width="2" style="82" hidden="1" customWidth="1"/>
    <col min="2" max="2" width="10" style="82" customWidth="1"/>
    <col min="3" max="3" width="53.140625" style="82" customWidth="1"/>
    <col min="4" max="4" width="19.5703125" style="82" customWidth="1"/>
    <col min="5" max="5" width="13.42578125" style="82" customWidth="1"/>
    <col min="6" max="7" width="14.28515625" style="82" hidden="1" customWidth="1"/>
    <col min="8" max="8" width="19.140625" style="82" customWidth="1"/>
    <col min="9" max="10" width="20.140625" style="82" customWidth="1"/>
    <col min="11" max="11" width="6.85546875" style="82" hidden="1" customWidth="1"/>
    <col min="12" max="22" width="4.7109375" style="82" hidden="1" customWidth="1"/>
    <col min="23" max="23" width="15.42578125" style="82" customWidth="1"/>
    <col min="24" max="24" width="17.85546875" style="82" customWidth="1"/>
    <col min="25" max="25" width="9" style="82" customWidth="1"/>
    <col min="26" max="26" width="8" style="82" customWidth="1"/>
    <col min="27" max="27" width="10.85546875" style="82" hidden="1" customWidth="1"/>
    <col min="28" max="28" width="8" style="82" hidden="1" customWidth="1"/>
    <col min="29" max="35" width="9" style="82" hidden="1" customWidth="1"/>
    <col min="36" max="198" width="9" style="82" customWidth="1"/>
    <col min="199" max="16384" width="9" style="82"/>
  </cols>
  <sheetData>
    <row r="1" spans="2:32" ht="24" customHeight="1" x14ac:dyDescent="0.25">
      <c r="B1" s="269" t="str">
        <f>'פרמטרים לעקרונות חישוב התמיכה'!$B$1</f>
        <v>שנה</v>
      </c>
      <c r="C1" s="2">
        <f>'פרמטרים לעקרונות חישוב התמיכה'!$C$1</f>
        <v>2025</v>
      </c>
      <c r="AA1" s="81"/>
      <c r="AF1" s="82" t="s">
        <v>27</v>
      </c>
    </row>
    <row r="2" spans="2:32" ht="24" customHeight="1" thickBot="1" x14ac:dyDescent="0.3">
      <c r="B2" s="275" t="str">
        <f>'פרמטרים לעקרונות חישוב התמיכה'!$B$2</f>
        <v>תקציב</v>
      </c>
      <c r="C2" s="3">
        <f>'פרמטרים לעקרונות חישוב התמיכה'!$C$2</f>
        <v>2023926</v>
      </c>
    </row>
    <row r="3" spans="2:32" ht="16.5" thickBot="1" x14ac:dyDescent="0.3"/>
    <row r="4" spans="2:32" ht="16.5" hidden="1" thickBot="1" x14ac:dyDescent="0.3">
      <c r="H4" s="278"/>
      <c r="I4" s="279"/>
    </row>
    <row r="5" spans="2:32" s="191" customFormat="1" ht="31.5" hidden="1" customHeight="1" thickBot="1" x14ac:dyDescent="0.3">
      <c r="H5" s="280"/>
      <c r="I5" s="281"/>
    </row>
    <row r="6" spans="2:32" s="191" customFormat="1" ht="27.75" customHeight="1" thickBot="1" x14ac:dyDescent="0.3">
      <c r="C6" s="547" t="str">
        <f>'פרמטרים לעקרונות חישוב התמיכה'!B55</f>
        <v>לא תינתן תמיכה למוסד בעד בקשה שהניקוד בעדה מזכה בסכום הנמוך מ:</v>
      </c>
      <c r="D6" s="548"/>
      <c r="E6" s="83">
        <f>'פרמטרים לעקרונות חישוב התמיכה'!$C$55</f>
        <v>25000</v>
      </c>
      <c r="F6" s="84"/>
      <c r="H6" s="282" t="s">
        <v>145</v>
      </c>
      <c r="I6" s="85">
        <f>H131</f>
        <v>0</v>
      </c>
      <c r="J6" s="86"/>
    </row>
    <row r="7" spans="2:32" s="191" customFormat="1" ht="16.5" thickBot="1" x14ac:dyDescent="0.3">
      <c r="H7" s="82"/>
      <c r="I7" s="82"/>
      <c r="J7" s="86"/>
    </row>
    <row r="8" spans="2:32" s="191" customFormat="1" ht="16.5" hidden="1" thickBot="1" x14ac:dyDescent="0.3"/>
    <row r="9" spans="2:32" s="191" customFormat="1" ht="16.5" hidden="1" thickBot="1" x14ac:dyDescent="0.3"/>
    <row r="10" spans="2:32" s="191" customFormat="1" ht="16.5" hidden="1" thickBot="1" x14ac:dyDescent="0.3"/>
    <row r="11" spans="2:32" s="191" customFormat="1" ht="16.5" hidden="1" thickBot="1" x14ac:dyDescent="0.3"/>
    <row r="12" spans="2:32" s="191" customFormat="1" ht="16.5" hidden="1" thickBot="1" x14ac:dyDescent="0.3"/>
    <row r="13" spans="2:32" s="191" customFormat="1" ht="16.5" hidden="1" thickBot="1" x14ac:dyDescent="0.3"/>
    <row r="14" spans="2:32" s="191" customFormat="1" ht="16.5" hidden="1" thickBot="1" x14ac:dyDescent="0.3"/>
    <row r="15" spans="2:32" s="191" customFormat="1" ht="16.5" hidden="1" thickBot="1" x14ac:dyDescent="0.3"/>
    <row r="16" spans="2:32" s="191" customFormat="1" ht="16.5" hidden="1" thickBot="1" x14ac:dyDescent="0.3"/>
    <row r="17" spans="2:32" s="191" customFormat="1" ht="16.5" hidden="1" thickBot="1" x14ac:dyDescent="0.3"/>
    <row r="18" spans="2:32" s="191" customFormat="1" ht="16.5" hidden="1" thickBot="1" x14ac:dyDescent="0.3"/>
    <row r="19" spans="2:32" s="191" customFormat="1" ht="16.5" hidden="1" thickBot="1" x14ac:dyDescent="0.3"/>
    <row r="20" spans="2:32" s="191" customFormat="1" ht="16.5" hidden="1" thickBot="1" x14ac:dyDescent="0.3"/>
    <row r="21" spans="2:32" s="191" customFormat="1" ht="16.5" hidden="1" thickBot="1" x14ac:dyDescent="0.3"/>
    <row r="22" spans="2:32" s="191" customFormat="1" ht="16.5" hidden="1" thickBot="1" x14ac:dyDescent="0.3"/>
    <row r="23" spans="2:32" s="191" customFormat="1" ht="16.5" hidden="1" thickBot="1" x14ac:dyDescent="0.3"/>
    <row r="24" spans="2:32" s="191" customFormat="1" ht="16.5" hidden="1" thickBot="1" x14ac:dyDescent="0.3"/>
    <row r="25" spans="2:32" s="191" customFormat="1" ht="16.5" hidden="1" thickBot="1" x14ac:dyDescent="0.3"/>
    <row r="26" spans="2:32" s="191" customFormat="1" ht="16.5" hidden="1" thickBot="1" x14ac:dyDescent="0.3"/>
    <row r="27" spans="2:32" s="191" customFormat="1" ht="16.5" hidden="1" thickBot="1" x14ac:dyDescent="0.3">
      <c r="AF27" s="191" t="s">
        <v>82</v>
      </c>
    </row>
    <row r="28" spans="2:32" s="191" customFormat="1" ht="18.75" customHeight="1" thickBot="1" x14ac:dyDescent="0.3">
      <c r="B28" s="549" t="str">
        <f ca="1">MID(CELL("filename",B27),FIND("]",CELL("filename",C27),1)+1,99)</f>
        <v>תמיכה מינימלית</v>
      </c>
      <c r="C28" s="550"/>
      <c r="D28" s="550"/>
      <c r="E28" s="550"/>
      <c r="F28" s="550"/>
      <c r="G28" s="550"/>
      <c r="H28" s="550"/>
      <c r="I28" s="550"/>
      <c r="J28" s="550"/>
      <c r="K28" s="550"/>
      <c r="L28" s="550"/>
      <c r="M28" s="550"/>
      <c r="N28" s="550"/>
      <c r="O28" s="550"/>
      <c r="P28" s="550"/>
      <c r="Q28" s="550"/>
      <c r="R28" s="550"/>
      <c r="S28" s="550"/>
      <c r="T28" s="550"/>
      <c r="U28" s="550"/>
      <c r="V28" s="550"/>
      <c r="W28" s="550"/>
      <c r="X28" s="551"/>
      <c r="AF28" s="191" t="e">
        <f>IF(SUM(AF31:AF130)=COUNT(AF31:AF130),1,0)</f>
        <v>#REF!</v>
      </c>
    </row>
    <row r="29" spans="2:32" s="191" customFormat="1" ht="32.25" customHeight="1" x14ac:dyDescent="0.25">
      <c r="B29" s="552" t="s">
        <v>0</v>
      </c>
      <c r="C29" s="535" t="s">
        <v>1</v>
      </c>
      <c r="D29" s="543" t="s">
        <v>146</v>
      </c>
      <c r="E29" s="543" t="s">
        <v>147</v>
      </c>
      <c r="F29" s="554"/>
      <c r="G29" s="541" t="s">
        <v>148</v>
      </c>
      <c r="H29" s="541" t="s">
        <v>149</v>
      </c>
      <c r="I29" s="541" t="s">
        <v>177</v>
      </c>
      <c r="J29" s="541" t="s">
        <v>150</v>
      </c>
      <c r="K29" s="289"/>
      <c r="L29" s="289"/>
      <c r="M29" s="289"/>
      <c r="N29" s="289"/>
      <c r="O29" s="289"/>
      <c r="P29" s="289"/>
      <c r="Q29" s="289"/>
      <c r="R29" s="289"/>
      <c r="S29" s="289"/>
      <c r="T29" s="289"/>
      <c r="U29" s="289"/>
      <c r="V29" s="289"/>
      <c r="W29" s="543" t="s">
        <v>151</v>
      </c>
      <c r="X29" s="545" t="s">
        <v>176</v>
      </c>
    </row>
    <row r="30" spans="2:32" s="191" customFormat="1" ht="16.5" thickBot="1" x14ac:dyDescent="0.3">
      <c r="B30" s="553"/>
      <c r="C30" s="536"/>
      <c r="D30" s="544"/>
      <c r="E30" s="544"/>
      <c r="F30" s="555"/>
      <c r="G30" s="542"/>
      <c r="H30" s="542"/>
      <c r="I30" s="542"/>
      <c r="J30" s="542"/>
      <c r="K30" s="290"/>
      <c r="L30" s="290"/>
      <c r="M30" s="290"/>
      <c r="N30" s="290"/>
      <c r="O30" s="290"/>
      <c r="P30" s="290"/>
      <c r="Q30" s="290"/>
      <c r="R30" s="290"/>
      <c r="S30" s="290"/>
      <c r="T30" s="290"/>
      <c r="U30" s="290"/>
      <c r="V30" s="290"/>
      <c r="W30" s="544"/>
      <c r="X30" s="546"/>
      <c r="AC30" s="189">
        <v>0</v>
      </c>
      <c r="AD30" s="189">
        <v>1</v>
      </c>
      <c r="AF30" s="191" t="s">
        <v>81</v>
      </c>
    </row>
    <row r="31" spans="2:32" s="191" customFormat="1" ht="72" customHeight="1" x14ac:dyDescent="0.25">
      <c r="B31" s="64">
        <f>IF(C31="","",ROW()-30)</f>
        <v>1</v>
      </c>
      <c r="C31" s="257" t="str">
        <f>IF('תנאי סף'!BE31&lt;&gt;1,"",'תנאי סף'!F31)</f>
        <v xml:space="preserve">מרכז למוסיקה ירושלים - כיתות אמן מרים פריד
</v>
      </c>
      <c r="D31" s="326">
        <f>'הרכב חברי הוועדה'!Z31</f>
        <v>47582.116368363313</v>
      </c>
      <c r="E31" s="277">
        <f t="shared" ref="E31:E62" si="0">IF($C31="","",IF(D31="",$AF$1,IF($D31&gt;=$E$6,1,0)))</f>
        <v>1</v>
      </c>
      <c r="F31" s="87"/>
      <c r="G31" s="87">
        <f t="shared" ref="G31:G62" si="1">IF(C31="","",IF(E31=1,D31,0))</f>
        <v>47582.116368363313</v>
      </c>
      <c r="H31" s="87">
        <f t="shared" ref="H31:H62" si="2">IF(C31="","",IF(E31=0,D31,0))</f>
        <v>0</v>
      </c>
      <c r="I31" s="87">
        <f t="shared" ref="I31:I62" si="3">IF(C31="","",IF(E31=1,$I$6*G31/$G$131,0))</f>
        <v>0</v>
      </c>
      <c r="J31" s="87">
        <f t="shared" ref="J31:J62" si="4">IF(C31="","",IF(E31=1,I31+G31,0))</f>
        <v>47582.116368363313</v>
      </c>
      <c r="K31" s="89"/>
      <c r="L31" s="89"/>
      <c r="M31" s="89"/>
      <c r="N31" s="89"/>
      <c r="O31" s="89"/>
      <c r="P31" s="89"/>
      <c r="Q31" s="89"/>
      <c r="R31" s="89"/>
      <c r="S31" s="89"/>
      <c r="T31" s="89"/>
      <c r="U31" s="89"/>
      <c r="V31" s="89"/>
      <c r="W31" s="88">
        <f t="shared" ref="W31:W62" si="5">IF(C31="","",IFERROR(J31/$J$131,$AF$1))</f>
        <v>2.3509810323284214E-2</v>
      </c>
      <c r="X31" s="90">
        <f t="shared" ref="X31:X62" si="6">IF(C31="","",IFERROR(W31*$C$2,$AF$1))</f>
        <v>47582.116368363328</v>
      </c>
      <c r="AC31" s="189">
        <f>IF($C31="","",AC$30)</f>
        <v>0</v>
      </c>
      <c r="AD31" s="189">
        <f>IF($C31="","",AD$30)</f>
        <v>1</v>
      </c>
      <c r="AF31" s="191" t="e">
        <f>IF(#REF!="",0,IF(ISERROR(MATCH(#REF!,$AC$30:$AD$30,0)),0,1))</f>
        <v>#REF!</v>
      </c>
    </row>
    <row r="32" spans="2:32" s="191" customFormat="1" x14ac:dyDescent="0.25">
      <c r="B32" s="64">
        <f t="shared" ref="B32:B95" si="7">IF(C32="","",ROW()-30)</f>
        <v>2</v>
      </c>
      <c r="C32" s="257" t="str">
        <f>IF('תנאי סף'!BE32&lt;&gt;1,"",'תנאי סף'!F32)</f>
        <v>המרכז למוסיקה ע"ש פיליציה בלומנטל  - צ'ליל בגליל</v>
      </c>
      <c r="D32" s="330">
        <f>'הרכב חברי הוועדה'!Z32</f>
        <v>48232.696140681372</v>
      </c>
      <c r="E32" s="277">
        <f t="shared" si="0"/>
        <v>1</v>
      </c>
      <c r="F32" s="87"/>
      <c r="G32" s="87">
        <f t="shared" si="1"/>
        <v>48232.696140681372</v>
      </c>
      <c r="H32" s="87">
        <f t="shared" si="2"/>
        <v>0</v>
      </c>
      <c r="I32" s="87">
        <f t="shared" si="3"/>
        <v>0</v>
      </c>
      <c r="J32" s="87">
        <f t="shared" si="4"/>
        <v>48232.696140681372</v>
      </c>
      <c r="K32" s="89"/>
      <c r="L32" s="89"/>
      <c r="M32" s="89"/>
      <c r="N32" s="89"/>
      <c r="O32" s="89"/>
      <c r="P32" s="89"/>
      <c r="Q32" s="89"/>
      <c r="R32" s="89"/>
      <c r="S32" s="89"/>
      <c r="T32" s="89"/>
      <c r="U32" s="89"/>
      <c r="V32" s="89"/>
      <c r="W32" s="88">
        <f t="shared" si="5"/>
        <v>2.3831254769532774E-2</v>
      </c>
      <c r="X32" s="90">
        <f t="shared" si="6"/>
        <v>48232.696140681386</v>
      </c>
      <c r="AC32" s="189">
        <f t="shared" ref="AC32:AD63" si="8">IF($C32="","",AC$30)</f>
        <v>0</v>
      </c>
      <c r="AD32" s="189">
        <f t="shared" si="8"/>
        <v>1</v>
      </c>
      <c r="AF32" s="191" t="e">
        <f>IF(#REF!="",0,IF(ISERROR(MATCH(#REF!,$AC$30:$AD$30,0)),0,1))</f>
        <v>#REF!</v>
      </c>
    </row>
    <row r="33" spans="2:32" s="191" customFormat="1" x14ac:dyDescent="0.25">
      <c r="B33" s="64">
        <f t="shared" si="7"/>
        <v>3</v>
      </c>
      <c r="C33" s="257" t="str">
        <f>IF('תנאי סף'!BE33&lt;&gt;1,"",'תנאי סף'!F33)</f>
        <v>נוער מוסיקלי בישראל - כיתות אמן</v>
      </c>
      <c r="D33" s="330">
        <f>'הרכב חברי הוועדה'!Z33</f>
        <v>56515.36861796867</v>
      </c>
      <c r="E33" s="277">
        <f t="shared" si="0"/>
        <v>1</v>
      </c>
      <c r="F33" s="87"/>
      <c r="G33" s="87">
        <f t="shared" si="1"/>
        <v>56515.36861796867</v>
      </c>
      <c r="H33" s="87">
        <f t="shared" si="2"/>
        <v>0</v>
      </c>
      <c r="I33" s="87">
        <f t="shared" si="3"/>
        <v>0</v>
      </c>
      <c r="J33" s="87">
        <f t="shared" si="4"/>
        <v>56515.36861796867</v>
      </c>
      <c r="K33" s="89"/>
      <c r="L33" s="89"/>
      <c r="M33" s="89"/>
      <c r="N33" s="89"/>
      <c r="O33" s="89"/>
      <c r="P33" s="89"/>
      <c r="Q33" s="89"/>
      <c r="R33" s="89"/>
      <c r="S33" s="89"/>
      <c r="T33" s="89"/>
      <c r="U33" s="89"/>
      <c r="V33" s="89"/>
      <c r="W33" s="88">
        <f t="shared" si="5"/>
        <v>2.7923633876914811E-2</v>
      </c>
      <c r="X33" s="90">
        <f t="shared" si="6"/>
        <v>56515.368617968685</v>
      </c>
      <c r="AC33" s="189">
        <f t="shared" si="8"/>
        <v>0</v>
      </c>
      <c r="AD33" s="189">
        <f t="shared" si="8"/>
        <v>1</v>
      </c>
      <c r="AF33" s="191" t="e">
        <f>IF(#REF!="",0,IF(ISERROR(MATCH(#REF!,$AC$30:$AD$30,0)),0,1))</f>
        <v>#REF!</v>
      </c>
    </row>
    <row r="34" spans="2:32" s="191" customFormat="1" x14ac:dyDescent="0.25">
      <c r="B34" s="64">
        <f t="shared" si="7"/>
        <v>4</v>
      </c>
      <c r="C34" s="257" t="str">
        <f>IF('תנאי סף'!BE34&lt;&gt;1,"",'תנאי סף'!F34)</f>
        <v>בר-קיימא - ליריק אופרה - כיתות אמן</v>
      </c>
      <c r="D34" s="330">
        <f>'הרכב חברי הוועדה'!Z34</f>
        <v>54174.469544371532</v>
      </c>
      <c r="E34" s="277">
        <f t="shared" si="0"/>
        <v>1</v>
      </c>
      <c r="F34" s="87"/>
      <c r="G34" s="87">
        <f t="shared" si="1"/>
        <v>54174.469544371532</v>
      </c>
      <c r="H34" s="87">
        <f t="shared" si="2"/>
        <v>0</v>
      </c>
      <c r="I34" s="87">
        <f t="shared" si="3"/>
        <v>0</v>
      </c>
      <c r="J34" s="87">
        <f t="shared" si="4"/>
        <v>54174.469544371532</v>
      </c>
      <c r="K34" s="89"/>
      <c r="L34" s="89"/>
      <c r="M34" s="89"/>
      <c r="N34" s="89"/>
      <c r="O34" s="89"/>
      <c r="P34" s="89"/>
      <c r="Q34" s="89"/>
      <c r="R34" s="89"/>
      <c r="S34" s="89"/>
      <c r="T34" s="89"/>
      <c r="U34" s="89"/>
      <c r="V34" s="89"/>
      <c r="W34" s="88">
        <f t="shared" si="5"/>
        <v>2.6767020901145373E-2</v>
      </c>
      <c r="X34" s="90">
        <f t="shared" si="6"/>
        <v>54174.469544371546</v>
      </c>
      <c r="AC34" s="189">
        <f t="shared" si="8"/>
        <v>0</v>
      </c>
      <c r="AD34" s="189">
        <f t="shared" si="8"/>
        <v>1</v>
      </c>
      <c r="AF34" s="191" t="e">
        <f>IF(#REF!="",0,IF(ISERROR(MATCH(#REF!,$AC$30:$AD$30,0)),0,1))</f>
        <v>#REF!</v>
      </c>
    </row>
    <row r="35" spans="2:32" s="191" customFormat="1" x14ac:dyDescent="0.25">
      <c r="B35" s="64">
        <f t="shared" si="7"/>
        <v>5</v>
      </c>
      <c r="C35" s="257" t="str">
        <f>IF('תנאי סף'!BE35&lt;&gt;1,"",'תנאי סף'!F35)</f>
        <v>עמותת כליזמרים כיתת אמן בצפת</v>
      </c>
      <c r="D35" s="330">
        <f>'הרכב חברי הוועדה'!Z35</f>
        <v>71566.562060846627</v>
      </c>
      <c r="E35" s="277">
        <f t="shared" si="0"/>
        <v>1</v>
      </c>
      <c r="F35" s="87"/>
      <c r="G35" s="87">
        <f t="shared" si="1"/>
        <v>71566.562060846627</v>
      </c>
      <c r="H35" s="87">
        <f t="shared" si="2"/>
        <v>0</v>
      </c>
      <c r="I35" s="87">
        <f t="shared" si="3"/>
        <v>0</v>
      </c>
      <c r="J35" s="87">
        <f t="shared" si="4"/>
        <v>71566.562060846627</v>
      </c>
      <c r="K35" s="89"/>
      <c r="L35" s="89"/>
      <c r="M35" s="89"/>
      <c r="N35" s="89"/>
      <c r="O35" s="89"/>
      <c r="P35" s="89"/>
      <c r="Q35" s="89"/>
      <c r="R35" s="89"/>
      <c r="S35" s="89"/>
      <c r="T35" s="89"/>
      <c r="U35" s="89"/>
      <c r="V35" s="89"/>
      <c r="W35" s="88">
        <f t="shared" si="5"/>
        <v>3.5360266166276161E-2</v>
      </c>
      <c r="X35" s="90">
        <f t="shared" si="6"/>
        <v>71566.562060846642</v>
      </c>
      <c r="AC35" s="189">
        <f t="shared" si="8"/>
        <v>0</v>
      </c>
      <c r="AD35" s="189">
        <f t="shared" si="8"/>
        <v>1</v>
      </c>
      <c r="AF35" s="191" t="e">
        <f>IF(#REF!="",0,IF(ISERROR(MATCH(#REF!,$AC$30:$AD$30,0)),0,1))</f>
        <v>#REF!</v>
      </c>
    </row>
    <row r="36" spans="2:32" s="191" customFormat="1" x14ac:dyDescent="0.25">
      <c r="B36" s="64">
        <f t="shared" si="7"/>
        <v>6</v>
      </c>
      <c r="C36" s="257" t="str">
        <f>IF('תנאי סף'!BE36&lt;&gt;1,"",'תנאי סף'!F36)</f>
        <v xml:space="preserve">מרכז למוסיקה ירושלים - כיתות אמן - מארי פרחיה
</v>
      </c>
      <c r="D36" s="330">
        <f>'הרכב חברי הוועדה'!Z36</f>
        <v>53412.657655327821</v>
      </c>
      <c r="E36" s="277">
        <f t="shared" si="0"/>
        <v>1</v>
      </c>
      <c r="F36" s="87"/>
      <c r="G36" s="87">
        <f t="shared" si="1"/>
        <v>53412.657655327821</v>
      </c>
      <c r="H36" s="87">
        <f t="shared" si="2"/>
        <v>0</v>
      </c>
      <c r="I36" s="87">
        <f t="shared" si="3"/>
        <v>0</v>
      </c>
      <c r="J36" s="87">
        <f t="shared" si="4"/>
        <v>53412.657655327821</v>
      </c>
      <c r="K36" s="89"/>
      <c r="L36" s="89"/>
      <c r="M36" s="89"/>
      <c r="N36" s="89"/>
      <c r="O36" s="89"/>
      <c r="P36" s="89"/>
      <c r="Q36" s="89"/>
      <c r="R36" s="89"/>
      <c r="S36" s="89"/>
      <c r="T36" s="89"/>
      <c r="U36" s="89"/>
      <c r="V36" s="89"/>
      <c r="W36" s="88">
        <f t="shared" si="5"/>
        <v>2.639061786613139E-2</v>
      </c>
      <c r="X36" s="90">
        <f t="shared" si="6"/>
        <v>53412.657655327843</v>
      </c>
      <c r="AC36" s="189">
        <f t="shared" si="8"/>
        <v>0</v>
      </c>
      <c r="AD36" s="189">
        <f t="shared" si="8"/>
        <v>1</v>
      </c>
      <c r="AF36" s="191" t="e">
        <f>IF(#REF!="",0,IF(ISERROR(MATCH(#REF!,$AC$30:$AD$30,0)),0,1))</f>
        <v>#REF!</v>
      </c>
    </row>
    <row r="37" spans="2:32" s="191" customFormat="1" x14ac:dyDescent="0.25">
      <c r="B37" s="64">
        <f t="shared" si="7"/>
        <v>7</v>
      </c>
      <c r="C37" s="257" t="str">
        <f>IF('תנאי סף'!BE37&lt;&gt;1,"",'תנאי סף'!F37)</f>
        <v>תל-חי - כיתות אמן בינ"ל לפסנתר</v>
      </c>
      <c r="D37" s="330">
        <f>'הרכב חברי הוועדה'!Z37</f>
        <v>76941.093903621033</v>
      </c>
      <c r="E37" s="277">
        <f t="shared" si="0"/>
        <v>1</v>
      </c>
      <c r="F37" s="87"/>
      <c r="G37" s="87">
        <f t="shared" si="1"/>
        <v>76941.093903621033</v>
      </c>
      <c r="H37" s="87">
        <f t="shared" si="2"/>
        <v>0</v>
      </c>
      <c r="I37" s="87">
        <f t="shared" si="3"/>
        <v>0</v>
      </c>
      <c r="J37" s="87">
        <f t="shared" si="4"/>
        <v>76941.093903621033</v>
      </c>
      <c r="K37" s="89"/>
      <c r="L37" s="89"/>
      <c r="M37" s="89"/>
      <c r="N37" s="89"/>
      <c r="O37" s="89"/>
      <c r="P37" s="89"/>
      <c r="Q37" s="89"/>
      <c r="R37" s="89"/>
      <c r="S37" s="89"/>
      <c r="T37" s="89"/>
      <c r="U37" s="89"/>
      <c r="V37" s="89"/>
      <c r="W37" s="88">
        <f t="shared" si="5"/>
        <v>3.8015764362739082E-2</v>
      </c>
      <c r="X37" s="90">
        <f t="shared" si="6"/>
        <v>76941.093903621062</v>
      </c>
      <c r="AC37" s="189">
        <f t="shared" si="8"/>
        <v>0</v>
      </c>
      <c r="AD37" s="189">
        <f t="shared" si="8"/>
        <v>1</v>
      </c>
      <c r="AF37" s="191" t="e">
        <f>IF(#REF!="",0,IF(ISERROR(MATCH(#REF!,$AC$30:$AD$30,0)),0,1))</f>
        <v>#REF!</v>
      </c>
    </row>
    <row r="38" spans="2:32" s="191" customFormat="1" x14ac:dyDescent="0.25">
      <c r="B38" s="64">
        <f t="shared" si="7"/>
        <v>8</v>
      </c>
      <c r="C38" s="257" t="str">
        <f>IF('תנאי סף'!BE38&lt;&gt;1,"",'תנאי סף'!F38)</f>
        <v>קשת אילון - קורס קיץ</v>
      </c>
      <c r="D38" s="330">
        <f>'הרכב חברי הוועדה'!Z38</f>
        <v>130876.66578921398</v>
      </c>
      <c r="E38" s="277">
        <f t="shared" si="0"/>
        <v>1</v>
      </c>
      <c r="F38" s="87"/>
      <c r="G38" s="87">
        <f t="shared" si="1"/>
        <v>130876.66578921398</v>
      </c>
      <c r="H38" s="87">
        <f t="shared" si="2"/>
        <v>0</v>
      </c>
      <c r="I38" s="87">
        <f t="shared" si="3"/>
        <v>0</v>
      </c>
      <c r="J38" s="87">
        <f t="shared" si="4"/>
        <v>130876.66578921398</v>
      </c>
      <c r="K38" s="89"/>
      <c r="L38" s="89"/>
      <c r="M38" s="89"/>
      <c r="N38" s="89"/>
      <c r="O38" s="89"/>
      <c r="P38" s="89"/>
      <c r="Q38" s="89"/>
      <c r="R38" s="89"/>
      <c r="S38" s="89"/>
      <c r="T38" s="89"/>
      <c r="U38" s="89"/>
      <c r="V38" s="89"/>
      <c r="W38" s="88">
        <f t="shared" si="5"/>
        <v>6.4664748508203376E-2</v>
      </c>
      <c r="X38" s="90">
        <f t="shared" si="6"/>
        <v>130876.66578921402</v>
      </c>
      <c r="AC38" s="189">
        <f t="shared" si="8"/>
        <v>0</v>
      </c>
      <c r="AD38" s="189">
        <f t="shared" si="8"/>
        <v>1</v>
      </c>
      <c r="AF38" s="191" t="e">
        <f>IF(#REF!="",0,IF(ISERROR(MATCH(#REF!,$AC$30:$AD$30,0)),0,1))</f>
        <v>#REF!</v>
      </c>
    </row>
    <row r="39" spans="2:32" s="191" customFormat="1" hidden="1" x14ac:dyDescent="0.25">
      <c r="B39" s="64" t="str">
        <f t="shared" si="7"/>
        <v/>
      </c>
      <c r="C39" s="257" t="str">
        <f>IF('תנאי סף'!BE39&lt;&gt;1,"",'תנאי סף'!F39)</f>
        <v/>
      </c>
      <c r="D39" s="330" t="str">
        <f>'הרכב חברי הוועדה'!Z39</f>
        <v/>
      </c>
      <c r="E39" s="277" t="str">
        <f t="shared" si="0"/>
        <v/>
      </c>
      <c r="F39" s="87"/>
      <c r="G39" s="87" t="str">
        <f t="shared" si="1"/>
        <v/>
      </c>
      <c r="H39" s="87" t="str">
        <f t="shared" si="2"/>
        <v/>
      </c>
      <c r="I39" s="87" t="str">
        <f t="shared" si="3"/>
        <v/>
      </c>
      <c r="J39" s="87" t="str">
        <f t="shared" si="4"/>
        <v/>
      </c>
      <c r="K39" s="89"/>
      <c r="L39" s="89"/>
      <c r="M39" s="89"/>
      <c r="N39" s="89"/>
      <c r="O39" s="89"/>
      <c r="P39" s="89"/>
      <c r="Q39" s="89"/>
      <c r="R39" s="89"/>
      <c r="S39" s="89"/>
      <c r="T39" s="89"/>
      <c r="U39" s="89"/>
      <c r="V39" s="89"/>
      <c r="W39" s="88" t="str">
        <f t="shared" si="5"/>
        <v/>
      </c>
      <c r="X39" s="90" t="str">
        <f t="shared" si="6"/>
        <v/>
      </c>
      <c r="AC39" s="189" t="str">
        <f t="shared" si="8"/>
        <v/>
      </c>
      <c r="AD39" s="189" t="str">
        <f t="shared" si="8"/>
        <v/>
      </c>
      <c r="AF39" s="191" t="e">
        <f>IF(#REF!="",0,IF(ISERROR(MATCH(#REF!,$AC$30:$AD$30,0)),0,1))</f>
        <v>#REF!</v>
      </c>
    </row>
    <row r="40" spans="2:32" s="191" customFormat="1" hidden="1" x14ac:dyDescent="0.25">
      <c r="B40" s="64" t="str">
        <f t="shared" si="7"/>
        <v/>
      </c>
      <c r="C40" s="257" t="str">
        <f>IF('תנאי סף'!BE40&lt;&gt;1,"",'תנאי סף'!F40)</f>
        <v/>
      </c>
      <c r="D40" s="330" t="str">
        <f>'הרכב חברי הוועדה'!Z40</f>
        <v/>
      </c>
      <c r="E40" s="277" t="str">
        <f t="shared" si="0"/>
        <v/>
      </c>
      <c r="F40" s="87"/>
      <c r="G40" s="87" t="str">
        <f t="shared" si="1"/>
        <v/>
      </c>
      <c r="H40" s="87" t="str">
        <f t="shared" si="2"/>
        <v/>
      </c>
      <c r="I40" s="87" t="str">
        <f t="shared" si="3"/>
        <v/>
      </c>
      <c r="J40" s="87" t="str">
        <f t="shared" si="4"/>
        <v/>
      </c>
      <c r="K40" s="89"/>
      <c r="L40" s="89"/>
      <c r="M40" s="89"/>
      <c r="N40" s="89"/>
      <c r="O40" s="89"/>
      <c r="P40" s="89"/>
      <c r="Q40" s="89"/>
      <c r="R40" s="89"/>
      <c r="S40" s="89"/>
      <c r="T40" s="89"/>
      <c r="U40" s="89"/>
      <c r="V40" s="89"/>
      <c r="W40" s="88" t="str">
        <f t="shared" si="5"/>
        <v/>
      </c>
      <c r="X40" s="90" t="str">
        <f t="shared" si="6"/>
        <v/>
      </c>
      <c r="AC40" s="189" t="str">
        <f t="shared" si="8"/>
        <v/>
      </c>
      <c r="AD40" s="189" t="str">
        <f t="shared" si="8"/>
        <v/>
      </c>
      <c r="AF40" s="191" t="e">
        <f>IF(#REF!="",0,IF(ISERROR(MATCH(#REF!,$AC$30:$AD$30,0)),0,1))</f>
        <v>#REF!</v>
      </c>
    </row>
    <row r="41" spans="2:32" s="191" customFormat="1" hidden="1" x14ac:dyDescent="0.25">
      <c r="B41" s="64" t="str">
        <f t="shared" si="7"/>
        <v/>
      </c>
      <c r="C41" s="257" t="str">
        <f>IF('תנאי סף'!BE41&lt;&gt;1,"",'תנאי סף'!F41)</f>
        <v/>
      </c>
      <c r="D41" s="330" t="str">
        <f>'הרכב חברי הוועדה'!Z41</f>
        <v/>
      </c>
      <c r="E41" s="277" t="str">
        <f t="shared" si="0"/>
        <v/>
      </c>
      <c r="F41" s="87"/>
      <c r="G41" s="87" t="str">
        <f t="shared" si="1"/>
        <v/>
      </c>
      <c r="H41" s="87" t="str">
        <f t="shared" si="2"/>
        <v/>
      </c>
      <c r="I41" s="87" t="str">
        <f t="shared" si="3"/>
        <v/>
      </c>
      <c r="J41" s="87" t="str">
        <f t="shared" si="4"/>
        <v/>
      </c>
      <c r="K41" s="89"/>
      <c r="L41" s="89"/>
      <c r="M41" s="89"/>
      <c r="N41" s="89"/>
      <c r="O41" s="89"/>
      <c r="P41" s="89"/>
      <c r="Q41" s="89"/>
      <c r="R41" s="89"/>
      <c r="S41" s="89"/>
      <c r="T41" s="89"/>
      <c r="U41" s="89"/>
      <c r="V41" s="89"/>
      <c r="W41" s="88" t="str">
        <f t="shared" si="5"/>
        <v/>
      </c>
      <c r="X41" s="90" t="str">
        <f t="shared" si="6"/>
        <v/>
      </c>
      <c r="AC41" s="189" t="str">
        <f t="shared" si="8"/>
        <v/>
      </c>
      <c r="AD41" s="189" t="str">
        <f t="shared" si="8"/>
        <v/>
      </c>
      <c r="AF41" s="191" t="e">
        <f>IF(#REF!="",0,IF(ISERROR(MATCH(#REF!,$AC$30:$AD$30,0)),0,1))</f>
        <v>#REF!</v>
      </c>
    </row>
    <row r="42" spans="2:32" s="191" customFormat="1" x14ac:dyDescent="0.25">
      <c r="B42" s="64">
        <f t="shared" si="7"/>
        <v>12</v>
      </c>
      <c r="C42" s="257" t="str">
        <f>IF('תנאי סף'!BE42&lt;&gt;1,"",'תנאי סף'!F42)</f>
        <v>אתו"ס - כיתת אמן ניצוח</v>
      </c>
      <c r="D42" s="330">
        <f>'הרכב חברי הוועדה'!Z42</f>
        <v>44977.874202464569</v>
      </c>
      <c r="E42" s="277">
        <f t="shared" si="0"/>
        <v>1</v>
      </c>
      <c r="F42" s="87"/>
      <c r="G42" s="87">
        <f t="shared" si="1"/>
        <v>44977.874202464569</v>
      </c>
      <c r="H42" s="87">
        <f t="shared" si="2"/>
        <v>0</v>
      </c>
      <c r="I42" s="87">
        <f t="shared" si="3"/>
        <v>0</v>
      </c>
      <c r="J42" s="87">
        <f t="shared" si="4"/>
        <v>44977.874202464569</v>
      </c>
      <c r="K42" s="89"/>
      <c r="L42" s="89"/>
      <c r="M42" s="89"/>
      <c r="N42" s="89"/>
      <c r="O42" s="89"/>
      <c r="P42" s="89"/>
      <c r="Q42" s="89"/>
      <c r="R42" s="89"/>
      <c r="S42" s="89"/>
      <c r="T42" s="89"/>
      <c r="U42" s="89"/>
      <c r="V42" s="89"/>
      <c r="W42" s="88">
        <f t="shared" si="5"/>
        <v>2.2223082366877339E-2</v>
      </c>
      <c r="X42" s="90">
        <f t="shared" si="6"/>
        <v>44977.874202464584</v>
      </c>
      <c r="AC42" s="189">
        <f t="shared" si="8"/>
        <v>0</v>
      </c>
      <c r="AD42" s="189">
        <f t="shared" si="8"/>
        <v>1</v>
      </c>
      <c r="AF42" s="191" t="e">
        <f>IF(#REF!="",0,IF(ISERROR(MATCH(#REF!,$AC$30:$AD$30,0)),0,1))</f>
        <v>#REF!</v>
      </c>
    </row>
    <row r="43" spans="2:32" s="191" customFormat="1" hidden="1" x14ac:dyDescent="0.25">
      <c r="B43" s="64" t="str">
        <f t="shared" si="7"/>
        <v/>
      </c>
      <c r="C43" s="257" t="str">
        <f>IF('תנאי סף'!BE43&lt;&gt;1,"",'תנאי סף'!F43)</f>
        <v/>
      </c>
      <c r="D43" s="330" t="str">
        <f>'הרכב חברי הוועדה'!Z43</f>
        <v/>
      </c>
      <c r="E43" s="277" t="str">
        <f t="shared" si="0"/>
        <v/>
      </c>
      <c r="F43" s="87"/>
      <c r="G43" s="87" t="str">
        <f t="shared" si="1"/>
        <v/>
      </c>
      <c r="H43" s="87" t="str">
        <f t="shared" si="2"/>
        <v/>
      </c>
      <c r="I43" s="87" t="str">
        <f t="shared" si="3"/>
        <v/>
      </c>
      <c r="J43" s="87" t="str">
        <f t="shared" si="4"/>
        <v/>
      </c>
      <c r="K43" s="89"/>
      <c r="L43" s="89"/>
      <c r="M43" s="89"/>
      <c r="N43" s="89"/>
      <c r="O43" s="89"/>
      <c r="P43" s="89"/>
      <c r="Q43" s="89"/>
      <c r="R43" s="89"/>
      <c r="S43" s="89"/>
      <c r="T43" s="89"/>
      <c r="U43" s="89"/>
      <c r="V43" s="89"/>
      <c r="W43" s="88" t="str">
        <f t="shared" si="5"/>
        <v/>
      </c>
      <c r="X43" s="90" t="str">
        <f t="shared" si="6"/>
        <v/>
      </c>
      <c r="AC43" s="189" t="str">
        <f t="shared" si="8"/>
        <v/>
      </c>
      <c r="AD43" s="189" t="str">
        <f t="shared" si="8"/>
        <v/>
      </c>
      <c r="AF43" s="191" t="e">
        <f>IF(#REF!="",0,IF(ISERROR(MATCH(#REF!,$AC$30:$AD$30,0)),0,1))</f>
        <v>#REF!</v>
      </c>
    </row>
    <row r="44" spans="2:32" s="191" customFormat="1" hidden="1" x14ac:dyDescent="0.25">
      <c r="B44" s="64" t="str">
        <f t="shared" si="7"/>
        <v/>
      </c>
      <c r="C44" s="257" t="str">
        <f>IF('תנאי סף'!BE44&lt;&gt;1,"",'תנאי סף'!F44)</f>
        <v/>
      </c>
      <c r="D44" s="330" t="str">
        <f>'הרכב חברי הוועדה'!Z44</f>
        <v/>
      </c>
      <c r="E44" s="277" t="str">
        <f t="shared" si="0"/>
        <v/>
      </c>
      <c r="F44" s="87"/>
      <c r="G44" s="87" t="str">
        <f t="shared" si="1"/>
        <v/>
      </c>
      <c r="H44" s="87" t="str">
        <f t="shared" si="2"/>
        <v/>
      </c>
      <c r="I44" s="87" t="str">
        <f t="shared" si="3"/>
        <v/>
      </c>
      <c r="J44" s="87" t="str">
        <f t="shared" si="4"/>
        <v/>
      </c>
      <c r="K44" s="89"/>
      <c r="L44" s="89"/>
      <c r="M44" s="89"/>
      <c r="N44" s="89"/>
      <c r="O44" s="89"/>
      <c r="P44" s="89"/>
      <c r="Q44" s="89"/>
      <c r="R44" s="89"/>
      <c r="S44" s="89"/>
      <c r="T44" s="89"/>
      <c r="U44" s="89"/>
      <c r="V44" s="89"/>
      <c r="W44" s="88" t="str">
        <f t="shared" si="5"/>
        <v/>
      </c>
      <c r="X44" s="90" t="str">
        <f t="shared" si="6"/>
        <v/>
      </c>
      <c r="AC44" s="189" t="str">
        <f t="shared" si="8"/>
        <v/>
      </c>
      <c r="AD44" s="189" t="str">
        <f t="shared" si="8"/>
        <v/>
      </c>
      <c r="AF44" s="191" t="e">
        <f>IF(#REF!="",0,IF(ISERROR(MATCH(#REF!,$AC$30:$AD$30,0)),0,1))</f>
        <v>#REF!</v>
      </c>
    </row>
    <row r="45" spans="2:32" s="191" customFormat="1" ht="52.5" hidden="1" customHeight="1" x14ac:dyDescent="0.25">
      <c r="B45" s="64" t="str">
        <f t="shared" si="7"/>
        <v/>
      </c>
      <c r="C45" s="257" t="str">
        <f>IF('תנאי סף'!BE45&lt;&gt;1,"",'תנאי סף'!F45)</f>
        <v/>
      </c>
      <c r="D45" s="330" t="str">
        <f>'הרכב חברי הוועדה'!Z45</f>
        <v/>
      </c>
      <c r="E45" s="277" t="str">
        <f t="shared" si="0"/>
        <v/>
      </c>
      <c r="F45" s="87"/>
      <c r="G45" s="87" t="str">
        <f t="shared" si="1"/>
        <v/>
      </c>
      <c r="H45" s="87" t="str">
        <f t="shared" si="2"/>
        <v/>
      </c>
      <c r="I45" s="87" t="str">
        <f t="shared" si="3"/>
        <v/>
      </c>
      <c r="J45" s="87" t="str">
        <f t="shared" si="4"/>
        <v/>
      </c>
      <c r="K45" s="89"/>
      <c r="L45" s="89"/>
      <c r="M45" s="89"/>
      <c r="N45" s="89"/>
      <c r="O45" s="89"/>
      <c r="P45" s="89"/>
      <c r="Q45" s="89"/>
      <c r="R45" s="89"/>
      <c r="S45" s="89"/>
      <c r="T45" s="89"/>
      <c r="U45" s="89"/>
      <c r="V45" s="89"/>
      <c r="W45" s="88" t="str">
        <f t="shared" si="5"/>
        <v/>
      </c>
      <c r="X45" s="90" t="str">
        <f t="shared" si="6"/>
        <v/>
      </c>
      <c r="AC45" s="189" t="str">
        <f t="shared" si="8"/>
        <v/>
      </c>
      <c r="AD45" s="189" t="str">
        <f t="shared" si="8"/>
        <v/>
      </c>
      <c r="AF45" s="191" t="e">
        <f>IF(#REF!="",0,IF(ISERROR(MATCH(#REF!,$AC$30:$AD$30,0)),0,1))</f>
        <v>#REF!</v>
      </c>
    </row>
    <row r="46" spans="2:32" s="191" customFormat="1" ht="52.5" customHeight="1" x14ac:dyDescent="0.25">
      <c r="B46" s="64">
        <f t="shared" si="7"/>
        <v>16</v>
      </c>
      <c r="C46" s="257" t="str">
        <f>IF('תנאי סף'!BE46&lt;&gt;1,"",'תנאי סף'!F46)</f>
        <v>תמוז - 98  - אופרה זעירה</v>
      </c>
      <c r="D46" s="330">
        <f>'הרכב חברי הוועדה'!Z46</f>
        <v>35845.68143026669</v>
      </c>
      <c r="E46" s="277">
        <f t="shared" si="0"/>
        <v>1</v>
      </c>
      <c r="F46" s="87"/>
      <c r="G46" s="87">
        <f t="shared" si="1"/>
        <v>35845.68143026669</v>
      </c>
      <c r="H46" s="87">
        <f t="shared" si="2"/>
        <v>0</v>
      </c>
      <c r="I46" s="87">
        <f t="shared" si="3"/>
        <v>0</v>
      </c>
      <c r="J46" s="87">
        <f t="shared" si="4"/>
        <v>35845.68143026669</v>
      </c>
      <c r="K46" s="89"/>
      <c r="L46" s="89"/>
      <c r="M46" s="89"/>
      <c r="N46" s="89"/>
      <c r="O46" s="89"/>
      <c r="P46" s="89"/>
      <c r="Q46" s="89"/>
      <c r="R46" s="89"/>
      <c r="S46" s="89"/>
      <c r="T46" s="89"/>
      <c r="U46" s="89"/>
      <c r="V46" s="89"/>
      <c r="W46" s="88">
        <f t="shared" si="5"/>
        <v>1.7710964447448525E-2</v>
      </c>
      <c r="X46" s="90">
        <f t="shared" si="6"/>
        <v>35845.681430266704</v>
      </c>
      <c r="AC46" s="189">
        <f t="shared" si="8"/>
        <v>0</v>
      </c>
      <c r="AD46" s="189">
        <f t="shared" si="8"/>
        <v>1</v>
      </c>
      <c r="AF46" s="191" t="e">
        <f>IF(#REF!="",0,IF(ISERROR(MATCH(#REF!,$AC$30:$AD$30,0)),0,1))</f>
        <v>#REF!</v>
      </c>
    </row>
    <row r="47" spans="2:32" s="191" customFormat="1" ht="57" hidden="1" customHeight="1" x14ac:dyDescent="0.25">
      <c r="B47" s="64" t="str">
        <f t="shared" si="7"/>
        <v/>
      </c>
      <c r="C47" s="257" t="str">
        <f>IF('תנאי סף'!BE47&lt;&gt;1,"",'תנאי סף'!F47)</f>
        <v/>
      </c>
      <c r="D47" s="330" t="str">
        <f>'הרכב חברי הוועדה'!Z47</f>
        <v/>
      </c>
      <c r="E47" s="277" t="str">
        <f t="shared" si="0"/>
        <v/>
      </c>
      <c r="F47" s="87"/>
      <c r="G47" s="87" t="str">
        <f t="shared" si="1"/>
        <v/>
      </c>
      <c r="H47" s="87" t="str">
        <f t="shared" si="2"/>
        <v/>
      </c>
      <c r="I47" s="87" t="str">
        <f t="shared" si="3"/>
        <v/>
      </c>
      <c r="J47" s="87" t="str">
        <f t="shared" si="4"/>
        <v/>
      </c>
      <c r="K47" s="89"/>
      <c r="L47" s="89"/>
      <c r="M47" s="89"/>
      <c r="N47" s="89"/>
      <c r="O47" s="89"/>
      <c r="P47" s="89"/>
      <c r="Q47" s="89"/>
      <c r="R47" s="89"/>
      <c r="S47" s="89"/>
      <c r="T47" s="89"/>
      <c r="U47" s="89"/>
      <c r="V47" s="89"/>
      <c r="W47" s="88" t="str">
        <f t="shared" si="5"/>
        <v/>
      </c>
      <c r="X47" s="90" t="str">
        <f t="shared" si="6"/>
        <v/>
      </c>
      <c r="AC47" s="189" t="str">
        <f t="shared" si="8"/>
        <v/>
      </c>
      <c r="AD47" s="189" t="str">
        <f t="shared" si="8"/>
        <v/>
      </c>
      <c r="AF47" s="191" t="e">
        <f>IF(#REF!="",0,IF(ISERROR(MATCH(#REF!,$AC$30:$AD$30,0)),0,1))</f>
        <v>#REF!</v>
      </c>
    </row>
    <row r="48" spans="2:32" s="191" customFormat="1" ht="45.75" customHeight="1" x14ac:dyDescent="0.25">
      <c r="B48" s="64">
        <f t="shared" si="7"/>
        <v>18</v>
      </c>
      <c r="C48" s="257" t="str">
        <f>IF('תנאי סף'!BE48&lt;&gt;1,"",'תנאי סף'!F48)</f>
        <v>הקם - שיר לשירה</v>
      </c>
      <c r="D48" s="330">
        <f>'הרכב חברי הוועדה'!Z48</f>
        <v>51201.705777407849</v>
      </c>
      <c r="E48" s="277">
        <f t="shared" si="0"/>
        <v>1</v>
      </c>
      <c r="F48" s="87"/>
      <c r="G48" s="87">
        <f t="shared" si="1"/>
        <v>51201.705777407849</v>
      </c>
      <c r="H48" s="87">
        <f t="shared" si="2"/>
        <v>0</v>
      </c>
      <c r="I48" s="87">
        <f t="shared" si="3"/>
        <v>0</v>
      </c>
      <c r="J48" s="87">
        <f t="shared" si="4"/>
        <v>51201.705777407849</v>
      </c>
      <c r="K48" s="89"/>
      <c r="L48" s="89"/>
      <c r="M48" s="89"/>
      <c r="N48" s="89"/>
      <c r="O48" s="89"/>
      <c r="P48" s="89"/>
      <c r="Q48" s="89"/>
      <c r="R48" s="89"/>
      <c r="S48" s="89"/>
      <c r="T48" s="89"/>
      <c r="U48" s="89"/>
      <c r="V48" s="89"/>
      <c r="W48" s="88">
        <f t="shared" si="5"/>
        <v>2.5298210397716056E-2</v>
      </c>
      <c r="X48" s="90">
        <f t="shared" si="6"/>
        <v>51201.705777407864</v>
      </c>
      <c r="AC48" s="189">
        <f t="shared" si="8"/>
        <v>0</v>
      </c>
      <c r="AD48" s="189">
        <f t="shared" si="8"/>
        <v>1</v>
      </c>
      <c r="AF48" s="191" t="e">
        <f>IF(#REF!="",0,IF(ISERROR(MATCH(#REF!,$AC$30:$AD$30,0)),0,1))</f>
        <v>#REF!</v>
      </c>
    </row>
    <row r="49" spans="2:32" s="191" customFormat="1" ht="58.5" customHeight="1" x14ac:dyDescent="0.25">
      <c r="B49" s="64">
        <f t="shared" si="7"/>
        <v>19</v>
      </c>
      <c r="C49" s="257" t="str">
        <f>IF('תנאי סף'!BE49&lt;&gt;1,"",'תנאי סף'!F49)</f>
        <v>המרכז למוסיקה ע"ש פיליציה בלומנטל  - שוברטיאדה</v>
      </c>
      <c r="D49" s="330">
        <f>'הרכב חברי הוועדה'!Z49</f>
        <v>45826.4306549311</v>
      </c>
      <c r="E49" s="277">
        <f t="shared" si="0"/>
        <v>1</v>
      </c>
      <c r="F49" s="87"/>
      <c r="G49" s="87">
        <f t="shared" si="1"/>
        <v>45826.4306549311</v>
      </c>
      <c r="H49" s="87">
        <f t="shared" si="2"/>
        <v>0</v>
      </c>
      <c r="I49" s="87">
        <f t="shared" si="3"/>
        <v>0</v>
      </c>
      <c r="J49" s="87">
        <f t="shared" si="4"/>
        <v>45826.4306549311</v>
      </c>
      <c r="K49" s="89"/>
      <c r="L49" s="89"/>
      <c r="M49" s="89"/>
      <c r="N49" s="89"/>
      <c r="O49" s="89"/>
      <c r="P49" s="89"/>
      <c r="Q49" s="89"/>
      <c r="R49" s="89"/>
      <c r="S49" s="89"/>
      <c r="T49" s="89"/>
      <c r="U49" s="89"/>
      <c r="V49" s="89"/>
      <c r="W49" s="88">
        <f t="shared" si="5"/>
        <v>2.2642344954771625E-2</v>
      </c>
      <c r="X49" s="90">
        <f t="shared" si="6"/>
        <v>45826.430654931115</v>
      </c>
      <c r="AC49" s="189">
        <f t="shared" si="8"/>
        <v>0</v>
      </c>
      <c r="AD49" s="189">
        <f t="shared" si="8"/>
        <v>1</v>
      </c>
      <c r="AF49" s="191" t="e">
        <f>IF(#REF!="",0,IF(ISERROR(MATCH(#REF!,$AC$30:$AD$30,0)),0,1))</f>
        <v>#REF!</v>
      </c>
    </row>
    <row r="50" spans="2:32" s="191" customFormat="1" ht="58.5" customHeight="1" x14ac:dyDescent="0.25">
      <c r="B50" s="64">
        <f t="shared" si="7"/>
        <v>20</v>
      </c>
      <c r="C50" s="257" t="str">
        <f>IF('תנאי סף'!BE50&lt;&gt;1,"",'תנאי סף'!F50)</f>
        <v>המרכז למוסיקה ע"ש פיליציה בלומנטל  - פועם בלב</v>
      </c>
      <c r="D50" s="330">
        <f>'הרכב חברי הוועדה'!Z50</f>
        <v>49923.710138036557</v>
      </c>
      <c r="E50" s="277">
        <f t="shared" si="0"/>
        <v>1</v>
      </c>
      <c r="F50" s="87"/>
      <c r="G50" s="87">
        <f t="shared" si="1"/>
        <v>49923.710138036557</v>
      </c>
      <c r="H50" s="87">
        <f t="shared" si="2"/>
        <v>0</v>
      </c>
      <c r="I50" s="87">
        <f t="shared" si="3"/>
        <v>0</v>
      </c>
      <c r="J50" s="87">
        <f t="shared" si="4"/>
        <v>49923.710138036557</v>
      </c>
      <c r="K50" s="89"/>
      <c r="L50" s="89"/>
      <c r="M50" s="89"/>
      <c r="N50" s="89"/>
      <c r="O50" s="89"/>
      <c r="P50" s="89"/>
      <c r="Q50" s="89"/>
      <c r="R50" s="89"/>
      <c r="S50" s="89"/>
      <c r="T50" s="89"/>
      <c r="U50" s="89"/>
      <c r="V50" s="89"/>
      <c r="W50" s="88">
        <f t="shared" si="5"/>
        <v>2.4666766540889624E-2</v>
      </c>
      <c r="X50" s="90">
        <f t="shared" si="6"/>
        <v>49923.710138036571</v>
      </c>
      <c r="AC50" s="189">
        <f t="shared" si="8"/>
        <v>0</v>
      </c>
      <c r="AD50" s="189">
        <f t="shared" si="8"/>
        <v>1</v>
      </c>
      <c r="AF50" s="191" t="e">
        <f>IF(#REF!="",0,IF(ISERROR(MATCH(#REF!,$AC$30:$AD$30,0)),0,1))</f>
        <v>#REF!</v>
      </c>
    </row>
    <row r="51" spans="2:32" s="191" customFormat="1" ht="58.5" hidden="1" customHeight="1" x14ac:dyDescent="0.25">
      <c r="B51" s="64" t="str">
        <f t="shared" si="7"/>
        <v/>
      </c>
      <c r="C51" s="257" t="str">
        <f>IF('תנאי סף'!BE51&lt;&gt;1,"",'תנאי סף'!F51)</f>
        <v/>
      </c>
      <c r="D51" s="330" t="str">
        <f>'הרכב חברי הוועדה'!Z51</f>
        <v/>
      </c>
      <c r="E51" s="277" t="str">
        <f t="shared" si="0"/>
        <v/>
      </c>
      <c r="F51" s="87"/>
      <c r="G51" s="87" t="str">
        <f t="shared" si="1"/>
        <v/>
      </c>
      <c r="H51" s="87" t="str">
        <f t="shared" si="2"/>
        <v/>
      </c>
      <c r="I51" s="87" t="str">
        <f t="shared" si="3"/>
        <v/>
      </c>
      <c r="J51" s="87" t="str">
        <f t="shared" si="4"/>
        <v/>
      </c>
      <c r="K51" s="89"/>
      <c r="L51" s="89"/>
      <c r="M51" s="89"/>
      <c r="N51" s="89"/>
      <c r="O51" s="89"/>
      <c r="P51" s="89"/>
      <c r="Q51" s="89"/>
      <c r="R51" s="89"/>
      <c r="S51" s="89"/>
      <c r="T51" s="89"/>
      <c r="U51" s="89"/>
      <c r="V51" s="89"/>
      <c r="W51" s="88" t="str">
        <f t="shared" si="5"/>
        <v/>
      </c>
      <c r="X51" s="90" t="str">
        <f t="shared" si="6"/>
        <v/>
      </c>
      <c r="AC51" s="189" t="str">
        <f t="shared" si="8"/>
        <v/>
      </c>
      <c r="AD51" s="189" t="str">
        <f t="shared" si="8"/>
        <v/>
      </c>
      <c r="AF51" s="191" t="e">
        <f>IF(#REF!="",0,IF(ISERROR(MATCH(#REF!,$AC$30:$AD$30,0)),0,1))</f>
        <v>#REF!</v>
      </c>
    </row>
    <row r="52" spans="2:32" s="191" customFormat="1" ht="58.5" customHeight="1" x14ac:dyDescent="0.25">
      <c r="B52" s="64">
        <f t="shared" si="7"/>
        <v>22</v>
      </c>
      <c r="C52" s="257" t="str">
        <f>IF('תנאי סף'!BE52&lt;&gt;1,"",'תנאי סף'!F52)</f>
        <v>הזירה הבין-תחומית - פרויקט מוזיקלי</v>
      </c>
      <c r="D52" s="330">
        <f>'הרכב חברי הוועדה'!Z52</f>
        <v>37735.269007530216</v>
      </c>
      <c r="E52" s="277">
        <f t="shared" si="0"/>
        <v>1</v>
      </c>
      <c r="F52" s="87"/>
      <c r="G52" s="87">
        <f t="shared" si="1"/>
        <v>37735.269007530216</v>
      </c>
      <c r="H52" s="87">
        <f t="shared" si="2"/>
        <v>0</v>
      </c>
      <c r="I52" s="87">
        <f t="shared" si="3"/>
        <v>0</v>
      </c>
      <c r="J52" s="87">
        <f t="shared" si="4"/>
        <v>37735.269007530216</v>
      </c>
      <c r="K52" s="89"/>
      <c r="L52" s="89"/>
      <c r="M52" s="89"/>
      <c r="N52" s="89"/>
      <c r="O52" s="89"/>
      <c r="P52" s="89"/>
      <c r="Q52" s="89"/>
      <c r="R52" s="89"/>
      <c r="S52" s="89"/>
      <c r="T52" s="89"/>
      <c r="U52" s="89"/>
      <c r="V52" s="89"/>
      <c r="W52" s="88">
        <f t="shared" si="5"/>
        <v>1.8644589282182367E-2</v>
      </c>
      <c r="X52" s="90">
        <f t="shared" si="6"/>
        <v>37735.269007530231</v>
      </c>
      <c r="AC52" s="189">
        <f t="shared" si="8"/>
        <v>0</v>
      </c>
      <c r="AD52" s="189">
        <f t="shared" si="8"/>
        <v>1</v>
      </c>
      <c r="AF52" s="191" t="e">
        <f>IF(#REF!="",0,IF(ISERROR(MATCH(#REF!,$AC$30:$AD$30,0)),0,1))</f>
        <v>#REF!</v>
      </c>
    </row>
    <row r="53" spans="2:32" s="191" customFormat="1" ht="58.5" customHeight="1" x14ac:dyDescent="0.25">
      <c r="B53" s="64">
        <f t="shared" si="7"/>
        <v>23</v>
      </c>
      <c r="C53" s="257" t="str">
        <f>IF('תנאי סף'!BE53&lt;&gt;1,"",'תנאי סף'!F53)</f>
        <v>מוזתיקה - קונצרטים לאוכלוסיות מיוחדות</v>
      </c>
      <c r="D53" s="330">
        <f>'הרכב חברי הוועדה'!Z53</f>
        <v>175199.7803028886</v>
      </c>
      <c r="E53" s="277">
        <f t="shared" si="0"/>
        <v>1</v>
      </c>
      <c r="F53" s="87"/>
      <c r="G53" s="87">
        <f t="shared" si="1"/>
        <v>175199.7803028886</v>
      </c>
      <c r="H53" s="87">
        <f t="shared" si="2"/>
        <v>0</v>
      </c>
      <c r="I53" s="87">
        <f t="shared" si="3"/>
        <v>0</v>
      </c>
      <c r="J53" s="87">
        <f t="shared" si="4"/>
        <v>175199.7803028886</v>
      </c>
      <c r="K53" s="89"/>
      <c r="L53" s="89"/>
      <c r="M53" s="89"/>
      <c r="N53" s="89"/>
      <c r="O53" s="89"/>
      <c r="P53" s="89"/>
      <c r="Q53" s="89"/>
      <c r="R53" s="89"/>
      <c r="S53" s="89"/>
      <c r="T53" s="89"/>
      <c r="U53" s="89"/>
      <c r="V53" s="89"/>
      <c r="W53" s="88">
        <f t="shared" si="5"/>
        <v>8.6564321177201461E-2</v>
      </c>
      <c r="X53" s="90">
        <f t="shared" si="6"/>
        <v>175199.78030288866</v>
      </c>
      <c r="AC53" s="189">
        <f t="shared" si="8"/>
        <v>0</v>
      </c>
      <c r="AD53" s="189">
        <f t="shared" si="8"/>
        <v>1</v>
      </c>
      <c r="AF53" s="191" t="e">
        <f>IF(#REF!="",0,IF(ISERROR(MATCH(#REF!,$AC$30:$AD$30,0)),0,1))</f>
        <v>#REF!</v>
      </c>
    </row>
    <row r="54" spans="2:32" s="191" customFormat="1" ht="68.25" customHeight="1" x14ac:dyDescent="0.25">
      <c r="B54" s="64">
        <f t="shared" si="7"/>
        <v>24</v>
      </c>
      <c r="C54" s="257" t="str">
        <f>IF('תנאי סף'!BE54&lt;&gt;1,"",'תנאי סף'!F54)</f>
        <v>קשת אילון - סמינרים לנגנים ישראליים צעירים</v>
      </c>
      <c r="D54" s="330">
        <f>'הרכב חברי הוועדה'!Z54</f>
        <v>64609.127563479182</v>
      </c>
      <c r="E54" s="277">
        <f t="shared" si="0"/>
        <v>1</v>
      </c>
      <c r="F54" s="87"/>
      <c r="G54" s="87">
        <f t="shared" si="1"/>
        <v>64609.127563479182</v>
      </c>
      <c r="H54" s="87">
        <f t="shared" si="2"/>
        <v>0</v>
      </c>
      <c r="I54" s="87">
        <f t="shared" si="3"/>
        <v>0</v>
      </c>
      <c r="J54" s="87">
        <f t="shared" si="4"/>
        <v>64609.127563479182</v>
      </c>
      <c r="K54" s="89"/>
      <c r="L54" s="89"/>
      <c r="M54" s="89"/>
      <c r="N54" s="89"/>
      <c r="O54" s="89"/>
      <c r="P54" s="89"/>
      <c r="Q54" s="89"/>
      <c r="R54" s="89"/>
      <c r="S54" s="89"/>
      <c r="T54" s="89"/>
      <c r="U54" s="89"/>
      <c r="V54" s="89"/>
      <c r="W54" s="88">
        <f t="shared" si="5"/>
        <v>3.1922672846477193E-2</v>
      </c>
      <c r="X54" s="90">
        <f t="shared" si="6"/>
        <v>64609.127563479196</v>
      </c>
      <c r="AC54" s="189">
        <f t="shared" si="8"/>
        <v>0</v>
      </c>
      <c r="AD54" s="189">
        <f t="shared" si="8"/>
        <v>1</v>
      </c>
      <c r="AF54" s="191" t="e">
        <f>IF(#REF!="",0,IF(ISERROR(MATCH(#REF!,$AC$30:$AD$30,0)),0,1))</f>
        <v>#REF!</v>
      </c>
    </row>
    <row r="55" spans="2:32" s="191" customFormat="1" ht="68.25" hidden="1" customHeight="1" x14ac:dyDescent="0.25">
      <c r="B55" s="64" t="str">
        <f t="shared" si="7"/>
        <v/>
      </c>
      <c r="C55" s="257" t="str">
        <f>IF('תנאי סף'!BE55&lt;&gt;1,"",'תנאי סף'!F55)</f>
        <v/>
      </c>
      <c r="D55" s="330" t="str">
        <f>'הרכב חברי הוועדה'!Z55</f>
        <v/>
      </c>
      <c r="E55" s="277" t="str">
        <f t="shared" si="0"/>
        <v/>
      </c>
      <c r="F55" s="87"/>
      <c r="G55" s="87" t="str">
        <f t="shared" si="1"/>
        <v/>
      </c>
      <c r="H55" s="87" t="str">
        <f t="shared" si="2"/>
        <v/>
      </c>
      <c r="I55" s="87" t="str">
        <f t="shared" si="3"/>
        <v/>
      </c>
      <c r="J55" s="87" t="str">
        <f t="shared" si="4"/>
        <v/>
      </c>
      <c r="K55" s="89"/>
      <c r="L55" s="89"/>
      <c r="M55" s="89"/>
      <c r="N55" s="89"/>
      <c r="O55" s="89"/>
      <c r="P55" s="89"/>
      <c r="Q55" s="89"/>
      <c r="R55" s="89"/>
      <c r="S55" s="89"/>
      <c r="T55" s="89"/>
      <c r="U55" s="89"/>
      <c r="V55" s="89"/>
      <c r="W55" s="88" t="str">
        <f t="shared" si="5"/>
        <v/>
      </c>
      <c r="X55" s="90" t="str">
        <f t="shared" si="6"/>
        <v/>
      </c>
      <c r="AC55" s="189" t="str">
        <f t="shared" si="8"/>
        <v/>
      </c>
      <c r="AD55" s="189" t="str">
        <f t="shared" si="8"/>
        <v/>
      </c>
      <c r="AF55" s="191" t="e">
        <f>IF(#REF!="",0,IF(ISERROR(MATCH(#REF!,$AC$30:$AD$30,0)),0,1))</f>
        <v>#REF!</v>
      </c>
    </row>
    <row r="56" spans="2:32" s="191" customFormat="1" ht="68.25" customHeight="1" x14ac:dyDescent="0.25">
      <c r="B56" s="64">
        <f t="shared" si="7"/>
        <v>26</v>
      </c>
      <c r="C56" s="257" t="str">
        <f>IF('תנאי סף'!BE56&lt;&gt;1,"",'תנאי סף'!F56)</f>
        <v>בר-קיימא  - ליריק אופרה - פרויקט אוופראי</v>
      </c>
      <c r="D56" s="330">
        <f>'הרכב חברי הוועדה'!Z56</f>
        <v>49878.147987665412</v>
      </c>
      <c r="E56" s="277">
        <f t="shared" si="0"/>
        <v>1</v>
      </c>
      <c r="F56" s="87"/>
      <c r="G56" s="87">
        <f t="shared" si="1"/>
        <v>49878.147987665412</v>
      </c>
      <c r="H56" s="87">
        <f t="shared" si="2"/>
        <v>0</v>
      </c>
      <c r="I56" s="87">
        <f t="shared" si="3"/>
        <v>0</v>
      </c>
      <c r="J56" s="87">
        <f t="shared" si="4"/>
        <v>49878.147987665412</v>
      </c>
      <c r="K56" s="89"/>
      <c r="L56" s="89"/>
      <c r="M56" s="89"/>
      <c r="N56" s="89"/>
      <c r="O56" s="89"/>
      <c r="P56" s="89"/>
      <c r="Q56" s="89"/>
      <c r="R56" s="89"/>
      <c r="S56" s="89"/>
      <c r="T56" s="89"/>
      <c r="U56" s="89"/>
      <c r="V56" s="89"/>
      <c r="W56" s="88">
        <f t="shared" si="5"/>
        <v>2.464425477397169E-2</v>
      </c>
      <c r="X56" s="90">
        <f t="shared" si="6"/>
        <v>49878.147987665427</v>
      </c>
      <c r="AC56" s="189">
        <f t="shared" si="8"/>
        <v>0</v>
      </c>
      <c r="AD56" s="189">
        <f t="shared" si="8"/>
        <v>1</v>
      </c>
      <c r="AF56" s="191" t="e">
        <f>IF(#REF!="",0,IF(ISERROR(MATCH(#REF!,$AC$30:$AD$30,0)),0,1))</f>
        <v>#REF!</v>
      </c>
    </row>
    <row r="57" spans="2:32" s="191" customFormat="1" ht="68.25" hidden="1" customHeight="1" x14ac:dyDescent="0.25">
      <c r="B57" s="64" t="str">
        <f t="shared" si="7"/>
        <v/>
      </c>
      <c r="C57" s="257" t="str">
        <f>IF('תנאי סף'!BE57&lt;&gt;1,"",'תנאי סף'!F57)</f>
        <v/>
      </c>
      <c r="D57" s="330" t="str">
        <f>'הרכב חברי הוועדה'!Z57</f>
        <v/>
      </c>
      <c r="E57" s="277" t="str">
        <f t="shared" si="0"/>
        <v/>
      </c>
      <c r="F57" s="87"/>
      <c r="G57" s="87" t="str">
        <f t="shared" si="1"/>
        <v/>
      </c>
      <c r="H57" s="87" t="str">
        <f t="shared" si="2"/>
        <v/>
      </c>
      <c r="I57" s="87" t="str">
        <f t="shared" si="3"/>
        <v/>
      </c>
      <c r="J57" s="87" t="str">
        <f t="shared" si="4"/>
        <v/>
      </c>
      <c r="K57" s="89"/>
      <c r="L57" s="89"/>
      <c r="M57" s="89"/>
      <c r="N57" s="89"/>
      <c r="O57" s="89"/>
      <c r="P57" s="89"/>
      <c r="Q57" s="89"/>
      <c r="R57" s="89"/>
      <c r="S57" s="89"/>
      <c r="T57" s="89"/>
      <c r="U57" s="89"/>
      <c r="V57" s="89"/>
      <c r="W57" s="88" t="str">
        <f t="shared" si="5"/>
        <v/>
      </c>
      <c r="X57" s="90" t="str">
        <f t="shared" si="6"/>
        <v/>
      </c>
      <c r="AC57" s="189" t="str">
        <f t="shared" si="8"/>
        <v/>
      </c>
      <c r="AD57" s="189" t="str">
        <f t="shared" si="8"/>
        <v/>
      </c>
      <c r="AF57" s="191" t="e">
        <f>IF(#REF!="",0,IF(ISERROR(MATCH(#REF!,$AC$30:$AD$30,0)),0,1))</f>
        <v>#REF!</v>
      </c>
    </row>
    <row r="58" spans="2:32" s="191" customFormat="1" ht="68.25" customHeight="1" x14ac:dyDescent="0.25">
      <c r="B58" s="64">
        <f t="shared" si="7"/>
        <v>28</v>
      </c>
      <c r="C58" s="257" t="str">
        <f>IF('תנאי סף'!BE58&lt;&gt;1,"",'תנאי סף'!F58)</f>
        <v>ארגון המקהלות בישראל - ברוב קולות</v>
      </c>
      <c r="D58" s="330">
        <f>'הרכב חברי הוועדה'!Z58</f>
        <v>35924.580777572228</v>
      </c>
      <c r="E58" s="277">
        <f t="shared" si="0"/>
        <v>1</v>
      </c>
      <c r="F58" s="87"/>
      <c r="G58" s="87">
        <f t="shared" si="1"/>
        <v>35924.580777572228</v>
      </c>
      <c r="H58" s="87">
        <f t="shared" si="2"/>
        <v>0</v>
      </c>
      <c r="I58" s="87">
        <f t="shared" si="3"/>
        <v>0</v>
      </c>
      <c r="J58" s="87">
        <f t="shared" si="4"/>
        <v>35924.580777572228</v>
      </c>
      <c r="K58" s="89"/>
      <c r="L58" s="89"/>
      <c r="M58" s="89"/>
      <c r="N58" s="89"/>
      <c r="O58" s="89"/>
      <c r="P58" s="89"/>
      <c r="Q58" s="89"/>
      <c r="R58" s="89"/>
      <c r="S58" s="89"/>
      <c r="T58" s="89"/>
      <c r="U58" s="89"/>
      <c r="V58" s="89"/>
      <c r="W58" s="88">
        <f t="shared" si="5"/>
        <v>1.7749947763689107E-2</v>
      </c>
      <c r="X58" s="90">
        <f t="shared" si="6"/>
        <v>35924.580777572242</v>
      </c>
      <c r="AC58" s="189">
        <f t="shared" si="8"/>
        <v>0</v>
      </c>
      <c r="AD58" s="189">
        <f t="shared" si="8"/>
        <v>1</v>
      </c>
      <c r="AF58" s="191" t="e">
        <f>IF(#REF!="",0,IF(ISERROR(MATCH(#REF!,$AC$30:$AD$30,0)),0,1))</f>
        <v>#REF!</v>
      </c>
    </row>
    <row r="59" spans="2:32" s="191" customFormat="1" ht="68.25" hidden="1" customHeight="1" x14ac:dyDescent="0.25">
      <c r="B59" s="64" t="str">
        <f t="shared" si="7"/>
        <v/>
      </c>
      <c r="C59" s="257" t="str">
        <f>IF('תנאי סף'!BE59&lt;&gt;1,"",'תנאי סף'!F59)</f>
        <v/>
      </c>
      <c r="D59" s="330" t="str">
        <f>'הרכב חברי הוועדה'!Z59</f>
        <v/>
      </c>
      <c r="E59" s="277" t="str">
        <f t="shared" si="0"/>
        <v/>
      </c>
      <c r="F59" s="87"/>
      <c r="G59" s="87" t="str">
        <f t="shared" si="1"/>
        <v/>
      </c>
      <c r="H59" s="87" t="str">
        <f t="shared" si="2"/>
        <v/>
      </c>
      <c r="I59" s="87" t="str">
        <f t="shared" si="3"/>
        <v/>
      </c>
      <c r="J59" s="87" t="str">
        <f t="shared" si="4"/>
        <v/>
      </c>
      <c r="K59" s="89"/>
      <c r="L59" s="89"/>
      <c r="M59" s="89"/>
      <c r="N59" s="89"/>
      <c r="O59" s="89"/>
      <c r="P59" s="89"/>
      <c r="Q59" s="89"/>
      <c r="R59" s="89"/>
      <c r="S59" s="89"/>
      <c r="T59" s="89"/>
      <c r="U59" s="89"/>
      <c r="V59" s="89"/>
      <c r="W59" s="88" t="str">
        <f t="shared" si="5"/>
        <v/>
      </c>
      <c r="X59" s="90" t="str">
        <f t="shared" si="6"/>
        <v/>
      </c>
      <c r="AC59" s="189" t="str">
        <f t="shared" si="8"/>
        <v/>
      </c>
      <c r="AD59" s="189" t="str">
        <f t="shared" si="8"/>
        <v/>
      </c>
      <c r="AF59" s="191" t="e">
        <f>IF(#REF!="",0,IF(ISERROR(MATCH(#REF!,$AC$30:$AD$30,0)),0,1))</f>
        <v>#REF!</v>
      </c>
    </row>
    <row r="60" spans="2:32" s="191" customFormat="1" ht="68.25" customHeight="1" x14ac:dyDescent="0.25">
      <c r="B60" s="64">
        <f t="shared" si="7"/>
        <v>30</v>
      </c>
      <c r="C60" s="257" t="str">
        <f>IF('תנאי סף'!BE60&lt;&gt;1,"",'תנאי סף'!F60)</f>
        <v xml:space="preserve">האופרה הירושלמית </v>
      </c>
      <c r="D60" s="330">
        <f>'הרכב חברי הוועדה'!Z60</f>
        <v>67422.905173960637</v>
      </c>
      <c r="E60" s="277">
        <f t="shared" si="0"/>
        <v>1</v>
      </c>
      <c r="F60" s="87"/>
      <c r="G60" s="87">
        <f t="shared" si="1"/>
        <v>67422.905173960637</v>
      </c>
      <c r="H60" s="87">
        <f t="shared" si="2"/>
        <v>0</v>
      </c>
      <c r="I60" s="87">
        <f t="shared" si="3"/>
        <v>0</v>
      </c>
      <c r="J60" s="87">
        <f t="shared" si="4"/>
        <v>67422.905173960637</v>
      </c>
      <c r="K60" s="89"/>
      <c r="L60" s="89"/>
      <c r="M60" s="89"/>
      <c r="N60" s="89"/>
      <c r="O60" s="89"/>
      <c r="P60" s="89"/>
      <c r="Q60" s="89"/>
      <c r="R60" s="89"/>
      <c r="S60" s="89"/>
      <c r="T60" s="89"/>
      <c r="U60" s="89"/>
      <c r="V60" s="89"/>
      <c r="W60" s="88">
        <f t="shared" si="5"/>
        <v>3.3312930005326605E-2</v>
      </c>
      <c r="X60" s="90">
        <f t="shared" si="6"/>
        <v>67422.905173960651</v>
      </c>
      <c r="AC60" s="189">
        <f t="shared" si="8"/>
        <v>0</v>
      </c>
      <c r="AD60" s="189">
        <f t="shared" si="8"/>
        <v>1</v>
      </c>
      <c r="AF60" s="191" t="e">
        <f>IF(#REF!="",0,IF(ISERROR(MATCH(#REF!,$AC$30:$AD$30,0)),0,1))</f>
        <v>#REF!</v>
      </c>
    </row>
    <row r="61" spans="2:32" s="191" customFormat="1" hidden="1" x14ac:dyDescent="0.25">
      <c r="B61" s="64" t="str">
        <f t="shared" si="7"/>
        <v/>
      </c>
      <c r="C61" s="257" t="str">
        <f>IF('תנאי סף'!BE61&lt;&gt;1,"",'תנאי סף'!F61)</f>
        <v/>
      </c>
      <c r="D61" s="330" t="str">
        <f>'הרכב חברי הוועדה'!Z61</f>
        <v/>
      </c>
      <c r="E61" s="277" t="str">
        <f t="shared" si="0"/>
        <v/>
      </c>
      <c r="F61" s="87"/>
      <c r="G61" s="87" t="str">
        <f t="shared" si="1"/>
        <v/>
      </c>
      <c r="H61" s="87" t="str">
        <f t="shared" si="2"/>
        <v/>
      </c>
      <c r="I61" s="87" t="str">
        <f t="shared" si="3"/>
        <v/>
      </c>
      <c r="J61" s="87" t="str">
        <f t="shared" si="4"/>
        <v/>
      </c>
      <c r="K61" s="89"/>
      <c r="L61" s="89"/>
      <c r="M61" s="89"/>
      <c r="N61" s="89"/>
      <c r="O61" s="89"/>
      <c r="P61" s="89"/>
      <c r="Q61" s="89"/>
      <c r="R61" s="89"/>
      <c r="S61" s="89"/>
      <c r="T61" s="89"/>
      <c r="U61" s="89"/>
      <c r="V61" s="89"/>
      <c r="W61" s="88" t="str">
        <f t="shared" si="5"/>
        <v/>
      </c>
      <c r="X61" s="90" t="str">
        <f t="shared" si="6"/>
        <v/>
      </c>
      <c r="AC61" s="189" t="str">
        <f t="shared" si="8"/>
        <v/>
      </c>
      <c r="AD61" s="189" t="str">
        <f t="shared" si="8"/>
        <v/>
      </c>
      <c r="AF61" s="191" t="e">
        <f>IF(#REF!="",0,IF(ISERROR(MATCH(#REF!,$AC$30:$AD$30,0)),0,1))</f>
        <v>#REF!</v>
      </c>
    </row>
    <row r="62" spans="2:32" s="191" customFormat="1" ht="62.25" hidden="1" customHeight="1" x14ac:dyDescent="0.25">
      <c r="B62" s="64" t="str">
        <f t="shared" si="7"/>
        <v/>
      </c>
      <c r="C62" s="257" t="str">
        <f>IF('תנאי סף'!BE62&lt;&gt;1,"",'תנאי סף'!F62)</f>
        <v/>
      </c>
      <c r="D62" s="330" t="str">
        <f>'הרכב חברי הוועדה'!Z62</f>
        <v/>
      </c>
      <c r="E62" s="277" t="str">
        <f t="shared" si="0"/>
        <v/>
      </c>
      <c r="F62" s="87"/>
      <c r="G62" s="87" t="str">
        <f t="shared" si="1"/>
        <v/>
      </c>
      <c r="H62" s="87" t="str">
        <f t="shared" si="2"/>
        <v/>
      </c>
      <c r="I62" s="87" t="str">
        <f t="shared" si="3"/>
        <v/>
      </c>
      <c r="J62" s="87" t="str">
        <f t="shared" si="4"/>
        <v/>
      </c>
      <c r="K62" s="89"/>
      <c r="L62" s="89"/>
      <c r="M62" s="89"/>
      <c r="N62" s="89"/>
      <c r="O62" s="89"/>
      <c r="P62" s="89"/>
      <c r="Q62" s="89"/>
      <c r="R62" s="89"/>
      <c r="S62" s="89"/>
      <c r="T62" s="89"/>
      <c r="U62" s="89"/>
      <c r="V62" s="89"/>
      <c r="W62" s="88" t="str">
        <f t="shared" si="5"/>
        <v/>
      </c>
      <c r="X62" s="90" t="str">
        <f t="shared" si="6"/>
        <v/>
      </c>
      <c r="AC62" s="189" t="str">
        <f t="shared" si="8"/>
        <v/>
      </c>
      <c r="AD62" s="189" t="str">
        <f t="shared" si="8"/>
        <v/>
      </c>
      <c r="AF62" s="191" t="e">
        <f>IF(#REF!="",0,IF(ISERROR(MATCH(#REF!,$AC$30:$AD$30,0)),0,1))</f>
        <v>#REF!</v>
      </c>
    </row>
    <row r="63" spans="2:32" s="191" customFormat="1" ht="62.25" customHeight="1" x14ac:dyDescent="0.25">
      <c r="B63" s="64">
        <f t="shared" si="7"/>
        <v>33</v>
      </c>
      <c r="C63" s="257" t="str">
        <f>IF('תנאי סף'!BE63&lt;&gt;1,"",'תנאי סף'!F63)</f>
        <v>אתו"ס - אופרה חיפה</v>
      </c>
      <c r="D63" s="330">
        <f>'הרכב חברי הוועדה'!Z63</f>
        <v>133490.1790017754</v>
      </c>
      <c r="E63" s="277">
        <f t="shared" ref="E63:E94" si="9">IF($C63="","",IF(D63="",$AF$1,IF($D63&gt;=$E$6,1,0)))</f>
        <v>1</v>
      </c>
      <c r="F63" s="87"/>
      <c r="G63" s="87">
        <f t="shared" ref="G63:G94" si="10">IF(C63="","",IF(E63=1,D63,0))</f>
        <v>133490.1790017754</v>
      </c>
      <c r="H63" s="87">
        <f t="shared" ref="H63:H94" si="11">IF(C63="","",IF(E63=0,D63,0))</f>
        <v>0</v>
      </c>
      <c r="I63" s="87">
        <f t="shared" ref="I63:I94" si="12">IF(C63="","",IF(E63=1,$I$6*G63/$G$131,0))</f>
        <v>0</v>
      </c>
      <c r="J63" s="87">
        <f t="shared" ref="J63:J94" si="13">IF(C63="","",IF(E63=1,I63+G63,0))</f>
        <v>133490.1790017754</v>
      </c>
      <c r="K63" s="89"/>
      <c r="L63" s="89"/>
      <c r="M63" s="89"/>
      <c r="N63" s="89"/>
      <c r="O63" s="89"/>
      <c r="P63" s="89"/>
      <c r="Q63" s="89"/>
      <c r="R63" s="89"/>
      <c r="S63" s="89"/>
      <c r="T63" s="89"/>
      <c r="U63" s="89"/>
      <c r="V63" s="89"/>
      <c r="W63" s="88">
        <f t="shared" ref="W63:W94" si="14">IF(C63="","",IFERROR(J63/$J$131,$AF$1))</f>
        <v>6.5956057188738842E-2</v>
      </c>
      <c r="X63" s="90">
        <f t="shared" ref="X63:X94" si="15">IF(C63="","",IFERROR(W63*$C$2,$AF$1))</f>
        <v>133490.17900177545</v>
      </c>
      <c r="AC63" s="189">
        <f t="shared" si="8"/>
        <v>0</v>
      </c>
      <c r="AD63" s="189">
        <f t="shared" si="8"/>
        <v>1</v>
      </c>
      <c r="AF63" s="191" t="e">
        <f>IF(#REF!="",0,IF(ISERROR(MATCH(#REF!,$AC$30:$AD$30,0)),0,1))</f>
        <v>#REF!</v>
      </c>
    </row>
    <row r="64" spans="2:32" s="191" customFormat="1" ht="48.75" hidden="1" customHeight="1" x14ac:dyDescent="0.25">
      <c r="B64" s="64" t="str">
        <f t="shared" si="7"/>
        <v/>
      </c>
      <c r="C64" s="257" t="str">
        <f>IF('תנאי סף'!BE64&lt;&gt;1,"",'תנאי סף'!F64)</f>
        <v/>
      </c>
      <c r="D64" s="330" t="str">
        <f>'הרכב חברי הוועדה'!Z64</f>
        <v/>
      </c>
      <c r="E64" s="277" t="str">
        <f t="shared" si="9"/>
        <v/>
      </c>
      <c r="F64" s="87"/>
      <c r="G64" s="87" t="str">
        <f t="shared" si="10"/>
        <v/>
      </c>
      <c r="H64" s="87" t="str">
        <f t="shared" si="11"/>
        <v/>
      </c>
      <c r="I64" s="87" t="str">
        <f t="shared" si="12"/>
        <v/>
      </c>
      <c r="J64" s="87" t="str">
        <f t="shared" si="13"/>
        <v/>
      </c>
      <c r="K64" s="89"/>
      <c r="L64" s="89"/>
      <c r="M64" s="89"/>
      <c r="N64" s="89"/>
      <c r="O64" s="89"/>
      <c r="P64" s="89"/>
      <c r="Q64" s="89"/>
      <c r="R64" s="89"/>
      <c r="S64" s="89"/>
      <c r="T64" s="89"/>
      <c r="U64" s="89"/>
      <c r="V64" s="89"/>
      <c r="W64" s="88" t="str">
        <f t="shared" si="14"/>
        <v/>
      </c>
      <c r="X64" s="90" t="str">
        <f t="shared" si="15"/>
        <v/>
      </c>
      <c r="AC64" s="189" t="str">
        <f t="shared" ref="AC64:AD95" si="16">IF($C64="","",AC$30)</f>
        <v/>
      </c>
      <c r="AD64" s="189" t="str">
        <f t="shared" si="16"/>
        <v/>
      </c>
      <c r="AF64" s="191" t="e">
        <f>IF(#REF!="",0,IF(ISERROR(MATCH(#REF!,$AC$30:$AD$30,0)),0,1))</f>
        <v>#REF!</v>
      </c>
    </row>
    <row r="65" spans="2:32" s="191" customFormat="1" ht="48.75" customHeight="1" x14ac:dyDescent="0.25">
      <c r="B65" s="64">
        <f t="shared" si="7"/>
        <v>35</v>
      </c>
      <c r="C65" s="257" t="str">
        <f>IF('תנאי סף'!BE65&lt;&gt;1,"",'תנאי סף'!F65)</f>
        <v xml:space="preserve">הקשר הווקאלי וינה - תל אביב </v>
      </c>
      <c r="D65" s="330">
        <f>'הרכב חברי הוועדה'!Z65</f>
        <v>61151.404689626361</v>
      </c>
      <c r="E65" s="277">
        <f t="shared" si="9"/>
        <v>1</v>
      </c>
      <c r="F65" s="87"/>
      <c r="G65" s="87">
        <f t="shared" si="10"/>
        <v>61151.404689626361</v>
      </c>
      <c r="H65" s="87">
        <f t="shared" si="11"/>
        <v>0</v>
      </c>
      <c r="I65" s="87">
        <f t="shared" si="12"/>
        <v>0</v>
      </c>
      <c r="J65" s="87">
        <f t="shared" si="13"/>
        <v>61151.404689626361</v>
      </c>
      <c r="K65" s="89"/>
      <c r="L65" s="89"/>
      <c r="M65" s="89"/>
      <c r="N65" s="89"/>
      <c r="O65" s="89"/>
      <c r="P65" s="89"/>
      <c r="Q65" s="89"/>
      <c r="R65" s="89"/>
      <c r="S65" s="89"/>
      <c r="T65" s="89"/>
      <c r="U65" s="89"/>
      <c r="V65" s="89"/>
      <c r="W65" s="88">
        <f t="shared" si="14"/>
        <v>3.0214249280668553E-2</v>
      </c>
      <c r="X65" s="90">
        <f t="shared" si="15"/>
        <v>61151.404689626383</v>
      </c>
      <c r="AC65" s="189">
        <f t="shared" si="16"/>
        <v>0</v>
      </c>
      <c r="AD65" s="189">
        <f t="shared" si="16"/>
        <v>1</v>
      </c>
      <c r="AF65" s="191" t="e">
        <f>IF(#REF!="",0,IF(ISERROR(MATCH(#REF!,$AC$30:$AD$30,0)),0,1))</f>
        <v>#REF!</v>
      </c>
    </row>
    <row r="66" spans="2:32" s="191" customFormat="1" ht="48.75" customHeight="1" x14ac:dyDescent="0.25">
      <c r="B66" s="64">
        <f t="shared" si="7"/>
        <v>36</v>
      </c>
      <c r="C66" s="257" t="str">
        <f>IF('תנאי סף'!BE66&lt;&gt;1,"",'תנאי סף'!F66)</f>
        <v>בר-קיימא  -  iluminations</v>
      </c>
      <c r="D66" s="330">
        <f>'הרכב חברי הוועדה'!Z66</f>
        <v>52212.164222264524</v>
      </c>
      <c r="E66" s="277">
        <f t="shared" si="9"/>
        <v>1</v>
      </c>
      <c r="F66" s="87"/>
      <c r="G66" s="87">
        <f t="shared" si="10"/>
        <v>52212.164222264524</v>
      </c>
      <c r="H66" s="87">
        <f t="shared" si="11"/>
        <v>0</v>
      </c>
      <c r="I66" s="87">
        <f t="shared" si="12"/>
        <v>0</v>
      </c>
      <c r="J66" s="87">
        <f t="shared" si="13"/>
        <v>52212.164222264524</v>
      </c>
      <c r="K66" s="89"/>
      <c r="L66" s="89"/>
      <c r="M66" s="89"/>
      <c r="N66" s="89"/>
      <c r="O66" s="89"/>
      <c r="P66" s="89"/>
      <c r="Q66" s="89"/>
      <c r="R66" s="89"/>
      <c r="S66" s="89"/>
      <c r="T66" s="89"/>
      <c r="U66" s="89"/>
      <c r="V66" s="89"/>
      <c r="W66" s="88">
        <f t="shared" si="14"/>
        <v>2.579746701325273E-2</v>
      </c>
      <c r="X66" s="90">
        <f t="shared" si="15"/>
        <v>52212.164222264546</v>
      </c>
      <c r="AC66" s="189">
        <f t="shared" si="16"/>
        <v>0</v>
      </c>
      <c r="AD66" s="189">
        <f t="shared" si="16"/>
        <v>1</v>
      </c>
      <c r="AF66" s="191" t="e">
        <f>IF(#REF!="",0,IF(ISERROR(MATCH(#REF!,$AC$30:$AD$30,0)),0,1))</f>
        <v>#REF!</v>
      </c>
    </row>
    <row r="67" spans="2:32" s="191" customFormat="1" ht="48.75" customHeight="1" x14ac:dyDescent="0.25">
      <c r="B67" s="64">
        <f t="shared" si="7"/>
        <v>37</v>
      </c>
      <c r="C67" s="257" t="str">
        <f>IF('תנאי סף'!BE67&lt;&gt;1,"",'תנאי סף'!F67)</f>
        <v>בר-קיימא - קולות חבויים</v>
      </c>
      <c r="D67" s="330">
        <f>'הרכב חברי הוועדה'!Z67</f>
        <v>40327.42483395087</v>
      </c>
      <c r="E67" s="277">
        <f t="shared" si="9"/>
        <v>1</v>
      </c>
      <c r="F67" s="87"/>
      <c r="G67" s="87">
        <f t="shared" si="10"/>
        <v>40327.42483395087</v>
      </c>
      <c r="H67" s="87">
        <f t="shared" si="11"/>
        <v>0</v>
      </c>
      <c r="I67" s="87">
        <f t="shared" si="12"/>
        <v>0</v>
      </c>
      <c r="J67" s="87">
        <f t="shared" si="13"/>
        <v>40327.42483395087</v>
      </c>
      <c r="K67" s="89"/>
      <c r="L67" s="89"/>
      <c r="M67" s="89"/>
      <c r="N67" s="89"/>
      <c r="O67" s="89"/>
      <c r="P67" s="89"/>
      <c r="Q67" s="89"/>
      <c r="R67" s="89"/>
      <c r="S67" s="89"/>
      <c r="T67" s="89"/>
      <c r="U67" s="89"/>
      <c r="V67" s="89"/>
      <c r="W67" s="88">
        <f t="shared" si="14"/>
        <v>1.9925345508655396E-2</v>
      </c>
      <c r="X67" s="90">
        <f t="shared" si="15"/>
        <v>40327.424833950878</v>
      </c>
      <c r="AC67" s="189">
        <f t="shared" si="16"/>
        <v>0</v>
      </c>
      <c r="AD67" s="189">
        <f t="shared" si="16"/>
        <v>1</v>
      </c>
      <c r="AF67" s="191" t="e">
        <f>IF(#REF!="",0,IF(ISERROR(MATCH(#REF!,$AC$30:$AD$30,0)),0,1))</f>
        <v>#REF!</v>
      </c>
    </row>
    <row r="68" spans="2:32" s="191" customFormat="1" hidden="1" x14ac:dyDescent="0.25">
      <c r="B68" s="64" t="str">
        <f t="shared" si="7"/>
        <v/>
      </c>
      <c r="C68" s="257" t="str">
        <f>IF('תנאי סף'!BE68&lt;&gt;1,"",'תנאי סף'!F68)</f>
        <v/>
      </c>
      <c r="D68" s="330" t="str">
        <f>'הרכב חברי הוועדה'!Z68</f>
        <v/>
      </c>
      <c r="E68" s="277" t="str">
        <f t="shared" si="9"/>
        <v/>
      </c>
      <c r="F68" s="87"/>
      <c r="G68" s="87" t="str">
        <f t="shared" si="10"/>
        <v/>
      </c>
      <c r="H68" s="87" t="str">
        <f t="shared" si="11"/>
        <v/>
      </c>
      <c r="I68" s="87" t="str">
        <f t="shared" si="12"/>
        <v/>
      </c>
      <c r="J68" s="87" t="str">
        <f t="shared" si="13"/>
        <v/>
      </c>
      <c r="K68" s="89"/>
      <c r="L68" s="89"/>
      <c r="M68" s="89"/>
      <c r="N68" s="89"/>
      <c r="O68" s="89"/>
      <c r="P68" s="89"/>
      <c r="Q68" s="89"/>
      <c r="R68" s="89"/>
      <c r="S68" s="89"/>
      <c r="T68" s="89"/>
      <c r="U68" s="89"/>
      <c r="V68" s="89"/>
      <c r="W68" s="88" t="str">
        <f t="shared" si="14"/>
        <v/>
      </c>
      <c r="X68" s="90" t="str">
        <f t="shared" si="15"/>
        <v/>
      </c>
      <c r="AC68" s="189" t="str">
        <f t="shared" si="16"/>
        <v/>
      </c>
      <c r="AD68" s="189" t="str">
        <f t="shared" si="16"/>
        <v/>
      </c>
      <c r="AF68" s="191" t="e">
        <f>IF(#REF!="",0,IF(ISERROR(MATCH(#REF!,$AC$30:$AD$30,0)),0,1))</f>
        <v>#REF!</v>
      </c>
    </row>
    <row r="69" spans="2:32" s="191" customFormat="1" hidden="1" x14ac:dyDescent="0.25">
      <c r="B69" s="64" t="str">
        <f t="shared" si="7"/>
        <v/>
      </c>
      <c r="C69" s="257" t="str">
        <f>IF('תנאי סף'!BE69&lt;&gt;1,"",'תנאי סף'!F69)</f>
        <v/>
      </c>
      <c r="D69" s="330" t="str">
        <f>'הרכב חברי הוועדה'!Z69</f>
        <v/>
      </c>
      <c r="E69" s="277" t="str">
        <f t="shared" si="9"/>
        <v/>
      </c>
      <c r="F69" s="87"/>
      <c r="G69" s="87" t="str">
        <f t="shared" si="10"/>
        <v/>
      </c>
      <c r="H69" s="87" t="str">
        <f t="shared" si="11"/>
        <v/>
      </c>
      <c r="I69" s="87" t="str">
        <f t="shared" si="12"/>
        <v/>
      </c>
      <c r="J69" s="87" t="str">
        <f t="shared" si="13"/>
        <v/>
      </c>
      <c r="K69" s="89"/>
      <c r="L69" s="89"/>
      <c r="M69" s="89"/>
      <c r="N69" s="89"/>
      <c r="O69" s="89"/>
      <c r="P69" s="89"/>
      <c r="Q69" s="89"/>
      <c r="R69" s="89"/>
      <c r="S69" s="89"/>
      <c r="T69" s="89"/>
      <c r="U69" s="89"/>
      <c r="V69" s="89"/>
      <c r="W69" s="88" t="str">
        <f t="shared" si="14"/>
        <v/>
      </c>
      <c r="X69" s="90" t="str">
        <f t="shared" si="15"/>
        <v/>
      </c>
      <c r="AC69" s="189" t="str">
        <f t="shared" si="16"/>
        <v/>
      </c>
      <c r="AD69" s="189" t="str">
        <f t="shared" si="16"/>
        <v/>
      </c>
      <c r="AF69" s="191" t="e">
        <f>IF(#REF!="",0,IF(ISERROR(MATCH(#REF!,$AC$30:$AD$30,0)),0,1))</f>
        <v>#REF!</v>
      </c>
    </row>
    <row r="70" spans="2:32" s="191" customFormat="1" x14ac:dyDescent="0.25">
      <c r="B70" s="64">
        <f t="shared" si="7"/>
        <v>40</v>
      </c>
      <c r="C70" s="257" t="str">
        <f>IF('תנאי סף'!BE70&lt;&gt;1,"",'תנאי סף'!F70)</f>
        <v>צוותא  - צלילי קסם</v>
      </c>
      <c r="D70" s="330">
        <f>'הרכב חברי הוועדה'!Z70</f>
        <v>31152.745664291393</v>
      </c>
      <c r="E70" s="277">
        <f t="shared" si="9"/>
        <v>1</v>
      </c>
      <c r="F70" s="87"/>
      <c r="G70" s="87">
        <f t="shared" si="10"/>
        <v>31152.745664291393</v>
      </c>
      <c r="H70" s="87">
        <f t="shared" si="11"/>
        <v>0</v>
      </c>
      <c r="I70" s="87">
        <f t="shared" si="12"/>
        <v>0</v>
      </c>
      <c r="J70" s="87">
        <f t="shared" si="13"/>
        <v>31152.745664291393</v>
      </c>
      <c r="K70" s="89"/>
      <c r="L70" s="89"/>
      <c r="M70" s="89"/>
      <c r="N70" s="89"/>
      <c r="O70" s="89"/>
      <c r="P70" s="89"/>
      <c r="Q70" s="89"/>
      <c r="R70" s="89"/>
      <c r="S70" s="89"/>
      <c r="T70" s="89"/>
      <c r="U70" s="89"/>
      <c r="V70" s="89"/>
      <c r="W70" s="88">
        <f t="shared" si="14"/>
        <v>1.5392235518636256E-2</v>
      </c>
      <c r="X70" s="90">
        <f t="shared" si="15"/>
        <v>31152.745664291404</v>
      </c>
      <c r="AC70" s="189">
        <f t="shared" si="16"/>
        <v>0</v>
      </c>
      <c r="AD70" s="189">
        <f t="shared" si="16"/>
        <v>1</v>
      </c>
      <c r="AF70" s="191" t="e">
        <f>IF(#REF!="",0,IF(ISERROR(MATCH(#REF!,$AC$30:$AD$30,0)),0,1))</f>
        <v>#REF!</v>
      </c>
    </row>
    <row r="71" spans="2:32" s="191" customFormat="1" hidden="1" x14ac:dyDescent="0.25">
      <c r="B71" s="64" t="str">
        <f t="shared" si="7"/>
        <v/>
      </c>
      <c r="C71" s="257" t="str">
        <f>IF('תנאי סף'!BE71&lt;&gt;1,"",'תנאי סף'!F71)</f>
        <v/>
      </c>
      <c r="D71" s="330" t="str">
        <f>'הרכב חברי הוועדה'!Z71</f>
        <v/>
      </c>
      <c r="E71" s="277" t="str">
        <f t="shared" si="9"/>
        <v/>
      </c>
      <c r="F71" s="87"/>
      <c r="G71" s="87" t="str">
        <f t="shared" si="10"/>
        <v/>
      </c>
      <c r="H71" s="87" t="str">
        <f t="shared" si="11"/>
        <v/>
      </c>
      <c r="I71" s="87" t="str">
        <f t="shared" si="12"/>
        <v/>
      </c>
      <c r="J71" s="87" t="str">
        <f t="shared" si="13"/>
        <v/>
      </c>
      <c r="K71" s="89"/>
      <c r="L71" s="89"/>
      <c r="M71" s="89"/>
      <c r="N71" s="89"/>
      <c r="O71" s="89"/>
      <c r="P71" s="89"/>
      <c r="Q71" s="89"/>
      <c r="R71" s="89"/>
      <c r="S71" s="89"/>
      <c r="T71" s="89"/>
      <c r="U71" s="89"/>
      <c r="V71" s="89"/>
      <c r="W71" s="88" t="str">
        <f t="shared" si="14"/>
        <v/>
      </c>
      <c r="X71" s="90" t="str">
        <f t="shared" si="15"/>
        <v/>
      </c>
      <c r="AC71" s="189" t="str">
        <f t="shared" si="16"/>
        <v/>
      </c>
      <c r="AD71" s="189" t="str">
        <f t="shared" si="16"/>
        <v/>
      </c>
      <c r="AF71" s="191" t="e">
        <f>IF(#REF!="",0,IF(ISERROR(MATCH(#REF!,$AC$30:$AD$30,0)),0,1))</f>
        <v>#REF!</v>
      </c>
    </row>
    <row r="72" spans="2:32" s="191" customFormat="1" x14ac:dyDescent="0.25">
      <c r="B72" s="64">
        <f t="shared" si="7"/>
        <v>42</v>
      </c>
      <c r="C72" s="257" t="str">
        <f>IF('תנאי סף'!BE72&lt;&gt;1,"",'תנאי סף'!F72)</f>
        <v>אוצר המוסיקה היהודית - סדרת קונצרטים לעוגב</v>
      </c>
      <c r="D72" s="330">
        <f>'הרכב חברי הוועדה'!Z72</f>
        <v>40500.10430876934</v>
      </c>
      <c r="E72" s="277">
        <f t="shared" si="9"/>
        <v>1</v>
      </c>
      <c r="F72" s="87"/>
      <c r="G72" s="87">
        <f t="shared" si="10"/>
        <v>40500.10430876934</v>
      </c>
      <c r="H72" s="87">
        <f t="shared" si="11"/>
        <v>0</v>
      </c>
      <c r="I72" s="87">
        <f t="shared" si="12"/>
        <v>0</v>
      </c>
      <c r="J72" s="87">
        <f t="shared" si="13"/>
        <v>40500.10430876934</v>
      </c>
      <c r="K72" s="89"/>
      <c r="L72" s="89"/>
      <c r="M72" s="89"/>
      <c r="N72" s="89"/>
      <c r="O72" s="89"/>
      <c r="P72" s="89"/>
      <c r="Q72" s="89"/>
      <c r="R72" s="89"/>
      <c r="S72" s="89"/>
      <c r="T72" s="89"/>
      <c r="U72" s="89"/>
      <c r="V72" s="89"/>
      <c r="W72" s="88">
        <f t="shared" si="14"/>
        <v>2.0010664574084899E-2</v>
      </c>
      <c r="X72" s="90">
        <f t="shared" si="15"/>
        <v>40500.104308769354</v>
      </c>
      <c r="AC72" s="189">
        <f t="shared" si="16"/>
        <v>0</v>
      </c>
      <c r="AD72" s="189">
        <f t="shared" si="16"/>
        <v>1</v>
      </c>
      <c r="AF72" s="191" t="e">
        <f>IF(#REF!="",0,IF(ISERROR(MATCH(#REF!,$AC$30:$AD$30,0)),0,1))</f>
        <v>#REF!</v>
      </c>
    </row>
    <row r="73" spans="2:32" s="191" customFormat="1" hidden="1" x14ac:dyDescent="0.25">
      <c r="B73" s="64" t="str">
        <f t="shared" si="7"/>
        <v/>
      </c>
      <c r="C73" s="257" t="str">
        <f>IF('תנאי סף'!BE73&lt;&gt;1,"",'תנאי סף'!F73)</f>
        <v/>
      </c>
      <c r="D73" s="330" t="str">
        <f>'הרכב חברי הוועדה'!Z73</f>
        <v/>
      </c>
      <c r="E73" s="277" t="str">
        <f t="shared" si="9"/>
        <v/>
      </c>
      <c r="F73" s="87"/>
      <c r="G73" s="87" t="str">
        <f t="shared" si="10"/>
        <v/>
      </c>
      <c r="H73" s="87" t="str">
        <f t="shared" si="11"/>
        <v/>
      </c>
      <c r="I73" s="87" t="str">
        <f t="shared" si="12"/>
        <v/>
      </c>
      <c r="J73" s="87" t="str">
        <f t="shared" si="13"/>
        <v/>
      </c>
      <c r="K73" s="89"/>
      <c r="L73" s="89"/>
      <c r="M73" s="89"/>
      <c r="N73" s="89"/>
      <c r="O73" s="89"/>
      <c r="P73" s="89"/>
      <c r="Q73" s="89"/>
      <c r="R73" s="89"/>
      <c r="S73" s="89"/>
      <c r="T73" s="89"/>
      <c r="U73" s="89"/>
      <c r="V73" s="89"/>
      <c r="W73" s="88" t="str">
        <f t="shared" si="14"/>
        <v/>
      </c>
      <c r="X73" s="90" t="str">
        <f t="shared" si="15"/>
        <v/>
      </c>
      <c r="AC73" s="189" t="str">
        <f t="shared" si="16"/>
        <v/>
      </c>
      <c r="AD73" s="189" t="str">
        <f t="shared" si="16"/>
        <v/>
      </c>
      <c r="AF73" s="191" t="e">
        <f>IF(#REF!="",0,IF(ISERROR(MATCH(#REF!,$AC$30:$AD$30,0)),0,1))</f>
        <v>#REF!</v>
      </c>
    </row>
    <row r="74" spans="2:32" s="191" customFormat="1" hidden="1" x14ac:dyDescent="0.25">
      <c r="B74" s="64" t="str">
        <f t="shared" si="7"/>
        <v/>
      </c>
      <c r="C74" s="257" t="str">
        <f>IF('תנאי סף'!BE74&lt;&gt;1,"",'תנאי סף'!F74)</f>
        <v/>
      </c>
      <c r="D74" s="330" t="str">
        <f>'הרכב חברי הוועדה'!Z74</f>
        <v/>
      </c>
      <c r="E74" s="277" t="str">
        <f t="shared" si="9"/>
        <v/>
      </c>
      <c r="F74" s="87"/>
      <c r="G74" s="87" t="str">
        <f t="shared" si="10"/>
        <v/>
      </c>
      <c r="H74" s="87" t="str">
        <f t="shared" si="11"/>
        <v/>
      </c>
      <c r="I74" s="87" t="str">
        <f t="shared" si="12"/>
        <v/>
      </c>
      <c r="J74" s="87" t="str">
        <f t="shared" si="13"/>
        <v/>
      </c>
      <c r="K74" s="89"/>
      <c r="L74" s="89"/>
      <c r="M74" s="89"/>
      <c r="N74" s="89"/>
      <c r="O74" s="89"/>
      <c r="P74" s="89"/>
      <c r="Q74" s="89"/>
      <c r="R74" s="89"/>
      <c r="S74" s="89"/>
      <c r="T74" s="89"/>
      <c r="U74" s="89"/>
      <c r="V74" s="89"/>
      <c r="W74" s="88" t="str">
        <f t="shared" si="14"/>
        <v/>
      </c>
      <c r="X74" s="90" t="str">
        <f t="shared" si="15"/>
        <v/>
      </c>
      <c r="AC74" s="189" t="str">
        <f t="shared" si="16"/>
        <v/>
      </c>
      <c r="AD74" s="189" t="str">
        <f t="shared" si="16"/>
        <v/>
      </c>
      <c r="AF74" s="191" t="e">
        <f>IF(#REF!="",0,IF(ISERROR(MATCH(#REF!,$AC$30:$AD$30,0)),0,1))</f>
        <v>#REF!</v>
      </c>
    </row>
    <row r="75" spans="2:32" s="191" customFormat="1" hidden="1" x14ac:dyDescent="0.25">
      <c r="B75" s="64" t="str">
        <f t="shared" si="7"/>
        <v/>
      </c>
      <c r="C75" s="257" t="str">
        <f>IF('תנאי סף'!BE75&lt;&gt;1,"",'תנאי סף'!F75)</f>
        <v/>
      </c>
      <c r="D75" s="330" t="str">
        <f>'הרכב חברי הוועדה'!Z75</f>
        <v/>
      </c>
      <c r="E75" s="277" t="str">
        <f t="shared" si="9"/>
        <v/>
      </c>
      <c r="F75" s="87"/>
      <c r="G75" s="87" t="str">
        <f t="shared" si="10"/>
        <v/>
      </c>
      <c r="H75" s="87" t="str">
        <f t="shared" si="11"/>
        <v/>
      </c>
      <c r="I75" s="87" t="str">
        <f t="shared" si="12"/>
        <v/>
      </c>
      <c r="J75" s="87" t="str">
        <f t="shared" si="13"/>
        <v/>
      </c>
      <c r="K75" s="89"/>
      <c r="L75" s="89"/>
      <c r="M75" s="89"/>
      <c r="N75" s="89"/>
      <c r="O75" s="89"/>
      <c r="P75" s="89"/>
      <c r="Q75" s="89"/>
      <c r="R75" s="89"/>
      <c r="S75" s="89"/>
      <c r="T75" s="89"/>
      <c r="U75" s="89"/>
      <c r="V75" s="89"/>
      <c r="W75" s="88" t="str">
        <f t="shared" si="14"/>
        <v/>
      </c>
      <c r="X75" s="90" t="str">
        <f t="shared" si="15"/>
        <v/>
      </c>
      <c r="AC75" s="189" t="str">
        <f t="shared" si="16"/>
        <v/>
      </c>
      <c r="AD75" s="189" t="str">
        <f t="shared" si="16"/>
        <v/>
      </c>
      <c r="AF75" s="191" t="e">
        <f>IF(#REF!="",0,IF(ISERROR(MATCH(#REF!,$AC$30:$AD$30,0)),0,1))</f>
        <v>#REF!</v>
      </c>
    </row>
    <row r="76" spans="2:32" s="191" customFormat="1" x14ac:dyDescent="0.25">
      <c r="B76" s="64">
        <f t="shared" si="7"/>
        <v>46</v>
      </c>
      <c r="C76" s="257" t="str">
        <f>IF('תנאי סף'!BE76&lt;&gt;1,"",'תנאי סף'!F76)</f>
        <v>תו המשווה - מוסיקה בונת שיוויון</v>
      </c>
      <c r="D76" s="330">
        <f>'הרכב חברי הוועדה'!Z76</f>
        <v>58192.616114797238</v>
      </c>
      <c r="E76" s="277">
        <f t="shared" si="9"/>
        <v>1</v>
      </c>
      <c r="F76" s="87"/>
      <c r="G76" s="87">
        <f t="shared" si="10"/>
        <v>58192.616114797238</v>
      </c>
      <c r="H76" s="87">
        <f t="shared" si="11"/>
        <v>0</v>
      </c>
      <c r="I76" s="87">
        <f t="shared" si="12"/>
        <v>0</v>
      </c>
      <c r="J76" s="87">
        <f t="shared" si="13"/>
        <v>58192.616114797238</v>
      </c>
      <c r="K76" s="89"/>
      <c r="L76" s="89"/>
      <c r="M76" s="89"/>
      <c r="N76" s="89"/>
      <c r="O76" s="89"/>
      <c r="P76" s="89"/>
      <c r="Q76" s="89"/>
      <c r="R76" s="89"/>
      <c r="S76" s="89"/>
      <c r="T76" s="89"/>
      <c r="U76" s="89"/>
      <c r="V76" s="89"/>
      <c r="W76" s="88">
        <f t="shared" si="14"/>
        <v>2.8752343768891381E-2</v>
      </c>
      <c r="X76" s="90">
        <f t="shared" si="15"/>
        <v>58192.61611479726</v>
      </c>
      <c r="AC76" s="189">
        <f t="shared" si="16"/>
        <v>0</v>
      </c>
      <c r="AD76" s="189">
        <f t="shared" si="16"/>
        <v>1</v>
      </c>
      <c r="AF76" s="191" t="e">
        <f>IF(#REF!="",0,IF(ISERROR(MATCH(#REF!,$AC$30:$AD$30,0)),0,1))</f>
        <v>#REF!</v>
      </c>
    </row>
    <row r="77" spans="2:32" s="191" customFormat="1" hidden="1" x14ac:dyDescent="0.25">
      <c r="B77" s="64" t="str">
        <f t="shared" si="7"/>
        <v/>
      </c>
      <c r="C77" s="257" t="str">
        <f>IF('תנאי סף'!BE77&lt;&gt;1,"",'תנאי סף'!F77)</f>
        <v/>
      </c>
      <c r="D77" s="330" t="str">
        <f>'הרכב חברי הוועדה'!Z77</f>
        <v/>
      </c>
      <c r="E77" s="277" t="str">
        <f t="shared" si="9"/>
        <v/>
      </c>
      <c r="F77" s="87"/>
      <c r="G77" s="87" t="str">
        <f t="shared" si="10"/>
        <v/>
      </c>
      <c r="H77" s="87" t="str">
        <f t="shared" si="11"/>
        <v/>
      </c>
      <c r="I77" s="87" t="str">
        <f t="shared" si="12"/>
        <v/>
      </c>
      <c r="J77" s="87" t="str">
        <f t="shared" si="13"/>
        <v/>
      </c>
      <c r="K77" s="89"/>
      <c r="L77" s="89"/>
      <c r="M77" s="89"/>
      <c r="N77" s="89"/>
      <c r="O77" s="89"/>
      <c r="P77" s="89"/>
      <c r="Q77" s="89"/>
      <c r="R77" s="89"/>
      <c r="S77" s="89"/>
      <c r="T77" s="89"/>
      <c r="U77" s="89"/>
      <c r="V77" s="89"/>
      <c r="W77" s="88" t="str">
        <f t="shared" si="14"/>
        <v/>
      </c>
      <c r="X77" s="90" t="str">
        <f t="shared" si="15"/>
        <v/>
      </c>
      <c r="AC77" s="189" t="str">
        <f t="shared" si="16"/>
        <v/>
      </c>
      <c r="AD77" s="189" t="str">
        <f t="shared" si="16"/>
        <v/>
      </c>
      <c r="AF77" s="191" t="e">
        <f>IF(#REF!="",0,IF(ISERROR(MATCH(#REF!,$AC$30:$AD$30,0)),0,1))</f>
        <v>#REF!</v>
      </c>
    </row>
    <row r="78" spans="2:32" s="191" customFormat="1" hidden="1" x14ac:dyDescent="0.25">
      <c r="B78" s="64" t="str">
        <f t="shared" si="7"/>
        <v/>
      </c>
      <c r="C78" s="257" t="str">
        <f>IF('תנאי סף'!BE78&lt;&gt;1,"",'תנאי סף'!F78)</f>
        <v/>
      </c>
      <c r="D78" s="330" t="str">
        <f>'הרכב חברי הוועדה'!Z78</f>
        <v/>
      </c>
      <c r="E78" s="277" t="str">
        <f t="shared" si="9"/>
        <v/>
      </c>
      <c r="F78" s="87"/>
      <c r="G78" s="87" t="str">
        <f t="shared" si="10"/>
        <v/>
      </c>
      <c r="H78" s="87" t="str">
        <f t="shared" si="11"/>
        <v/>
      </c>
      <c r="I78" s="87" t="str">
        <f t="shared" si="12"/>
        <v/>
      </c>
      <c r="J78" s="87" t="str">
        <f t="shared" si="13"/>
        <v/>
      </c>
      <c r="K78" s="89"/>
      <c r="L78" s="89"/>
      <c r="M78" s="89"/>
      <c r="N78" s="89"/>
      <c r="O78" s="89"/>
      <c r="P78" s="89"/>
      <c r="Q78" s="89"/>
      <c r="R78" s="89"/>
      <c r="S78" s="89"/>
      <c r="T78" s="89"/>
      <c r="U78" s="89"/>
      <c r="V78" s="89"/>
      <c r="W78" s="88" t="str">
        <f t="shared" si="14"/>
        <v/>
      </c>
      <c r="X78" s="90" t="str">
        <f t="shared" si="15"/>
        <v/>
      </c>
      <c r="AC78" s="189" t="str">
        <f t="shared" si="16"/>
        <v/>
      </c>
      <c r="AD78" s="189" t="str">
        <f t="shared" si="16"/>
        <v/>
      </c>
      <c r="AF78" s="191" t="e">
        <f>IF(#REF!="",0,IF(ISERROR(MATCH(#REF!,$AC$30:$AD$30,0)),0,1))</f>
        <v>#REF!</v>
      </c>
    </row>
    <row r="79" spans="2:32" s="191" customFormat="1" hidden="1" x14ac:dyDescent="0.25">
      <c r="B79" s="64" t="str">
        <f t="shared" si="7"/>
        <v/>
      </c>
      <c r="C79" s="257" t="str">
        <f>IF('תנאי סף'!BE79&lt;&gt;1,"",'תנאי סף'!F79)</f>
        <v/>
      </c>
      <c r="D79" s="330" t="str">
        <f>'הרכב חברי הוועדה'!Z79</f>
        <v/>
      </c>
      <c r="E79" s="277" t="str">
        <f t="shared" si="9"/>
        <v/>
      </c>
      <c r="F79" s="87"/>
      <c r="G79" s="87" t="str">
        <f t="shared" si="10"/>
        <v/>
      </c>
      <c r="H79" s="87" t="str">
        <f t="shared" si="11"/>
        <v/>
      </c>
      <c r="I79" s="87" t="str">
        <f t="shared" si="12"/>
        <v/>
      </c>
      <c r="J79" s="87" t="str">
        <f t="shared" si="13"/>
        <v/>
      </c>
      <c r="K79" s="89"/>
      <c r="L79" s="89"/>
      <c r="M79" s="89"/>
      <c r="N79" s="89"/>
      <c r="O79" s="89"/>
      <c r="P79" s="89"/>
      <c r="Q79" s="89"/>
      <c r="R79" s="89"/>
      <c r="S79" s="89"/>
      <c r="T79" s="89"/>
      <c r="U79" s="89"/>
      <c r="V79" s="89"/>
      <c r="W79" s="88" t="str">
        <f t="shared" si="14"/>
        <v/>
      </c>
      <c r="X79" s="90" t="str">
        <f t="shared" si="15"/>
        <v/>
      </c>
      <c r="AC79" s="189" t="str">
        <f t="shared" si="16"/>
        <v/>
      </c>
      <c r="AD79" s="189" t="str">
        <f t="shared" si="16"/>
        <v/>
      </c>
      <c r="AF79" s="191" t="e">
        <f>IF(#REF!="",0,IF(ISERROR(MATCH(#REF!,$AC$30:$AD$30,0)),0,1))</f>
        <v>#REF!</v>
      </c>
    </row>
    <row r="80" spans="2:32" s="191" customFormat="1" x14ac:dyDescent="0.25">
      <c r="B80" s="64">
        <f t="shared" si="7"/>
        <v>50</v>
      </c>
      <c r="C80" s="257" t="str">
        <f>IF('תנאי סף'!BE80&lt;&gt;1,"",'תנאי סף'!F80)</f>
        <v>מיוזיק פורט - קידום אמנים ברשת</v>
      </c>
      <c r="D80" s="330">
        <f>'הרכב חברי הוועדה'!Z80</f>
        <v>62311.682038923878</v>
      </c>
      <c r="E80" s="277">
        <f t="shared" si="9"/>
        <v>1</v>
      </c>
      <c r="F80" s="87"/>
      <c r="G80" s="87">
        <f t="shared" si="10"/>
        <v>62311.682038923878</v>
      </c>
      <c r="H80" s="87">
        <f t="shared" si="11"/>
        <v>0</v>
      </c>
      <c r="I80" s="87">
        <f t="shared" si="12"/>
        <v>0</v>
      </c>
      <c r="J80" s="87">
        <f t="shared" si="13"/>
        <v>62311.682038923878</v>
      </c>
      <c r="K80" s="89"/>
      <c r="L80" s="89"/>
      <c r="M80" s="89"/>
      <c r="N80" s="89"/>
      <c r="O80" s="89"/>
      <c r="P80" s="89"/>
      <c r="Q80" s="89"/>
      <c r="R80" s="89"/>
      <c r="S80" s="89"/>
      <c r="T80" s="89"/>
      <c r="U80" s="89"/>
      <c r="V80" s="89"/>
      <c r="W80" s="88">
        <f t="shared" si="14"/>
        <v>3.0787529800459058E-2</v>
      </c>
      <c r="X80" s="90">
        <f t="shared" si="15"/>
        <v>62311.6820389239</v>
      </c>
      <c r="AC80" s="189">
        <f t="shared" si="16"/>
        <v>0</v>
      </c>
      <c r="AD80" s="189">
        <f t="shared" si="16"/>
        <v>1</v>
      </c>
      <c r="AF80" s="191" t="e">
        <f>IF(#REF!="",0,IF(ISERROR(MATCH(#REF!,$AC$30:$AD$30,0)),0,1))</f>
        <v>#REF!</v>
      </c>
    </row>
    <row r="81" spans="2:32" s="191" customFormat="1" x14ac:dyDescent="0.25">
      <c r="B81" s="64">
        <f t="shared" si="7"/>
        <v>51</v>
      </c>
      <c r="C81" s="257" t="str">
        <f>IF('תנאי סף'!BE81&lt;&gt;1,"",'תנאי סף'!F81)</f>
        <v>כביש אחד  - פרויקט מוזיקלי</v>
      </c>
      <c r="D81" s="330">
        <f>'הרכב חברי הוועדה'!Z81</f>
        <v>35197.633896501917</v>
      </c>
      <c r="E81" s="277">
        <f t="shared" si="9"/>
        <v>1</v>
      </c>
      <c r="F81" s="87"/>
      <c r="G81" s="87">
        <f t="shared" si="10"/>
        <v>35197.633896501917</v>
      </c>
      <c r="H81" s="87">
        <f t="shared" si="11"/>
        <v>0</v>
      </c>
      <c r="I81" s="87">
        <f t="shared" si="12"/>
        <v>0</v>
      </c>
      <c r="J81" s="87">
        <f t="shared" si="13"/>
        <v>35197.633896501917</v>
      </c>
      <c r="K81" s="89"/>
      <c r="L81" s="89"/>
      <c r="M81" s="89"/>
      <c r="N81" s="89"/>
      <c r="O81" s="89"/>
      <c r="P81" s="89"/>
      <c r="Q81" s="89"/>
      <c r="R81" s="89"/>
      <c r="S81" s="89"/>
      <c r="T81" s="89"/>
      <c r="U81" s="89"/>
      <c r="V81" s="89"/>
      <c r="W81" s="88">
        <f t="shared" si="14"/>
        <v>1.7390771152948244E-2</v>
      </c>
      <c r="X81" s="90">
        <f t="shared" si="15"/>
        <v>35197.633896501924</v>
      </c>
      <c r="AC81" s="189">
        <f t="shared" si="16"/>
        <v>0</v>
      </c>
      <c r="AD81" s="189">
        <f t="shared" si="16"/>
        <v>1</v>
      </c>
      <c r="AF81" s="191" t="e">
        <f>IF(#REF!="",0,IF(ISERROR(MATCH(#REF!,$AC$30:$AD$30,0)),0,1))</f>
        <v>#REF!</v>
      </c>
    </row>
    <row r="82" spans="2:32" s="191" customFormat="1" hidden="1" x14ac:dyDescent="0.25">
      <c r="B82" s="64" t="str">
        <f t="shared" si="7"/>
        <v/>
      </c>
      <c r="C82" s="257" t="str">
        <f>IF('תנאי סף'!BE82&lt;&gt;1,"",'תנאי סף'!F82)</f>
        <v/>
      </c>
      <c r="D82" s="330" t="str">
        <f>'הרכב חברי הוועדה'!Z82</f>
        <v/>
      </c>
      <c r="E82" s="277" t="str">
        <f t="shared" si="9"/>
        <v/>
      </c>
      <c r="F82" s="87"/>
      <c r="G82" s="87" t="str">
        <f t="shared" si="10"/>
        <v/>
      </c>
      <c r="H82" s="87" t="str">
        <f t="shared" si="11"/>
        <v/>
      </c>
      <c r="I82" s="87" t="str">
        <f t="shared" si="12"/>
        <v/>
      </c>
      <c r="J82" s="87" t="str">
        <f t="shared" si="13"/>
        <v/>
      </c>
      <c r="K82" s="89"/>
      <c r="L82" s="89"/>
      <c r="M82" s="89"/>
      <c r="N82" s="89"/>
      <c r="O82" s="89"/>
      <c r="P82" s="89"/>
      <c r="Q82" s="89"/>
      <c r="R82" s="89"/>
      <c r="S82" s="89"/>
      <c r="T82" s="89"/>
      <c r="U82" s="89"/>
      <c r="V82" s="89"/>
      <c r="W82" s="88" t="str">
        <f t="shared" si="14"/>
        <v/>
      </c>
      <c r="X82" s="90" t="str">
        <f t="shared" si="15"/>
        <v/>
      </c>
      <c r="AC82" s="189" t="str">
        <f t="shared" si="16"/>
        <v/>
      </c>
      <c r="AD82" s="189" t="str">
        <f t="shared" si="16"/>
        <v/>
      </c>
      <c r="AF82" s="191" t="e">
        <f>IF(#REF!="",0,IF(ISERROR(MATCH(#REF!,$AC$30:$AD$30,0)),0,1))</f>
        <v>#REF!</v>
      </c>
    </row>
    <row r="83" spans="2:32" s="191" customFormat="1" x14ac:dyDescent="0.25">
      <c r="B83" s="64">
        <f t="shared" si="7"/>
        <v>53</v>
      </c>
      <c r="C83" s="257" t="str">
        <f>IF('תנאי סף'!BE83&lt;&gt;1,"",'תנאי סף'!F83)</f>
        <v>עירית תל-אביב-יפו- תאטרון הסמטה ג'אז 2025</v>
      </c>
      <c r="D83" s="330">
        <f>'הרכב חברי הוועדה'!Z83</f>
        <v>46936.191037891891</v>
      </c>
      <c r="E83" s="277">
        <f t="shared" si="9"/>
        <v>1</v>
      </c>
      <c r="F83" s="87"/>
      <c r="G83" s="87">
        <f t="shared" si="10"/>
        <v>46936.191037891891</v>
      </c>
      <c r="H83" s="87">
        <f t="shared" si="11"/>
        <v>0</v>
      </c>
      <c r="I83" s="87">
        <f t="shared" si="12"/>
        <v>0</v>
      </c>
      <c r="J83" s="87">
        <f t="shared" si="13"/>
        <v>46936.191037891891</v>
      </c>
      <c r="K83" s="89"/>
      <c r="L83" s="89"/>
      <c r="M83" s="89"/>
      <c r="N83" s="89"/>
      <c r="O83" s="89"/>
      <c r="P83" s="89"/>
      <c r="Q83" s="89"/>
      <c r="R83" s="89"/>
      <c r="S83" s="89"/>
      <c r="T83" s="89"/>
      <c r="U83" s="89"/>
      <c r="V83" s="89"/>
      <c r="W83" s="88">
        <f t="shared" si="14"/>
        <v>2.3190665586534244E-2</v>
      </c>
      <c r="X83" s="90">
        <f t="shared" si="15"/>
        <v>46936.191037891906</v>
      </c>
      <c r="AC83" s="189">
        <f t="shared" si="16"/>
        <v>0</v>
      </c>
      <c r="AD83" s="189">
        <f t="shared" si="16"/>
        <v>1</v>
      </c>
      <c r="AF83" s="191" t="e">
        <f>IF(#REF!="",0,IF(ISERROR(MATCH(#REF!,$AC$30:$AD$30,0)),0,1))</f>
        <v>#REF!</v>
      </c>
    </row>
    <row r="84" spans="2:32" s="191" customFormat="1" hidden="1" x14ac:dyDescent="0.25">
      <c r="B84" s="64" t="str">
        <f t="shared" si="7"/>
        <v/>
      </c>
      <c r="C84" s="257" t="str">
        <f>IF('תנאי סף'!BE84&lt;&gt;1,"",'תנאי סף'!F84)</f>
        <v/>
      </c>
      <c r="D84" s="330" t="str">
        <f>'הרכב חברי הוועדה'!Z84</f>
        <v/>
      </c>
      <c r="E84" s="277" t="str">
        <f t="shared" si="9"/>
        <v/>
      </c>
      <c r="F84" s="87"/>
      <c r="G84" s="87" t="str">
        <f t="shared" si="10"/>
        <v/>
      </c>
      <c r="H84" s="87" t="str">
        <f t="shared" si="11"/>
        <v/>
      </c>
      <c r="I84" s="87" t="str">
        <f t="shared" si="12"/>
        <v/>
      </c>
      <c r="J84" s="87" t="str">
        <f t="shared" si="13"/>
        <v/>
      </c>
      <c r="K84" s="89"/>
      <c r="L84" s="89"/>
      <c r="M84" s="89"/>
      <c r="N84" s="89"/>
      <c r="O84" s="89"/>
      <c r="P84" s="89"/>
      <c r="Q84" s="89"/>
      <c r="R84" s="89"/>
      <c r="S84" s="89"/>
      <c r="T84" s="89"/>
      <c r="U84" s="89"/>
      <c r="V84" s="89"/>
      <c r="W84" s="88" t="str">
        <f t="shared" si="14"/>
        <v/>
      </c>
      <c r="X84" s="90" t="str">
        <f t="shared" si="15"/>
        <v/>
      </c>
      <c r="AC84" s="189" t="str">
        <f t="shared" si="16"/>
        <v/>
      </c>
      <c r="AD84" s="189" t="str">
        <f t="shared" si="16"/>
        <v/>
      </c>
      <c r="AF84" s="191" t="e">
        <f>IF(#REF!="",0,IF(ISERROR(MATCH(#REF!,$AC$30:$AD$30,0)),0,1))</f>
        <v>#REF!</v>
      </c>
    </row>
    <row r="85" spans="2:32" s="191" customFormat="1" hidden="1" x14ac:dyDescent="0.25">
      <c r="B85" s="64" t="str">
        <f t="shared" si="7"/>
        <v/>
      </c>
      <c r="C85" s="257" t="str">
        <f>IF('תנאי סף'!BE85&lt;&gt;1,"",'תנאי סף'!F85)</f>
        <v/>
      </c>
      <c r="D85" s="330" t="str">
        <f>'הרכב חברי הוועדה'!Z85</f>
        <v/>
      </c>
      <c r="E85" s="277" t="str">
        <f t="shared" si="9"/>
        <v/>
      </c>
      <c r="F85" s="87"/>
      <c r="G85" s="87" t="str">
        <f t="shared" si="10"/>
        <v/>
      </c>
      <c r="H85" s="87" t="str">
        <f t="shared" si="11"/>
        <v/>
      </c>
      <c r="I85" s="87" t="str">
        <f t="shared" si="12"/>
        <v/>
      </c>
      <c r="J85" s="87" t="str">
        <f t="shared" si="13"/>
        <v/>
      </c>
      <c r="K85" s="89"/>
      <c r="L85" s="89"/>
      <c r="M85" s="89"/>
      <c r="N85" s="89"/>
      <c r="O85" s="89"/>
      <c r="P85" s="89"/>
      <c r="Q85" s="89"/>
      <c r="R85" s="89"/>
      <c r="S85" s="89"/>
      <c r="T85" s="89"/>
      <c r="U85" s="89"/>
      <c r="V85" s="89"/>
      <c r="W85" s="88" t="str">
        <f t="shared" si="14"/>
        <v/>
      </c>
      <c r="X85" s="90" t="str">
        <f t="shared" si="15"/>
        <v/>
      </c>
      <c r="AC85" s="189" t="str">
        <f t="shared" si="16"/>
        <v/>
      </c>
      <c r="AD85" s="189" t="str">
        <f t="shared" si="16"/>
        <v/>
      </c>
      <c r="AF85" s="191" t="e">
        <f>IF(#REF!="",0,IF(ISERROR(MATCH(#REF!,$AC$30:$AD$30,0)),0,1))</f>
        <v>#REF!</v>
      </c>
    </row>
    <row r="86" spans="2:32" s="191" customFormat="1" hidden="1" x14ac:dyDescent="0.25">
      <c r="B86" s="64" t="str">
        <f t="shared" si="7"/>
        <v/>
      </c>
      <c r="C86" s="257" t="str">
        <f>IF('תנאי סף'!BE86&lt;&gt;1,"",'תנאי סף'!F86)</f>
        <v/>
      </c>
      <c r="D86" s="330" t="str">
        <f>'הרכב חברי הוועדה'!Z86</f>
        <v/>
      </c>
      <c r="E86" s="277" t="str">
        <f t="shared" si="9"/>
        <v/>
      </c>
      <c r="F86" s="87"/>
      <c r="G86" s="87" t="str">
        <f t="shared" si="10"/>
        <v/>
      </c>
      <c r="H86" s="87" t="str">
        <f t="shared" si="11"/>
        <v/>
      </c>
      <c r="I86" s="87" t="str">
        <f t="shared" si="12"/>
        <v/>
      </c>
      <c r="J86" s="87" t="str">
        <f t="shared" si="13"/>
        <v/>
      </c>
      <c r="K86" s="89"/>
      <c r="L86" s="89"/>
      <c r="M86" s="89"/>
      <c r="N86" s="89"/>
      <c r="O86" s="89"/>
      <c r="P86" s="89"/>
      <c r="Q86" s="89"/>
      <c r="R86" s="89"/>
      <c r="S86" s="89"/>
      <c r="T86" s="89"/>
      <c r="U86" s="89"/>
      <c r="V86" s="89"/>
      <c r="W86" s="88" t="str">
        <f t="shared" si="14"/>
        <v/>
      </c>
      <c r="X86" s="90" t="str">
        <f t="shared" si="15"/>
        <v/>
      </c>
      <c r="AC86" s="189" t="str">
        <f t="shared" si="16"/>
        <v/>
      </c>
      <c r="AD86" s="189" t="str">
        <f t="shared" si="16"/>
        <v/>
      </c>
      <c r="AF86" s="191" t="e">
        <f>IF(#REF!="",0,IF(ISERROR(MATCH(#REF!,$AC$30:$AD$30,0)),0,1))</f>
        <v>#REF!</v>
      </c>
    </row>
    <row r="87" spans="2:32" s="191" customFormat="1" hidden="1" x14ac:dyDescent="0.25">
      <c r="B87" s="64" t="str">
        <f t="shared" si="7"/>
        <v/>
      </c>
      <c r="C87" s="257" t="str">
        <f>IF('תנאי סף'!BE87&lt;&gt;1,"",'תנאי סף'!F87)</f>
        <v/>
      </c>
      <c r="D87" s="330" t="str">
        <f>'הרכב חברי הוועדה'!Z87</f>
        <v/>
      </c>
      <c r="E87" s="277" t="str">
        <f t="shared" si="9"/>
        <v/>
      </c>
      <c r="F87" s="87"/>
      <c r="G87" s="87" t="str">
        <f t="shared" si="10"/>
        <v/>
      </c>
      <c r="H87" s="87" t="str">
        <f t="shared" si="11"/>
        <v/>
      </c>
      <c r="I87" s="87" t="str">
        <f t="shared" si="12"/>
        <v/>
      </c>
      <c r="J87" s="87" t="str">
        <f t="shared" si="13"/>
        <v/>
      </c>
      <c r="K87" s="89"/>
      <c r="L87" s="89"/>
      <c r="M87" s="89"/>
      <c r="N87" s="89"/>
      <c r="O87" s="89"/>
      <c r="P87" s="89"/>
      <c r="Q87" s="89"/>
      <c r="R87" s="89"/>
      <c r="S87" s="89"/>
      <c r="T87" s="89"/>
      <c r="U87" s="89"/>
      <c r="V87" s="89"/>
      <c r="W87" s="88" t="str">
        <f t="shared" si="14"/>
        <v/>
      </c>
      <c r="X87" s="90" t="str">
        <f t="shared" si="15"/>
        <v/>
      </c>
      <c r="AC87" s="189" t="str">
        <f t="shared" si="16"/>
        <v/>
      </c>
      <c r="AD87" s="189" t="str">
        <f t="shared" si="16"/>
        <v/>
      </c>
      <c r="AF87" s="191" t="e">
        <f>IF(#REF!="",0,IF(ISERROR(MATCH(#REF!,$AC$30:$AD$30,0)),0,1))</f>
        <v>#REF!</v>
      </c>
    </row>
    <row r="88" spans="2:32" s="191" customFormat="1" hidden="1" x14ac:dyDescent="0.25">
      <c r="B88" s="64" t="str">
        <f t="shared" si="7"/>
        <v/>
      </c>
      <c r="C88" s="257" t="str">
        <f>IF('תנאי סף'!BE88&lt;&gt;1,"",'תנאי סף'!F88)</f>
        <v/>
      </c>
      <c r="D88" s="330" t="str">
        <f>'הרכב חברי הוועדה'!Z88</f>
        <v/>
      </c>
      <c r="E88" s="277" t="str">
        <f t="shared" si="9"/>
        <v/>
      </c>
      <c r="F88" s="87"/>
      <c r="G88" s="87" t="str">
        <f t="shared" si="10"/>
        <v/>
      </c>
      <c r="H88" s="87" t="str">
        <f t="shared" si="11"/>
        <v/>
      </c>
      <c r="I88" s="87" t="str">
        <f t="shared" si="12"/>
        <v/>
      </c>
      <c r="J88" s="87" t="str">
        <f t="shared" si="13"/>
        <v/>
      </c>
      <c r="K88" s="89"/>
      <c r="L88" s="89"/>
      <c r="M88" s="89"/>
      <c r="N88" s="89"/>
      <c r="O88" s="89"/>
      <c r="P88" s="89"/>
      <c r="Q88" s="89"/>
      <c r="R88" s="89"/>
      <c r="S88" s="89"/>
      <c r="T88" s="89"/>
      <c r="U88" s="89"/>
      <c r="V88" s="89"/>
      <c r="W88" s="88" t="str">
        <f t="shared" si="14"/>
        <v/>
      </c>
      <c r="X88" s="90" t="str">
        <f t="shared" si="15"/>
        <v/>
      </c>
      <c r="AC88" s="189" t="str">
        <f t="shared" si="16"/>
        <v/>
      </c>
      <c r="AD88" s="189" t="str">
        <f t="shared" si="16"/>
        <v/>
      </c>
      <c r="AF88" s="191" t="e">
        <f>IF(#REF!="",0,IF(ISERROR(MATCH(#REF!,$AC$30:$AD$30,0)),0,1))</f>
        <v>#REF!</v>
      </c>
    </row>
    <row r="89" spans="2:32" s="191" customFormat="1" hidden="1" x14ac:dyDescent="0.25">
      <c r="B89" s="64" t="str">
        <f t="shared" si="7"/>
        <v/>
      </c>
      <c r="C89" s="257" t="str">
        <f>IF('תנאי סף'!BE89&lt;&gt;1,"",'תנאי סף'!F89)</f>
        <v/>
      </c>
      <c r="D89" s="330" t="str">
        <f>'הרכב חברי הוועדה'!Z89</f>
        <v/>
      </c>
      <c r="E89" s="277" t="str">
        <f t="shared" si="9"/>
        <v/>
      </c>
      <c r="F89" s="87"/>
      <c r="G89" s="87" t="str">
        <f t="shared" si="10"/>
        <v/>
      </c>
      <c r="H89" s="87" t="str">
        <f t="shared" si="11"/>
        <v/>
      </c>
      <c r="I89" s="87" t="str">
        <f t="shared" si="12"/>
        <v/>
      </c>
      <c r="J89" s="87" t="str">
        <f t="shared" si="13"/>
        <v/>
      </c>
      <c r="K89" s="89"/>
      <c r="L89" s="89"/>
      <c r="M89" s="89"/>
      <c r="N89" s="89"/>
      <c r="O89" s="89"/>
      <c r="P89" s="89"/>
      <c r="Q89" s="89"/>
      <c r="R89" s="89"/>
      <c r="S89" s="89"/>
      <c r="T89" s="89"/>
      <c r="U89" s="89"/>
      <c r="V89" s="89"/>
      <c r="W89" s="88" t="str">
        <f t="shared" si="14"/>
        <v/>
      </c>
      <c r="X89" s="90" t="str">
        <f t="shared" si="15"/>
        <v/>
      </c>
      <c r="AC89" s="189" t="str">
        <f t="shared" si="16"/>
        <v/>
      </c>
      <c r="AD89" s="189" t="str">
        <f t="shared" si="16"/>
        <v/>
      </c>
      <c r="AF89" s="191" t="e">
        <f>IF(#REF!="",0,IF(ISERROR(MATCH(#REF!,$AC$30:$AD$30,0)),0,1))</f>
        <v>#REF!</v>
      </c>
    </row>
    <row r="90" spans="2:32" s="191" customFormat="1" hidden="1" x14ac:dyDescent="0.25">
      <c r="B90" s="64" t="str">
        <f t="shared" si="7"/>
        <v/>
      </c>
      <c r="C90" s="257" t="str">
        <f>IF('תנאי סף'!BE90&lt;&gt;1,"",'תנאי סף'!F90)</f>
        <v/>
      </c>
      <c r="D90" s="330" t="str">
        <f>'הרכב חברי הוועדה'!Z90</f>
        <v/>
      </c>
      <c r="E90" s="277" t="str">
        <f t="shared" si="9"/>
        <v/>
      </c>
      <c r="F90" s="87"/>
      <c r="G90" s="87" t="str">
        <f t="shared" si="10"/>
        <v/>
      </c>
      <c r="H90" s="87" t="str">
        <f t="shared" si="11"/>
        <v/>
      </c>
      <c r="I90" s="87" t="str">
        <f t="shared" si="12"/>
        <v/>
      </c>
      <c r="J90" s="87" t="str">
        <f t="shared" si="13"/>
        <v/>
      </c>
      <c r="K90" s="89"/>
      <c r="L90" s="89"/>
      <c r="M90" s="89"/>
      <c r="N90" s="89"/>
      <c r="O90" s="89"/>
      <c r="P90" s="89"/>
      <c r="Q90" s="89"/>
      <c r="R90" s="89"/>
      <c r="S90" s="89"/>
      <c r="T90" s="89"/>
      <c r="U90" s="89"/>
      <c r="V90" s="89"/>
      <c r="W90" s="88" t="str">
        <f t="shared" si="14"/>
        <v/>
      </c>
      <c r="X90" s="90" t="str">
        <f t="shared" si="15"/>
        <v/>
      </c>
      <c r="AC90" s="189" t="str">
        <f t="shared" si="16"/>
        <v/>
      </c>
      <c r="AD90" s="189" t="str">
        <f t="shared" si="16"/>
        <v/>
      </c>
      <c r="AF90" s="191" t="e">
        <f>IF(#REF!="",0,IF(ISERROR(MATCH(#REF!,$AC$30:$AD$30,0)),0,1))</f>
        <v>#REF!</v>
      </c>
    </row>
    <row r="91" spans="2:32" s="191" customFormat="1" hidden="1" x14ac:dyDescent="0.25">
      <c r="B91" s="64" t="str">
        <f t="shared" si="7"/>
        <v/>
      </c>
      <c r="C91" s="257" t="str">
        <f>IF('תנאי סף'!BE91&lt;&gt;1,"",'תנאי סף'!F91)</f>
        <v/>
      </c>
      <c r="D91" s="330" t="str">
        <f>'הרכב חברי הוועדה'!Z91</f>
        <v/>
      </c>
      <c r="E91" s="277" t="str">
        <f t="shared" si="9"/>
        <v/>
      </c>
      <c r="F91" s="87"/>
      <c r="G91" s="87" t="str">
        <f t="shared" si="10"/>
        <v/>
      </c>
      <c r="H91" s="87" t="str">
        <f t="shared" si="11"/>
        <v/>
      </c>
      <c r="I91" s="87" t="str">
        <f t="shared" si="12"/>
        <v/>
      </c>
      <c r="J91" s="87" t="str">
        <f t="shared" si="13"/>
        <v/>
      </c>
      <c r="K91" s="89"/>
      <c r="L91" s="89"/>
      <c r="M91" s="89"/>
      <c r="N91" s="89"/>
      <c r="O91" s="89"/>
      <c r="P91" s="89"/>
      <c r="Q91" s="89"/>
      <c r="R91" s="89"/>
      <c r="S91" s="89"/>
      <c r="T91" s="89"/>
      <c r="U91" s="89"/>
      <c r="V91" s="89"/>
      <c r="W91" s="88" t="str">
        <f t="shared" si="14"/>
        <v/>
      </c>
      <c r="X91" s="90" t="str">
        <f t="shared" si="15"/>
        <v/>
      </c>
      <c r="AC91" s="189" t="str">
        <f t="shared" si="16"/>
        <v/>
      </c>
      <c r="AD91" s="189" t="str">
        <f t="shared" si="16"/>
        <v/>
      </c>
      <c r="AF91" s="191" t="e">
        <f>IF(#REF!="",0,IF(ISERROR(MATCH(#REF!,$AC$30:$AD$30,0)),0,1))</f>
        <v>#REF!</v>
      </c>
    </row>
    <row r="92" spans="2:32" s="191" customFormat="1" hidden="1" x14ac:dyDescent="0.25">
      <c r="B92" s="64" t="str">
        <f t="shared" si="7"/>
        <v/>
      </c>
      <c r="C92" s="257" t="str">
        <f>IF('תנאי סף'!BE92&lt;&gt;1,"",'תנאי סף'!F92)</f>
        <v/>
      </c>
      <c r="D92" s="330" t="str">
        <f>'הרכב חברי הוועדה'!Z92</f>
        <v/>
      </c>
      <c r="E92" s="277" t="str">
        <f t="shared" si="9"/>
        <v/>
      </c>
      <c r="F92" s="87"/>
      <c r="G92" s="87" t="str">
        <f t="shared" si="10"/>
        <v/>
      </c>
      <c r="H92" s="87" t="str">
        <f t="shared" si="11"/>
        <v/>
      </c>
      <c r="I92" s="87" t="str">
        <f t="shared" si="12"/>
        <v/>
      </c>
      <c r="J92" s="87" t="str">
        <f t="shared" si="13"/>
        <v/>
      </c>
      <c r="K92" s="89"/>
      <c r="L92" s="89"/>
      <c r="M92" s="89"/>
      <c r="N92" s="89"/>
      <c r="O92" s="89"/>
      <c r="P92" s="89"/>
      <c r="Q92" s="89"/>
      <c r="R92" s="89"/>
      <c r="S92" s="89"/>
      <c r="T92" s="89"/>
      <c r="U92" s="89"/>
      <c r="V92" s="89"/>
      <c r="W92" s="88" t="str">
        <f t="shared" si="14"/>
        <v/>
      </c>
      <c r="X92" s="90" t="str">
        <f t="shared" si="15"/>
        <v/>
      </c>
      <c r="AC92" s="189" t="str">
        <f t="shared" si="16"/>
        <v/>
      </c>
      <c r="AD92" s="189" t="str">
        <f t="shared" si="16"/>
        <v/>
      </c>
      <c r="AF92" s="191" t="e">
        <f>IF(#REF!="",0,IF(ISERROR(MATCH(#REF!,$AC$30:$AD$30,0)),0,1))</f>
        <v>#REF!</v>
      </c>
    </row>
    <row r="93" spans="2:32" s="191" customFormat="1" hidden="1" x14ac:dyDescent="0.25">
      <c r="B93" s="64" t="str">
        <f t="shared" si="7"/>
        <v/>
      </c>
      <c r="C93" s="257" t="str">
        <f>IF('תנאי סף'!BE93&lt;&gt;1,"",'תנאי סף'!F93)</f>
        <v/>
      </c>
      <c r="D93" s="330" t="str">
        <f>'הרכב חברי הוועדה'!Z93</f>
        <v/>
      </c>
      <c r="E93" s="277" t="str">
        <f t="shared" si="9"/>
        <v/>
      </c>
      <c r="F93" s="87"/>
      <c r="G93" s="87" t="str">
        <f t="shared" si="10"/>
        <v/>
      </c>
      <c r="H93" s="87" t="str">
        <f t="shared" si="11"/>
        <v/>
      </c>
      <c r="I93" s="87" t="str">
        <f t="shared" si="12"/>
        <v/>
      </c>
      <c r="J93" s="87" t="str">
        <f t="shared" si="13"/>
        <v/>
      </c>
      <c r="K93" s="89"/>
      <c r="L93" s="89"/>
      <c r="M93" s="89"/>
      <c r="N93" s="89"/>
      <c r="O93" s="89"/>
      <c r="P93" s="89"/>
      <c r="Q93" s="89"/>
      <c r="R93" s="89"/>
      <c r="S93" s="89"/>
      <c r="T93" s="89"/>
      <c r="U93" s="89"/>
      <c r="V93" s="89"/>
      <c r="W93" s="88" t="str">
        <f t="shared" si="14"/>
        <v/>
      </c>
      <c r="X93" s="90" t="str">
        <f t="shared" si="15"/>
        <v/>
      </c>
      <c r="AC93" s="189" t="str">
        <f t="shared" si="16"/>
        <v/>
      </c>
      <c r="AD93" s="189" t="str">
        <f t="shared" si="16"/>
        <v/>
      </c>
      <c r="AF93" s="191" t="e">
        <f>IF(#REF!="",0,IF(ISERROR(MATCH(#REF!,$AC$30:$AD$30,0)),0,1))</f>
        <v>#REF!</v>
      </c>
    </row>
    <row r="94" spans="2:32" s="191" customFormat="1" x14ac:dyDescent="0.25">
      <c r="B94" s="64">
        <f t="shared" si="7"/>
        <v>64</v>
      </c>
      <c r="C94" s="257" t="str">
        <f>IF('תנאי סף'!BE94&lt;&gt;1,"",'תנאי סף'!F94)</f>
        <v>פליציה בלומנטל - סמה צעירה</v>
      </c>
      <c r="D94" s="330">
        <f>'הרכב חברי הוועדה'!Z94</f>
        <v>32109.048231948436</v>
      </c>
      <c r="E94" s="277">
        <f t="shared" si="9"/>
        <v>1</v>
      </c>
      <c r="F94" s="87"/>
      <c r="G94" s="87">
        <f t="shared" si="10"/>
        <v>32109.048231948436</v>
      </c>
      <c r="H94" s="87">
        <f t="shared" si="11"/>
        <v>0</v>
      </c>
      <c r="I94" s="87">
        <f t="shared" si="12"/>
        <v>0</v>
      </c>
      <c r="J94" s="87">
        <f t="shared" si="13"/>
        <v>32109.048231948436</v>
      </c>
      <c r="K94" s="89"/>
      <c r="L94" s="89"/>
      <c r="M94" s="89"/>
      <c r="N94" s="89"/>
      <c r="O94" s="89"/>
      <c r="P94" s="89"/>
      <c r="Q94" s="89"/>
      <c r="R94" s="89"/>
      <c r="S94" s="89"/>
      <c r="T94" s="89"/>
      <c r="U94" s="89"/>
      <c r="V94" s="89"/>
      <c r="W94" s="88">
        <f t="shared" si="14"/>
        <v>1.5864734299548721E-2</v>
      </c>
      <c r="X94" s="90">
        <f t="shared" si="15"/>
        <v>32109.048231948444</v>
      </c>
      <c r="AC94" s="189">
        <f t="shared" si="16"/>
        <v>0</v>
      </c>
      <c r="AD94" s="189">
        <f t="shared" si="16"/>
        <v>1</v>
      </c>
      <c r="AF94" s="191" t="e">
        <f>IF(#REF!="",0,IF(ISERROR(MATCH(#REF!,$AC$30:$AD$30,0)),0,1))</f>
        <v>#REF!</v>
      </c>
    </row>
    <row r="95" spans="2:32" s="191" customFormat="1" x14ac:dyDescent="0.25">
      <c r="B95" s="64">
        <f t="shared" si="7"/>
        <v>65</v>
      </c>
      <c r="C95" s="257" t="str">
        <f>IF('תנאי סף'!BE95&lt;&gt;1,"",'תנאי סף'!F95)</f>
        <v>אל תוך האור: מוסיקה אבודה מהתקופה הנאצית</v>
      </c>
      <c r="D95" s="330">
        <f>'הרכב חברי הוועדה'!Z95</f>
        <v>38917.174598169062</v>
      </c>
      <c r="E95" s="277">
        <f t="shared" ref="E95:E126" si="17">IF($C95="","",IF(D95="",$AF$1,IF($D95&gt;=$E$6,1,0)))</f>
        <v>1</v>
      </c>
      <c r="F95" s="87"/>
      <c r="G95" s="87">
        <f t="shared" ref="G95:G130" si="18">IF(C95="","",IF(E95=1,D95,0))</f>
        <v>38917.174598169062</v>
      </c>
      <c r="H95" s="87">
        <f t="shared" ref="H95:H130" si="19">IF(C95="","",IF(E95=0,D95,0))</f>
        <v>0</v>
      </c>
      <c r="I95" s="87">
        <f t="shared" ref="I95:I130" si="20">IF(C95="","",IF(E95=1,$I$6*G95/$G$131,0))</f>
        <v>0</v>
      </c>
      <c r="J95" s="87">
        <f t="shared" ref="J95:J126" si="21">IF(C95="","",IF(E95=1,I95+G95,0))</f>
        <v>38917.174598169062</v>
      </c>
      <c r="K95" s="89"/>
      <c r="L95" s="89"/>
      <c r="M95" s="89"/>
      <c r="N95" s="89"/>
      <c r="O95" s="89"/>
      <c r="P95" s="89"/>
      <c r="Q95" s="89"/>
      <c r="R95" s="89"/>
      <c r="S95" s="89"/>
      <c r="T95" s="89"/>
      <c r="U95" s="89"/>
      <c r="V95" s="89"/>
      <c r="W95" s="88">
        <f t="shared" ref="W95:W130" si="22">IF(C95="","",IFERROR(J95/$J$131,$AF$1))</f>
        <v>1.9228556082667585E-2</v>
      </c>
      <c r="X95" s="90">
        <f t="shared" ref="X95:X126" si="23">IF(C95="","",IFERROR(W95*$C$2,$AF$1))</f>
        <v>38917.174598169076</v>
      </c>
      <c r="AC95" s="189">
        <f t="shared" si="16"/>
        <v>0</v>
      </c>
      <c r="AD95" s="189">
        <f t="shared" si="16"/>
        <v>1</v>
      </c>
      <c r="AF95" s="191" t="e">
        <f>IF(#REF!="",0,IF(ISERROR(MATCH(#REF!,$AC$30:$AD$30,0)),0,1))</f>
        <v>#REF!</v>
      </c>
    </row>
    <row r="96" spans="2:32" s="191" customFormat="1" hidden="1" x14ac:dyDescent="0.25">
      <c r="B96" s="64" t="str">
        <f t="shared" ref="B96:B130" si="24">IF(C96="","",ROW()-30)</f>
        <v/>
      </c>
      <c r="C96" s="257" t="str">
        <f>IF('תנאי סף'!BE96&lt;&gt;1,"",'תנאי סף'!F96)</f>
        <v/>
      </c>
      <c r="D96" s="330" t="str">
        <f>'הרכב חברי הוועדה'!Z96</f>
        <v/>
      </c>
      <c r="E96" s="277" t="str">
        <f t="shared" si="17"/>
        <v/>
      </c>
      <c r="F96" s="87"/>
      <c r="G96" s="87" t="str">
        <f t="shared" si="18"/>
        <v/>
      </c>
      <c r="H96" s="87" t="str">
        <f t="shared" si="19"/>
        <v/>
      </c>
      <c r="I96" s="87" t="str">
        <f t="shared" si="20"/>
        <v/>
      </c>
      <c r="J96" s="87" t="str">
        <f t="shared" si="21"/>
        <v/>
      </c>
      <c r="K96" s="89"/>
      <c r="L96" s="89"/>
      <c r="M96" s="89"/>
      <c r="N96" s="89"/>
      <c r="O96" s="89"/>
      <c r="P96" s="89"/>
      <c r="Q96" s="89"/>
      <c r="R96" s="89"/>
      <c r="S96" s="89"/>
      <c r="T96" s="89"/>
      <c r="U96" s="89"/>
      <c r="V96" s="89"/>
      <c r="W96" s="88" t="str">
        <f t="shared" si="22"/>
        <v/>
      </c>
      <c r="X96" s="90" t="str">
        <f t="shared" si="23"/>
        <v/>
      </c>
      <c r="AC96" s="189" t="str">
        <f t="shared" ref="AC96:AD130" si="25">IF($C96="","",AC$30)</f>
        <v/>
      </c>
      <c r="AD96" s="189" t="str">
        <f t="shared" si="25"/>
        <v/>
      </c>
      <c r="AF96" s="191" t="e">
        <f>IF(#REF!="",0,IF(ISERROR(MATCH(#REF!,$AC$30:$AD$30,0)),0,1))</f>
        <v>#REF!</v>
      </c>
    </row>
    <row r="97" spans="2:32" s="191" customFormat="1" x14ac:dyDescent="0.25">
      <c r="B97" s="64">
        <f t="shared" si="24"/>
        <v>67</v>
      </c>
      <c r="C97" s="257" t="str">
        <f>IF('תנאי סף'!BE97&lt;&gt;1,"",'תנאי סף'!F97)</f>
        <v>אתוס - כיתות אמן אינסטרומנטלי</v>
      </c>
      <c r="D97" s="330">
        <f>'הרכב חברי הוועדה'!Z97</f>
        <v>47711.090932571111</v>
      </c>
      <c r="E97" s="277">
        <f t="shared" si="17"/>
        <v>1</v>
      </c>
      <c r="F97" s="87"/>
      <c r="G97" s="87">
        <f t="shared" si="18"/>
        <v>47711.090932571111</v>
      </c>
      <c r="H97" s="87">
        <f t="shared" si="19"/>
        <v>0</v>
      </c>
      <c r="I97" s="87">
        <f t="shared" si="20"/>
        <v>0</v>
      </c>
      <c r="J97" s="87">
        <f t="shared" si="21"/>
        <v>47711.090932571111</v>
      </c>
      <c r="K97" s="89"/>
      <c r="L97" s="89"/>
      <c r="M97" s="89"/>
      <c r="N97" s="89"/>
      <c r="O97" s="89"/>
      <c r="P97" s="89"/>
      <c r="Q97" s="89"/>
      <c r="R97" s="89"/>
      <c r="S97" s="89"/>
      <c r="T97" s="89"/>
      <c r="U97" s="89"/>
      <c r="V97" s="89"/>
      <c r="W97" s="88">
        <f t="shared" si="22"/>
        <v>2.3573535263923251E-2</v>
      </c>
      <c r="X97" s="90">
        <f t="shared" si="23"/>
        <v>47711.090932571133</v>
      </c>
      <c r="AC97" s="189">
        <f t="shared" si="25"/>
        <v>0</v>
      </c>
      <c r="AD97" s="189">
        <f t="shared" si="25"/>
        <v>1</v>
      </c>
      <c r="AF97" s="191" t="e">
        <f>IF(#REF!="",0,IF(ISERROR(MATCH(#REF!,$AC$30:$AD$30,0)),0,1))</f>
        <v>#REF!</v>
      </c>
    </row>
    <row r="98" spans="2:32" s="191" customFormat="1" hidden="1" x14ac:dyDescent="0.25">
      <c r="B98" s="64" t="str">
        <f t="shared" si="24"/>
        <v/>
      </c>
      <c r="C98" s="257" t="str">
        <f>IF('תנאי סף'!BE98&lt;&gt;1,"",'תנאי סף'!F98)</f>
        <v/>
      </c>
      <c r="D98" s="330" t="str">
        <f>'הרכב חברי הוועדה'!Z98</f>
        <v/>
      </c>
      <c r="E98" s="277" t="str">
        <f t="shared" si="17"/>
        <v/>
      </c>
      <c r="F98" s="87"/>
      <c r="G98" s="87" t="str">
        <f t="shared" si="18"/>
        <v/>
      </c>
      <c r="H98" s="87" t="str">
        <f t="shared" si="19"/>
        <v/>
      </c>
      <c r="I98" s="87" t="str">
        <f t="shared" si="20"/>
        <v/>
      </c>
      <c r="J98" s="87" t="str">
        <f t="shared" si="21"/>
        <v/>
      </c>
      <c r="K98" s="89"/>
      <c r="L98" s="89"/>
      <c r="M98" s="89"/>
      <c r="N98" s="89"/>
      <c r="O98" s="89"/>
      <c r="P98" s="89"/>
      <c r="Q98" s="89"/>
      <c r="R98" s="89"/>
      <c r="S98" s="89"/>
      <c r="T98" s="89"/>
      <c r="U98" s="89"/>
      <c r="V98" s="89"/>
      <c r="W98" s="88" t="str">
        <f t="shared" si="22"/>
        <v/>
      </c>
      <c r="X98" s="90" t="str">
        <f t="shared" si="23"/>
        <v/>
      </c>
      <c r="AC98" s="189" t="str">
        <f t="shared" si="25"/>
        <v/>
      </c>
      <c r="AD98" s="189" t="str">
        <f t="shared" si="25"/>
        <v/>
      </c>
      <c r="AF98" s="191" t="e">
        <f>IF(#REF!="",0,IF(ISERROR(MATCH(#REF!,$AC$30:$AD$30,0)),0,1))</f>
        <v>#REF!</v>
      </c>
    </row>
    <row r="99" spans="2:32" s="191" customFormat="1" hidden="1" x14ac:dyDescent="0.25">
      <c r="B99" s="64" t="str">
        <f t="shared" si="24"/>
        <v/>
      </c>
      <c r="C99" s="257" t="str">
        <f>IF('תנאי סף'!BE99&lt;&gt;1,"",'תנאי סף'!F99)</f>
        <v/>
      </c>
      <c r="D99" s="330" t="str">
        <f>'הרכב חברי הוועדה'!Z99</f>
        <v/>
      </c>
      <c r="E99" s="277" t="str">
        <f t="shared" si="17"/>
        <v/>
      </c>
      <c r="F99" s="87"/>
      <c r="G99" s="87" t="str">
        <f t="shared" si="18"/>
        <v/>
      </c>
      <c r="H99" s="87" t="str">
        <f t="shared" si="19"/>
        <v/>
      </c>
      <c r="I99" s="87" t="str">
        <f t="shared" si="20"/>
        <v/>
      </c>
      <c r="J99" s="87" t="str">
        <f t="shared" si="21"/>
        <v/>
      </c>
      <c r="K99" s="89"/>
      <c r="L99" s="89"/>
      <c r="M99" s="89"/>
      <c r="N99" s="89"/>
      <c r="O99" s="89"/>
      <c r="P99" s="89"/>
      <c r="Q99" s="89"/>
      <c r="R99" s="89"/>
      <c r="S99" s="89"/>
      <c r="T99" s="89"/>
      <c r="U99" s="89"/>
      <c r="V99" s="89"/>
      <c r="W99" s="88" t="str">
        <f t="shared" si="22"/>
        <v/>
      </c>
      <c r="X99" s="90" t="str">
        <f t="shared" si="23"/>
        <v/>
      </c>
      <c r="AC99" s="189" t="str">
        <f t="shared" si="25"/>
        <v/>
      </c>
      <c r="AD99" s="189" t="str">
        <f t="shared" si="25"/>
        <v/>
      </c>
      <c r="AF99" s="191" t="e">
        <f>IF(#REF!="",0,IF(ISERROR(MATCH(#REF!,$AC$30:$AD$30,0)),0,1))</f>
        <v>#REF!</v>
      </c>
    </row>
    <row r="100" spans="2:32" s="191" customFormat="1" hidden="1" x14ac:dyDescent="0.25">
      <c r="B100" s="64" t="str">
        <f t="shared" si="24"/>
        <v/>
      </c>
      <c r="C100" s="257" t="str">
        <f>IF('תנאי סף'!BE100&lt;&gt;1,"",'תנאי סף'!F100)</f>
        <v/>
      </c>
      <c r="D100" s="330" t="str">
        <f>'הרכב חברי הוועדה'!Z100</f>
        <v/>
      </c>
      <c r="E100" s="277" t="str">
        <f t="shared" si="17"/>
        <v/>
      </c>
      <c r="F100" s="87"/>
      <c r="G100" s="87" t="str">
        <f t="shared" si="18"/>
        <v/>
      </c>
      <c r="H100" s="87" t="str">
        <f t="shared" si="19"/>
        <v/>
      </c>
      <c r="I100" s="87" t="str">
        <f t="shared" si="20"/>
        <v/>
      </c>
      <c r="J100" s="87" t="str">
        <f t="shared" si="21"/>
        <v/>
      </c>
      <c r="K100" s="89"/>
      <c r="L100" s="89"/>
      <c r="M100" s="89"/>
      <c r="N100" s="89"/>
      <c r="O100" s="89"/>
      <c r="P100" s="89"/>
      <c r="Q100" s="89"/>
      <c r="R100" s="89"/>
      <c r="S100" s="89"/>
      <c r="T100" s="89"/>
      <c r="U100" s="89"/>
      <c r="V100" s="89"/>
      <c r="W100" s="88" t="str">
        <f t="shared" si="22"/>
        <v/>
      </c>
      <c r="X100" s="90" t="str">
        <f t="shared" si="23"/>
        <v/>
      </c>
      <c r="AC100" s="189" t="str">
        <f t="shared" si="25"/>
        <v/>
      </c>
      <c r="AD100" s="189" t="str">
        <f t="shared" si="25"/>
        <v/>
      </c>
      <c r="AF100" s="191" t="e">
        <f>IF(#REF!="",0,IF(ISERROR(MATCH(#REF!,$AC$30:$AD$30,0)),0,1))</f>
        <v>#REF!</v>
      </c>
    </row>
    <row r="101" spans="2:32" s="191" customFormat="1" hidden="1" x14ac:dyDescent="0.25">
      <c r="B101" s="64" t="str">
        <f t="shared" si="24"/>
        <v/>
      </c>
      <c r="C101" s="257" t="str">
        <f>IF('תנאי סף'!BE101&lt;&gt;1,"",'תנאי סף'!F101)</f>
        <v/>
      </c>
      <c r="D101" s="330" t="str">
        <f>'הרכב חברי הוועדה'!Z101</f>
        <v/>
      </c>
      <c r="E101" s="277" t="str">
        <f t="shared" si="17"/>
        <v/>
      </c>
      <c r="F101" s="87"/>
      <c r="G101" s="87" t="str">
        <f t="shared" si="18"/>
        <v/>
      </c>
      <c r="H101" s="87" t="str">
        <f t="shared" si="19"/>
        <v/>
      </c>
      <c r="I101" s="87" t="str">
        <f t="shared" si="20"/>
        <v/>
      </c>
      <c r="J101" s="87" t="str">
        <f t="shared" si="21"/>
        <v/>
      </c>
      <c r="K101" s="89"/>
      <c r="L101" s="89"/>
      <c r="M101" s="89"/>
      <c r="N101" s="89"/>
      <c r="O101" s="89"/>
      <c r="P101" s="89"/>
      <c r="Q101" s="89"/>
      <c r="R101" s="89"/>
      <c r="S101" s="89"/>
      <c r="T101" s="89"/>
      <c r="U101" s="89"/>
      <c r="V101" s="89"/>
      <c r="W101" s="88" t="str">
        <f t="shared" si="22"/>
        <v/>
      </c>
      <c r="X101" s="90" t="str">
        <f t="shared" si="23"/>
        <v/>
      </c>
      <c r="AC101" s="189" t="str">
        <f t="shared" si="25"/>
        <v/>
      </c>
      <c r="AD101" s="189" t="str">
        <f t="shared" si="25"/>
        <v/>
      </c>
      <c r="AF101" s="191" t="e">
        <f>IF(#REF!="",0,IF(ISERROR(MATCH(#REF!,$AC$30:$AD$30,0)),0,1))</f>
        <v>#REF!</v>
      </c>
    </row>
    <row r="102" spans="2:32" s="191" customFormat="1" x14ac:dyDescent="0.25">
      <c r="B102" s="64">
        <f t="shared" si="24"/>
        <v>72</v>
      </c>
      <c r="C102" s="257" t="str">
        <f>IF('תנאי סף'!BE102&lt;&gt;1,"",'תנאי סף'!F102)</f>
        <v>בר-קיימא - כנס תזמורות רחוב - הפיראטיות הפיראטיות</v>
      </c>
      <c r="D102" s="330">
        <f>'הרכב חברי הוועדה'!Z102</f>
        <v>32645.525872146776</v>
      </c>
      <c r="E102" s="277">
        <f t="shared" si="17"/>
        <v>1</v>
      </c>
      <c r="F102" s="87"/>
      <c r="G102" s="87">
        <f t="shared" si="18"/>
        <v>32645.525872146776</v>
      </c>
      <c r="H102" s="87">
        <f t="shared" si="19"/>
        <v>0</v>
      </c>
      <c r="I102" s="87">
        <f t="shared" si="20"/>
        <v>0</v>
      </c>
      <c r="J102" s="87">
        <f t="shared" si="21"/>
        <v>32645.525872146776</v>
      </c>
      <c r="K102" s="89"/>
      <c r="L102" s="89"/>
      <c r="M102" s="89"/>
      <c r="N102" s="89"/>
      <c r="O102" s="89"/>
      <c r="P102" s="89"/>
      <c r="Q102" s="89"/>
      <c r="R102" s="89"/>
      <c r="S102" s="89"/>
      <c r="T102" s="89"/>
      <c r="U102" s="89"/>
      <c r="V102" s="89"/>
      <c r="W102" s="88">
        <f t="shared" si="22"/>
        <v>1.6129802113390899E-2</v>
      </c>
      <c r="X102" s="90">
        <f t="shared" si="23"/>
        <v>32645.525872146791</v>
      </c>
      <c r="AC102" s="189">
        <f t="shared" si="25"/>
        <v>0</v>
      </c>
      <c r="AD102" s="189">
        <f t="shared" si="25"/>
        <v>1</v>
      </c>
      <c r="AF102" s="191" t="e">
        <f>IF(#REF!="",0,IF(ISERROR(MATCH(#REF!,$AC$30:$AD$30,0)),0,1))</f>
        <v>#REF!</v>
      </c>
    </row>
    <row r="103" spans="2:32" s="191" customFormat="1" hidden="1" x14ac:dyDescent="0.25">
      <c r="B103" s="64" t="str">
        <f t="shared" si="24"/>
        <v/>
      </c>
      <c r="C103" s="257" t="str">
        <f>IF('תנאי סף'!BE103&lt;&gt;1,"",'תנאי סף'!F103)</f>
        <v/>
      </c>
      <c r="D103" s="330" t="str">
        <f>'הרכב חברי הוועדה'!Z103</f>
        <v/>
      </c>
      <c r="E103" s="277" t="str">
        <f t="shared" si="17"/>
        <v/>
      </c>
      <c r="F103" s="87"/>
      <c r="G103" s="87" t="str">
        <f t="shared" si="18"/>
        <v/>
      </c>
      <c r="H103" s="87" t="str">
        <f t="shared" si="19"/>
        <v/>
      </c>
      <c r="I103" s="87" t="str">
        <f t="shared" si="20"/>
        <v/>
      </c>
      <c r="J103" s="87" t="str">
        <f t="shared" si="21"/>
        <v/>
      </c>
      <c r="K103" s="89"/>
      <c r="L103" s="89"/>
      <c r="M103" s="89"/>
      <c r="N103" s="89"/>
      <c r="O103" s="89"/>
      <c r="P103" s="89"/>
      <c r="Q103" s="89"/>
      <c r="R103" s="89"/>
      <c r="S103" s="89"/>
      <c r="T103" s="89"/>
      <c r="U103" s="89"/>
      <c r="V103" s="89"/>
      <c r="W103" s="88" t="str">
        <f t="shared" si="22"/>
        <v/>
      </c>
      <c r="X103" s="90" t="str">
        <f t="shared" si="23"/>
        <v/>
      </c>
      <c r="AC103" s="189" t="str">
        <f t="shared" si="25"/>
        <v/>
      </c>
      <c r="AD103" s="189" t="str">
        <f t="shared" si="25"/>
        <v/>
      </c>
      <c r="AF103" s="191" t="e">
        <f>IF(#REF!="",0,IF(ISERROR(MATCH(#REF!,$AC$30:$AD$30,0)),0,1))</f>
        <v>#REF!</v>
      </c>
    </row>
    <row r="104" spans="2:32" s="191" customFormat="1" x14ac:dyDescent="0.25">
      <c r="B104" s="64">
        <f t="shared" si="24"/>
        <v>74</v>
      </c>
      <c r="C104" s="257" t="str">
        <f>IF('תנאי סף'!BE104&lt;&gt;1,"",'תנאי סף'!F104)</f>
        <v xml:space="preserve"> פיליציה בלומנטל -  אופרה קאמרה</v>
      </c>
      <c r="D104" s="330">
        <f>'הרכב חברי הוועדה'!Z104</f>
        <v>30593.669963371958</v>
      </c>
      <c r="E104" s="277">
        <f t="shared" si="17"/>
        <v>1</v>
      </c>
      <c r="F104" s="87"/>
      <c r="G104" s="87">
        <f t="shared" si="18"/>
        <v>30593.669963371958</v>
      </c>
      <c r="H104" s="87">
        <f t="shared" si="19"/>
        <v>0</v>
      </c>
      <c r="I104" s="87">
        <f t="shared" si="20"/>
        <v>0</v>
      </c>
      <c r="J104" s="87">
        <f t="shared" si="21"/>
        <v>30593.669963371958</v>
      </c>
      <c r="K104" s="89"/>
      <c r="L104" s="89"/>
      <c r="M104" s="89"/>
      <c r="N104" s="89"/>
      <c r="O104" s="89"/>
      <c r="P104" s="89"/>
      <c r="Q104" s="89"/>
      <c r="R104" s="89"/>
      <c r="S104" s="89"/>
      <c r="T104" s="89"/>
      <c r="U104" s="89"/>
      <c r="V104" s="89"/>
      <c r="W104" s="88">
        <f t="shared" si="22"/>
        <v>1.5116002246807427E-2</v>
      </c>
      <c r="X104" s="90">
        <f t="shared" si="23"/>
        <v>30593.669963371969</v>
      </c>
      <c r="AC104" s="189">
        <f t="shared" si="25"/>
        <v>0</v>
      </c>
      <c r="AD104" s="189">
        <f t="shared" si="25"/>
        <v>1</v>
      </c>
      <c r="AF104" s="191" t="e">
        <f>IF(#REF!="",0,IF(ISERROR(MATCH(#REF!,$AC$30:$AD$30,0)),0,1))</f>
        <v>#REF!</v>
      </c>
    </row>
    <row r="105" spans="2:32" s="191" customFormat="1" x14ac:dyDescent="0.25">
      <c r="B105" s="64">
        <f t="shared" si="24"/>
        <v>75</v>
      </c>
      <c r="C105" s="257" t="str">
        <f>IF('תנאי סף'!BE105&lt;&gt;1,"",'תנאי סף'!F105)</f>
        <v xml:space="preserve">מקור-  פרויקט ילדי המוסיקה </v>
      </c>
      <c r="D105" s="330">
        <f>'הרכב חברי הוועדה'!Z105</f>
        <v>54091.931649051687</v>
      </c>
      <c r="E105" s="277">
        <f t="shared" si="17"/>
        <v>1</v>
      </c>
      <c r="F105" s="87"/>
      <c r="G105" s="87">
        <f t="shared" si="18"/>
        <v>54091.931649051687</v>
      </c>
      <c r="H105" s="87">
        <f t="shared" si="19"/>
        <v>0</v>
      </c>
      <c r="I105" s="87">
        <f t="shared" si="20"/>
        <v>0</v>
      </c>
      <c r="J105" s="87">
        <f t="shared" si="21"/>
        <v>54091.931649051687</v>
      </c>
      <c r="K105" s="89"/>
      <c r="L105" s="89"/>
      <c r="M105" s="89"/>
      <c r="N105" s="89"/>
      <c r="O105" s="89"/>
      <c r="P105" s="89"/>
      <c r="Q105" s="89"/>
      <c r="R105" s="89"/>
      <c r="S105" s="89"/>
      <c r="T105" s="89"/>
      <c r="U105" s="89"/>
      <c r="V105" s="89"/>
      <c r="W105" s="88">
        <f t="shared" si="22"/>
        <v>2.6726239817588048E-2</v>
      </c>
      <c r="X105" s="90">
        <f t="shared" si="23"/>
        <v>54091.931649051709</v>
      </c>
      <c r="AC105" s="189">
        <f t="shared" si="25"/>
        <v>0</v>
      </c>
      <c r="AD105" s="189">
        <f t="shared" si="25"/>
        <v>1</v>
      </c>
      <c r="AF105" s="191" t="e">
        <f>IF(#REF!="",0,IF(ISERROR(MATCH(#REF!,$AC$30:$AD$30,0)),0,1))</f>
        <v>#REF!</v>
      </c>
    </row>
    <row r="106" spans="2:32" x14ac:dyDescent="0.25">
      <c r="B106" s="64">
        <f t="shared" si="24"/>
        <v>76</v>
      </c>
      <c r="C106" s="257" t="str">
        <f>IF('תנאי סף'!BE106&lt;&gt;1,"",'תנאי סף'!F106)</f>
        <v xml:space="preserve"> פיליציה בלומנטל -  Soundpainting</v>
      </c>
      <c r="D106" s="330">
        <f>'הרכב חברי הוועדה'!Z106</f>
        <v>28538.569847350449</v>
      </c>
      <c r="E106" s="277">
        <f t="shared" si="17"/>
        <v>1</v>
      </c>
      <c r="F106" s="87"/>
      <c r="G106" s="87">
        <f t="shared" si="18"/>
        <v>28538.569847350449</v>
      </c>
      <c r="H106" s="87">
        <f t="shared" si="19"/>
        <v>0</v>
      </c>
      <c r="I106" s="87">
        <f t="shared" si="20"/>
        <v>0</v>
      </c>
      <c r="J106" s="87">
        <f t="shared" si="21"/>
        <v>28538.569847350449</v>
      </c>
      <c r="K106" s="89"/>
      <c r="L106" s="89"/>
      <c r="M106" s="89"/>
      <c r="N106" s="89"/>
      <c r="O106" s="89"/>
      <c r="P106" s="89"/>
      <c r="Q106" s="89"/>
      <c r="R106" s="89"/>
      <c r="S106" s="89"/>
      <c r="T106" s="89"/>
      <c r="U106" s="89"/>
      <c r="V106" s="89"/>
      <c r="W106" s="88">
        <f t="shared" si="22"/>
        <v>1.4100599452425859E-2</v>
      </c>
      <c r="X106" s="90">
        <f t="shared" si="23"/>
        <v>28538.56984735046</v>
      </c>
      <c r="Y106" s="191"/>
      <c r="AC106" s="189">
        <f t="shared" si="25"/>
        <v>0</v>
      </c>
      <c r="AD106" s="189">
        <f t="shared" si="25"/>
        <v>1</v>
      </c>
      <c r="AE106" s="191"/>
      <c r="AF106" s="191" t="e">
        <f>IF(#REF!="",0,IF(ISERROR(MATCH(#REF!,$AC$30:$AD$30,0)),0,1))</f>
        <v>#REF!</v>
      </c>
    </row>
    <row r="107" spans="2:32" hidden="1" x14ac:dyDescent="0.25">
      <c r="B107" s="64" t="str">
        <f t="shared" si="24"/>
        <v/>
      </c>
      <c r="C107" s="257" t="str">
        <f>IF('תנאי סף'!BE107&lt;&gt;1,"",'תנאי סף'!F107)</f>
        <v/>
      </c>
      <c r="D107" s="330" t="str">
        <f>'הרכב חברי הוועדה'!Z107</f>
        <v/>
      </c>
      <c r="E107" s="277" t="str">
        <f t="shared" si="17"/>
        <v/>
      </c>
      <c r="F107" s="87"/>
      <c r="G107" s="87" t="str">
        <f t="shared" si="18"/>
        <v/>
      </c>
      <c r="H107" s="87" t="str">
        <f t="shared" si="19"/>
        <v/>
      </c>
      <c r="I107" s="87" t="str">
        <f t="shared" si="20"/>
        <v/>
      </c>
      <c r="J107" s="87" t="str">
        <f t="shared" si="21"/>
        <v/>
      </c>
      <c r="K107" s="89"/>
      <c r="L107" s="89"/>
      <c r="M107" s="89"/>
      <c r="N107" s="89"/>
      <c r="O107" s="89"/>
      <c r="P107" s="89"/>
      <c r="Q107" s="89"/>
      <c r="R107" s="89"/>
      <c r="S107" s="89"/>
      <c r="T107" s="89"/>
      <c r="U107" s="89"/>
      <c r="V107" s="89"/>
      <c r="W107" s="88" t="str">
        <f t="shared" si="22"/>
        <v/>
      </c>
      <c r="X107" s="90" t="str">
        <f t="shared" si="23"/>
        <v/>
      </c>
      <c r="Y107" s="191"/>
      <c r="AC107" s="189" t="str">
        <f t="shared" si="25"/>
        <v/>
      </c>
      <c r="AD107" s="189" t="str">
        <f t="shared" si="25"/>
        <v/>
      </c>
      <c r="AE107" s="191"/>
      <c r="AF107" s="191" t="e">
        <f>IF(#REF!="",0,IF(ISERROR(MATCH(#REF!,$AC$30:$AD$30,0)),0,1))</f>
        <v>#REF!</v>
      </c>
    </row>
    <row r="108" spans="2:32" hidden="1" x14ac:dyDescent="0.25">
      <c r="B108" s="64" t="str">
        <f t="shared" si="24"/>
        <v/>
      </c>
      <c r="C108" s="257" t="str">
        <f>IF('תנאי סף'!BE108&lt;&gt;1,"",'תנאי סף'!F108)</f>
        <v/>
      </c>
      <c r="D108" s="330" t="str">
        <f>'הרכב חברי הוועדה'!Z108</f>
        <v/>
      </c>
      <c r="E108" s="277" t="str">
        <f t="shared" si="17"/>
        <v/>
      </c>
      <c r="F108" s="87"/>
      <c r="G108" s="87" t="str">
        <f t="shared" si="18"/>
        <v/>
      </c>
      <c r="H108" s="87" t="str">
        <f t="shared" si="19"/>
        <v/>
      </c>
      <c r="I108" s="87" t="str">
        <f t="shared" si="20"/>
        <v/>
      </c>
      <c r="J108" s="87" t="str">
        <f t="shared" si="21"/>
        <v/>
      </c>
      <c r="K108" s="89"/>
      <c r="L108" s="89"/>
      <c r="M108" s="89"/>
      <c r="N108" s="89"/>
      <c r="O108" s="89"/>
      <c r="P108" s="89"/>
      <c r="Q108" s="89"/>
      <c r="R108" s="89"/>
      <c r="S108" s="89"/>
      <c r="T108" s="89"/>
      <c r="U108" s="89"/>
      <c r="V108" s="89"/>
      <c r="W108" s="88" t="str">
        <f t="shared" si="22"/>
        <v/>
      </c>
      <c r="X108" s="90" t="str">
        <f t="shared" si="23"/>
        <v/>
      </c>
      <c r="Y108" s="191"/>
      <c r="AC108" s="189" t="str">
        <f t="shared" si="25"/>
        <v/>
      </c>
      <c r="AD108" s="189" t="str">
        <f t="shared" si="25"/>
        <v/>
      </c>
      <c r="AE108" s="191"/>
      <c r="AF108" s="191" t="e">
        <f>IF(#REF!="",0,IF(ISERROR(MATCH(#REF!,$AC$30:$AD$30,0)),0,1))</f>
        <v>#REF!</v>
      </c>
    </row>
    <row r="109" spans="2:32" hidden="1" x14ac:dyDescent="0.25">
      <c r="B109" s="64" t="str">
        <f t="shared" si="24"/>
        <v/>
      </c>
      <c r="C109" s="257" t="str">
        <f>IF('תנאי סף'!BE109&lt;&gt;1,"",'תנאי סף'!F109)</f>
        <v/>
      </c>
      <c r="D109" s="330" t="str">
        <f>'הרכב חברי הוועדה'!Z109</f>
        <v/>
      </c>
      <c r="E109" s="277" t="str">
        <f t="shared" si="17"/>
        <v/>
      </c>
      <c r="F109" s="87"/>
      <c r="G109" s="87" t="str">
        <f t="shared" si="18"/>
        <v/>
      </c>
      <c r="H109" s="87" t="str">
        <f t="shared" si="19"/>
        <v/>
      </c>
      <c r="I109" s="87" t="str">
        <f t="shared" si="20"/>
        <v/>
      </c>
      <c r="J109" s="87" t="str">
        <f t="shared" si="21"/>
        <v/>
      </c>
      <c r="K109" s="89"/>
      <c r="L109" s="89"/>
      <c r="M109" s="89"/>
      <c r="N109" s="89"/>
      <c r="O109" s="89"/>
      <c r="P109" s="89"/>
      <c r="Q109" s="89"/>
      <c r="R109" s="89"/>
      <c r="S109" s="89"/>
      <c r="T109" s="89"/>
      <c r="U109" s="89"/>
      <c r="V109" s="89"/>
      <c r="W109" s="88" t="str">
        <f t="shared" si="22"/>
        <v/>
      </c>
      <c r="X109" s="90" t="str">
        <f t="shared" si="23"/>
        <v/>
      </c>
      <c r="Y109" s="191"/>
      <c r="AC109" s="189" t="str">
        <f t="shared" si="25"/>
        <v/>
      </c>
      <c r="AD109" s="189" t="str">
        <f t="shared" si="25"/>
        <v/>
      </c>
      <c r="AE109" s="191"/>
      <c r="AF109" s="191" t="e">
        <f>IF(#REF!="",0,IF(ISERROR(MATCH(#REF!,$AC$30:$AD$30,0)),0,1))</f>
        <v>#REF!</v>
      </c>
    </row>
    <row r="110" spans="2:32" hidden="1" x14ac:dyDescent="0.25">
      <c r="B110" s="64" t="str">
        <f t="shared" si="24"/>
        <v/>
      </c>
      <c r="C110" s="257" t="str">
        <f>IF('תנאי סף'!BE110&lt;&gt;1,"",'תנאי סף'!F110)</f>
        <v/>
      </c>
      <c r="D110" s="330" t="str">
        <f>'הרכב חברי הוועדה'!Z110</f>
        <v/>
      </c>
      <c r="E110" s="277" t="str">
        <f t="shared" si="17"/>
        <v/>
      </c>
      <c r="F110" s="87"/>
      <c r="G110" s="87" t="str">
        <f t="shared" si="18"/>
        <v/>
      </c>
      <c r="H110" s="87" t="str">
        <f t="shared" si="19"/>
        <v/>
      </c>
      <c r="I110" s="87" t="str">
        <f t="shared" si="20"/>
        <v/>
      </c>
      <c r="J110" s="87" t="str">
        <f t="shared" si="21"/>
        <v/>
      </c>
      <c r="K110" s="89"/>
      <c r="L110" s="89"/>
      <c r="M110" s="89"/>
      <c r="N110" s="89"/>
      <c r="O110" s="89"/>
      <c r="P110" s="89"/>
      <c r="Q110" s="89"/>
      <c r="R110" s="89"/>
      <c r="S110" s="89"/>
      <c r="T110" s="89"/>
      <c r="U110" s="89"/>
      <c r="V110" s="89"/>
      <c r="W110" s="88" t="str">
        <f t="shared" si="22"/>
        <v/>
      </c>
      <c r="X110" s="90" t="str">
        <f t="shared" si="23"/>
        <v/>
      </c>
      <c r="Y110" s="191"/>
      <c r="AC110" s="189" t="str">
        <f t="shared" si="25"/>
        <v/>
      </c>
      <c r="AD110" s="189" t="str">
        <f t="shared" si="25"/>
        <v/>
      </c>
      <c r="AE110" s="191"/>
      <c r="AF110" s="191" t="e">
        <f>IF(#REF!="",0,IF(ISERROR(MATCH(#REF!,$AC$30:$AD$30,0)),0,1))</f>
        <v>#REF!</v>
      </c>
    </row>
    <row r="111" spans="2:32" hidden="1" x14ac:dyDescent="0.25">
      <c r="B111" s="64" t="str">
        <f t="shared" si="24"/>
        <v/>
      </c>
      <c r="C111" s="257" t="str">
        <f>IF('תנאי סף'!BE111&lt;&gt;1,"",'תנאי סף'!F111)</f>
        <v/>
      </c>
      <c r="D111" s="330" t="str">
        <f>'הרכב חברי הוועדה'!Z111</f>
        <v/>
      </c>
      <c r="E111" s="277" t="str">
        <f t="shared" si="17"/>
        <v/>
      </c>
      <c r="F111" s="87"/>
      <c r="G111" s="87" t="str">
        <f t="shared" si="18"/>
        <v/>
      </c>
      <c r="H111" s="87" t="str">
        <f t="shared" si="19"/>
        <v/>
      </c>
      <c r="I111" s="87" t="str">
        <f t="shared" si="20"/>
        <v/>
      </c>
      <c r="J111" s="87" t="str">
        <f t="shared" si="21"/>
        <v/>
      </c>
      <c r="K111" s="89"/>
      <c r="L111" s="89"/>
      <c r="M111" s="89"/>
      <c r="N111" s="89"/>
      <c r="O111" s="89"/>
      <c r="P111" s="89"/>
      <c r="Q111" s="89"/>
      <c r="R111" s="89"/>
      <c r="S111" s="89"/>
      <c r="T111" s="89"/>
      <c r="U111" s="89"/>
      <c r="V111" s="89"/>
      <c r="W111" s="88" t="str">
        <f t="shared" si="22"/>
        <v/>
      </c>
      <c r="X111" s="90" t="str">
        <f t="shared" si="23"/>
        <v/>
      </c>
      <c r="Y111" s="191"/>
      <c r="AC111" s="189" t="str">
        <f t="shared" si="25"/>
        <v/>
      </c>
      <c r="AD111" s="189" t="str">
        <f t="shared" si="25"/>
        <v/>
      </c>
      <c r="AE111" s="191"/>
      <c r="AF111" s="191" t="e">
        <f>IF(#REF!="",0,IF(ISERROR(MATCH(#REF!,$AC$30:$AD$30,0)),0,1))</f>
        <v>#REF!</v>
      </c>
    </row>
    <row r="112" spans="2:32" hidden="1" x14ac:dyDescent="0.25">
      <c r="B112" s="64" t="str">
        <f t="shared" si="24"/>
        <v/>
      </c>
      <c r="C112" s="257" t="str">
        <f>IF('תנאי סף'!BE112&lt;&gt;1,"",'תנאי סף'!F112)</f>
        <v/>
      </c>
      <c r="D112" s="330" t="str">
        <f>'הרכב חברי הוועדה'!Z112</f>
        <v/>
      </c>
      <c r="E112" s="277" t="str">
        <f t="shared" si="17"/>
        <v/>
      </c>
      <c r="F112" s="87"/>
      <c r="G112" s="87" t="str">
        <f t="shared" si="18"/>
        <v/>
      </c>
      <c r="H112" s="87" t="str">
        <f t="shared" si="19"/>
        <v/>
      </c>
      <c r="I112" s="87" t="str">
        <f t="shared" si="20"/>
        <v/>
      </c>
      <c r="J112" s="87" t="str">
        <f t="shared" si="21"/>
        <v/>
      </c>
      <c r="K112" s="89"/>
      <c r="L112" s="89"/>
      <c r="M112" s="89"/>
      <c r="N112" s="89"/>
      <c r="O112" s="89"/>
      <c r="P112" s="89"/>
      <c r="Q112" s="89"/>
      <c r="R112" s="89"/>
      <c r="S112" s="89"/>
      <c r="T112" s="89"/>
      <c r="U112" s="89"/>
      <c r="V112" s="89"/>
      <c r="W112" s="88" t="str">
        <f t="shared" si="22"/>
        <v/>
      </c>
      <c r="X112" s="90" t="str">
        <f t="shared" si="23"/>
        <v/>
      </c>
      <c r="Y112" s="191"/>
      <c r="AC112" s="189" t="str">
        <f t="shared" si="25"/>
        <v/>
      </c>
      <c r="AD112" s="189" t="str">
        <f t="shared" si="25"/>
        <v/>
      </c>
      <c r="AE112" s="191"/>
      <c r="AF112" s="191" t="e">
        <f>IF(#REF!="",0,IF(ISERROR(MATCH(#REF!,$AC$30:$AD$30,0)),0,1))</f>
        <v>#REF!</v>
      </c>
    </row>
    <row r="113" spans="2:32" hidden="1" x14ac:dyDescent="0.25">
      <c r="B113" s="64" t="str">
        <f t="shared" si="24"/>
        <v/>
      </c>
      <c r="C113" s="257" t="str">
        <f>IF('תנאי סף'!BE113&lt;&gt;1,"",'תנאי סף'!F113)</f>
        <v/>
      </c>
      <c r="D113" s="330" t="str">
        <f>'הרכב חברי הוועדה'!Z113</f>
        <v/>
      </c>
      <c r="E113" s="277" t="str">
        <f t="shared" si="17"/>
        <v/>
      </c>
      <c r="F113" s="87"/>
      <c r="G113" s="87" t="str">
        <f t="shared" si="18"/>
        <v/>
      </c>
      <c r="H113" s="87" t="str">
        <f t="shared" si="19"/>
        <v/>
      </c>
      <c r="I113" s="87" t="str">
        <f t="shared" si="20"/>
        <v/>
      </c>
      <c r="J113" s="87" t="str">
        <f t="shared" si="21"/>
        <v/>
      </c>
      <c r="K113" s="89"/>
      <c r="L113" s="89"/>
      <c r="M113" s="89"/>
      <c r="N113" s="89"/>
      <c r="O113" s="89"/>
      <c r="P113" s="89"/>
      <c r="Q113" s="89"/>
      <c r="R113" s="89"/>
      <c r="S113" s="89"/>
      <c r="T113" s="89"/>
      <c r="U113" s="89"/>
      <c r="V113" s="89"/>
      <c r="W113" s="88" t="str">
        <f t="shared" si="22"/>
        <v/>
      </c>
      <c r="X113" s="90" t="str">
        <f t="shared" si="23"/>
        <v/>
      </c>
      <c r="Y113" s="191"/>
      <c r="AC113" s="189" t="str">
        <f t="shared" si="25"/>
        <v/>
      </c>
      <c r="AD113" s="189" t="str">
        <f t="shared" si="25"/>
        <v/>
      </c>
      <c r="AE113" s="191"/>
      <c r="AF113" s="191" t="e">
        <f>IF(#REF!="",0,IF(ISERROR(MATCH(#REF!,$AC$30:$AD$30,0)),0,1))</f>
        <v>#REF!</v>
      </c>
    </row>
    <row r="114" spans="2:32" hidden="1" x14ac:dyDescent="0.25">
      <c r="B114" s="64" t="str">
        <f t="shared" si="24"/>
        <v/>
      </c>
      <c r="C114" s="257" t="str">
        <f>IF('תנאי סף'!BE114&lt;&gt;1,"",'תנאי סף'!F114)</f>
        <v/>
      </c>
      <c r="D114" s="330" t="str">
        <f>'הרכב חברי הוועדה'!Z114</f>
        <v/>
      </c>
      <c r="E114" s="277" t="str">
        <f t="shared" si="17"/>
        <v/>
      </c>
      <c r="F114" s="87"/>
      <c r="G114" s="87" t="str">
        <f t="shared" si="18"/>
        <v/>
      </c>
      <c r="H114" s="87" t="str">
        <f t="shared" si="19"/>
        <v/>
      </c>
      <c r="I114" s="87" t="str">
        <f t="shared" si="20"/>
        <v/>
      </c>
      <c r="J114" s="87" t="str">
        <f t="shared" si="21"/>
        <v/>
      </c>
      <c r="K114" s="89"/>
      <c r="L114" s="89"/>
      <c r="M114" s="89"/>
      <c r="N114" s="89"/>
      <c r="O114" s="89"/>
      <c r="P114" s="89"/>
      <c r="Q114" s="89"/>
      <c r="R114" s="89"/>
      <c r="S114" s="89"/>
      <c r="T114" s="89"/>
      <c r="U114" s="89"/>
      <c r="V114" s="89"/>
      <c r="W114" s="88" t="str">
        <f t="shared" si="22"/>
        <v/>
      </c>
      <c r="X114" s="90" t="str">
        <f t="shared" si="23"/>
        <v/>
      </c>
      <c r="Y114" s="191"/>
      <c r="AC114" s="189" t="str">
        <f t="shared" si="25"/>
        <v/>
      </c>
      <c r="AD114" s="189" t="str">
        <f t="shared" si="25"/>
        <v/>
      </c>
      <c r="AE114" s="191"/>
      <c r="AF114" s="191" t="e">
        <f>IF(#REF!="",0,IF(ISERROR(MATCH(#REF!,$AC$30:$AD$30,0)),0,1))</f>
        <v>#REF!</v>
      </c>
    </row>
    <row r="115" spans="2:32" hidden="1" x14ac:dyDescent="0.25">
      <c r="B115" s="64" t="str">
        <f t="shared" si="24"/>
        <v/>
      </c>
      <c r="C115" s="257" t="str">
        <f>IF('תנאי סף'!BE115&lt;&gt;1,"",'תנאי סף'!F115)</f>
        <v/>
      </c>
      <c r="D115" s="330" t="str">
        <f>'הרכב חברי הוועדה'!Z115</f>
        <v/>
      </c>
      <c r="E115" s="277" t="str">
        <f t="shared" si="17"/>
        <v/>
      </c>
      <c r="F115" s="87"/>
      <c r="G115" s="87" t="str">
        <f t="shared" si="18"/>
        <v/>
      </c>
      <c r="H115" s="87" t="str">
        <f t="shared" si="19"/>
        <v/>
      </c>
      <c r="I115" s="87" t="str">
        <f t="shared" si="20"/>
        <v/>
      </c>
      <c r="J115" s="87" t="str">
        <f t="shared" si="21"/>
        <v/>
      </c>
      <c r="K115" s="89"/>
      <c r="L115" s="89"/>
      <c r="M115" s="89"/>
      <c r="N115" s="89"/>
      <c r="O115" s="89"/>
      <c r="P115" s="89"/>
      <c r="Q115" s="89"/>
      <c r="R115" s="89"/>
      <c r="S115" s="89"/>
      <c r="T115" s="89"/>
      <c r="U115" s="89"/>
      <c r="V115" s="89"/>
      <c r="W115" s="88" t="str">
        <f t="shared" si="22"/>
        <v/>
      </c>
      <c r="X115" s="90" t="str">
        <f t="shared" si="23"/>
        <v/>
      </c>
      <c r="Y115" s="191"/>
      <c r="AC115" s="189" t="str">
        <f t="shared" si="25"/>
        <v/>
      </c>
      <c r="AD115" s="189" t="str">
        <f t="shared" si="25"/>
        <v/>
      </c>
      <c r="AE115" s="191"/>
      <c r="AF115" s="191" t="e">
        <f>IF(#REF!="",0,IF(ISERROR(MATCH(#REF!,$AC$30:$AD$30,0)),0,1))</f>
        <v>#REF!</v>
      </c>
    </row>
    <row r="116" spans="2:32" hidden="1" x14ac:dyDescent="0.25">
      <c r="B116" s="64" t="str">
        <f t="shared" si="24"/>
        <v/>
      </c>
      <c r="C116" s="257" t="str">
        <f>IF('תנאי סף'!BE116&lt;&gt;1,"",'תנאי סף'!F116)</f>
        <v/>
      </c>
      <c r="D116" s="330" t="str">
        <f>'הרכב חברי הוועדה'!Z116</f>
        <v/>
      </c>
      <c r="E116" s="277" t="str">
        <f t="shared" si="17"/>
        <v/>
      </c>
      <c r="F116" s="87"/>
      <c r="G116" s="87" t="str">
        <f t="shared" si="18"/>
        <v/>
      </c>
      <c r="H116" s="87" t="str">
        <f t="shared" si="19"/>
        <v/>
      </c>
      <c r="I116" s="87" t="str">
        <f t="shared" si="20"/>
        <v/>
      </c>
      <c r="J116" s="87" t="str">
        <f t="shared" si="21"/>
        <v/>
      </c>
      <c r="K116" s="89"/>
      <c r="L116" s="89"/>
      <c r="M116" s="89"/>
      <c r="N116" s="89"/>
      <c r="O116" s="89"/>
      <c r="P116" s="89"/>
      <c r="Q116" s="89"/>
      <c r="R116" s="89"/>
      <c r="S116" s="89"/>
      <c r="T116" s="89"/>
      <c r="U116" s="89"/>
      <c r="V116" s="89"/>
      <c r="W116" s="88" t="str">
        <f t="shared" si="22"/>
        <v/>
      </c>
      <c r="X116" s="90" t="str">
        <f t="shared" si="23"/>
        <v/>
      </c>
      <c r="Y116" s="191"/>
      <c r="AC116" s="189" t="str">
        <f t="shared" si="25"/>
        <v/>
      </c>
      <c r="AD116" s="189" t="str">
        <f t="shared" si="25"/>
        <v/>
      </c>
      <c r="AE116" s="191"/>
      <c r="AF116" s="191" t="e">
        <f>IF(#REF!="",0,IF(ISERROR(MATCH(#REF!,$AC$30:$AD$30,0)),0,1))</f>
        <v>#REF!</v>
      </c>
    </row>
    <row r="117" spans="2:32" hidden="1" x14ac:dyDescent="0.25">
      <c r="B117" s="64" t="str">
        <f t="shared" si="24"/>
        <v/>
      </c>
      <c r="C117" s="257" t="str">
        <f>IF('תנאי סף'!BE117&lt;&gt;1,"",'תנאי סף'!F117)</f>
        <v/>
      </c>
      <c r="D117" s="330" t="str">
        <f>'הרכב חברי הוועדה'!Z117</f>
        <v/>
      </c>
      <c r="E117" s="277" t="str">
        <f t="shared" si="17"/>
        <v/>
      </c>
      <c r="F117" s="87"/>
      <c r="G117" s="87" t="str">
        <f t="shared" si="18"/>
        <v/>
      </c>
      <c r="H117" s="87" t="str">
        <f t="shared" si="19"/>
        <v/>
      </c>
      <c r="I117" s="87" t="str">
        <f t="shared" si="20"/>
        <v/>
      </c>
      <c r="J117" s="87" t="str">
        <f t="shared" si="21"/>
        <v/>
      </c>
      <c r="K117" s="89"/>
      <c r="L117" s="89"/>
      <c r="M117" s="89"/>
      <c r="N117" s="89"/>
      <c r="O117" s="89"/>
      <c r="P117" s="89"/>
      <c r="Q117" s="89"/>
      <c r="R117" s="89"/>
      <c r="S117" s="89"/>
      <c r="T117" s="89"/>
      <c r="U117" s="89"/>
      <c r="V117" s="89"/>
      <c r="W117" s="88" t="str">
        <f t="shared" si="22"/>
        <v/>
      </c>
      <c r="X117" s="90" t="str">
        <f t="shared" si="23"/>
        <v/>
      </c>
      <c r="Y117" s="191"/>
      <c r="AC117" s="189" t="str">
        <f t="shared" si="25"/>
        <v/>
      </c>
      <c r="AD117" s="189" t="str">
        <f t="shared" si="25"/>
        <v/>
      </c>
      <c r="AE117" s="191"/>
      <c r="AF117" s="191" t="e">
        <f>IF(#REF!="",0,IF(ISERROR(MATCH(#REF!,$AC$30:$AD$30,0)),0,1))</f>
        <v>#REF!</v>
      </c>
    </row>
    <row r="118" spans="2:32" hidden="1" x14ac:dyDescent="0.25">
      <c r="B118" s="64" t="str">
        <f t="shared" si="24"/>
        <v/>
      </c>
      <c r="C118" s="257" t="str">
        <f>IF('תנאי סף'!BE118&lt;&gt;1,"",'תנאי סף'!F118)</f>
        <v/>
      </c>
      <c r="D118" s="330" t="str">
        <f>'הרכב חברי הוועדה'!Z118</f>
        <v/>
      </c>
      <c r="E118" s="277" t="str">
        <f t="shared" si="17"/>
        <v/>
      </c>
      <c r="F118" s="87"/>
      <c r="G118" s="87" t="str">
        <f t="shared" si="18"/>
        <v/>
      </c>
      <c r="H118" s="87" t="str">
        <f t="shared" si="19"/>
        <v/>
      </c>
      <c r="I118" s="87" t="str">
        <f t="shared" si="20"/>
        <v/>
      </c>
      <c r="J118" s="87" t="str">
        <f t="shared" si="21"/>
        <v/>
      </c>
      <c r="K118" s="89"/>
      <c r="L118" s="89"/>
      <c r="M118" s="89"/>
      <c r="N118" s="89"/>
      <c r="O118" s="89"/>
      <c r="P118" s="89"/>
      <c r="Q118" s="89"/>
      <c r="R118" s="89"/>
      <c r="S118" s="89"/>
      <c r="T118" s="89"/>
      <c r="U118" s="89"/>
      <c r="V118" s="89"/>
      <c r="W118" s="88" t="str">
        <f t="shared" si="22"/>
        <v/>
      </c>
      <c r="X118" s="90" t="str">
        <f t="shared" si="23"/>
        <v/>
      </c>
      <c r="Y118" s="191"/>
      <c r="AC118" s="189" t="str">
        <f t="shared" si="25"/>
        <v/>
      </c>
      <c r="AD118" s="189" t="str">
        <f t="shared" si="25"/>
        <v/>
      </c>
      <c r="AE118" s="191"/>
      <c r="AF118" s="191" t="e">
        <f>IF(#REF!="",0,IF(ISERROR(MATCH(#REF!,$AC$30:$AD$30,0)),0,1))</f>
        <v>#REF!</v>
      </c>
    </row>
    <row r="119" spans="2:32" hidden="1" x14ac:dyDescent="0.25">
      <c r="B119" s="64" t="str">
        <f t="shared" si="24"/>
        <v/>
      </c>
      <c r="C119" s="257" t="str">
        <f>IF('תנאי סף'!BE119&lt;&gt;1,"",'תנאי סף'!F119)</f>
        <v/>
      </c>
      <c r="D119" s="330" t="str">
        <f>'הרכב חברי הוועדה'!Z119</f>
        <v/>
      </c>
      <c r="E119" s="277" t="str">
        <f t="shared" si="17"/>
        <v/>
      </c>
      <c r="F119" s="87"/>
      <c r="G119" s="87" t="str">
        <f t="shared" si="18"/>
        <v/>
      </c>
      <c r="H119" s="87" t="str">
        <f t="shared" si="19"/>
        <v/>
      </c>
      <c r="I119" s="87" t="str">
        <f t="shared" si="20"/>
        <v/>
      </c>
      <c r="J119" s="87" t="str">
        <f t="shared" si="21"/>
        <v/>
      </c>
      <c r="K119" s="89"/>
      <c r="L119" s="89"/>
      <c r="M119" s="89"/>
      <c r="N119" s="89"/>
      <c r="O119" s="89"/>
      <c r="P119" s="89"/>
      <c r="Q119" s="89"/>
      <c r="R119" s="89"/>
      <c r="S119" s="89"/>
      <c r="T119" s="89"/>
      <c r="U119" s="89"/>
      <c r="V119" s="89"/>
      <c r="W119" s="88" t="str">
        <f t="shared" si="22"/>
        <v/>
      </c>
      <c r="X119" s="90" t="str">
        <f t="shared" si="23"/>
        <v/>
      </c>
      <c r="Y119" s="191"/>
      <c r="AC119" s="189" t="str">
        <f t="shared" si="25"/>
        <v/>
      </c>
      <c r="AD119" s="189" t="str">
        <f t="shared" si="25"/>
        <v/>
      </c>
      <c r="AE119" s="191"/>
      <c r="AF119" s="191" t="e">
        <f>IF(#REF!="",0,IF(ISERROR(MATCH(#REF!,$AC$30:$AD$30,0)),0,1))</f>
        <v>#REF!</v>
      </c>
    </row>
    <row r="120" spans="2:32" hidden="1" x14ac:dyDescent="0.25">
      <c r="B120" s="64" t="str">
        <f t="shared" si="24"/>
        <v/>
      </c>
      <c r="C120" s="257" t="str">
        <f>IF('תנאי סף'!BE120&lt;&gt;1,"",'תנאי סף'!F120)</f>
        <v/>
      </c>
      <c r="D120" s="330" t="str">
        <f>'הרכב חברי הוועדה'!Z120</f>
        <v/>
      </c>
      <c r="E120" s="277" t="str">
        <f t="shared" si="17"/>
        <v/>
      </c>
      <c r="F120" s="87"/>
      <c r="G120" s="87" t="str">
        <f t="shared" si="18"/>
        <v/>
      </c>
      <c r="H120" s="87" t="str">
        <f t="shared" si="19"/>
        <v/>
      </c>
      <c r="I120" s="87" t="str">
        <f t="shared" si="20"/>
        <v/>
      </c>
      <c r="J120" s="87" t="str">
        <f t="shared" si="21"/>
        <v/>
      </c>
      <c r="K120" s="89"/>
      <c r="L120" s="89"/>
      <c r="M120" s="89"/>
      <c r="N120" s="89"/>
      <c r="O120" s="89"/>
      <c r="P120" s="89"/>
      <c r="Q120" s="89"/>
      <c r="R120" s="89"/>
      <c r="S120" s="89"/>
      <c r="T120" s="89"/>
      <c r="U120" s="89"/>
      <c r="V120" s="89"/>
      <c r="W120" s="88" t="str">
        <f t="shared" si="22"/>
        <v/>
      </c>
      <c r="X120" s="90" t="str">
        <f t="shared" si="23"/>
        <v/>
      </c>
      <c r="Y120" s="191"/>
      <c r="AC120" s="189" t="str">
        <f t="shared" si="25"/>
        <v/>
      </c>
      <c r="AD120" s="189" t="str">
        <f t="shared" si="25"/>
        <v/>
      </c>
      <c r="AE120" s="191"/>
      <c r="AF120" s="191" t="e">
        <f>IF(#REF!="",0,IF(ISERROR(MATCH(#REF!,$AC$30:$AD$30,0)),0,1))</f>
        <v>#REF!</v>
      </c>
    </row>
    <row r="121" spans="2:32" hidden="1" x14ac:dyDescent="0.25">
      <c r="B121" s="64" t="str">
        <f t="shared" si="24"/>
        <v/>
      </c>
      <c r="C121" s="257" t="str">
        <f>IF('תנאי סף'!BE121&lt;&gt;1,"",'תנאי סף'!F121)</f>
        <v/>
      </c>
      <c r="D121" s="330" t="str">
        <f>'הרכב חברי הוועדה'!Z121</f>
        <v/>
      </c>
      <c r="E121" s="277" t="str">
        <f t="shared" si="17"/>
        <v/>
      </c>
      <c r="F121" s="87"/>
      <c r="G121" s="87" t="str">
        <f t="shared" si="18"/>
        <v/>
      </c>
      <c r="H121" s="87" t="str">
        <f t="shared" si="19"/>
        <v/>
      </c>
      <c r="I121" s="87" t="str">
        <f t="shared" si="20"/>
        <v/>
      </c>
      <c r="J121" s="87" t="str">
        <f t="shared" si="21"/>
        <v/>
      </c>
      <c r="K121" s="89"/>
      <c r="L121" s="89"/>
      <c r="M121" s="89"/>
      <c r="N121" s="89"/>
      <c r="O121" s="89"/>
      <c r="P121" s="89"/>
      <c r="Q121" s="89"/>
      <c r="R121" s="89"/>
      <c r="S121" s="89"/>
      <c r="T121" s="89"/>
      <c r="U121" s="89"/>
      <c r="V121" s="89"/>
      <c r="W121" s="88" t="str">
        <f t="shared" si="22"/>
        <v/>
      </c>
      <c r="X121" s="90" t="str">
        <f t="shared" si="23"/>
        <v/>
      </c>
      <c r="Y121" s="191"/>
      <c r="AC121" s="189" t="str">
        <f t="shared" si="25"/>
        <v/>
      </c>
      <c r="AD121" s="189" t="str">
        <f t="shared" si="25"/>
        <v/>
      </c>
      <c r="AE121" s="191"/>
      <c r="AF121" s="191" t="e">
        <f>IF(#REF!="",0,IF(ISERROR(MATCH(#REF!,$AC$30:$AD$30,0)),0,1))</f>
        <v>#REF!</v>
      </c>
    </row>
    <row r="122" spans="2:32" hidden="1" x14ac:dyDescent="0.25">
      <c r="B122" s="64" t="str">
        <f t="shared" si="24"/>
        <v/>
      </c>
      <c r="C122" s="257" t="str">
        <f>IF('תנאי סף'!BE122&lt;&gt;1,"",'תנאי סף'!F122)</f>
        <v/>
      </c>
      <c r="D122" s="330" t="str">
        <f>'הרכב חברי הוועדה'!Z122</f>
        <v/>
      </c>
      <c r="E122" s="277" t="str">
        <f t="shared" si="17"/>
        <v/>
      </c>
      <c r="F122" s="87"/>
      <c r="G122" s="87" t="str">
        <f t="shared" si="18"/>
        <v/>
      </c>
      <c r="H122" s="87" t="str">
        <f t="shared" si="19"/>
        <v/>
      </c>
      <c r="I122" s="87" t="str">
        <f t="shared" si="20"/>
        <v/>
      </c>
      <c r="J122" s="87" t="str">
        <f t="shared" si="21"/>
        <v/>
      </c>
      <c r="K122" s="89"/>
      <c r="L122" s="89"/>
      <c r="M122" s="89"/>
      <c r="N122" s="89"/>
      <c r="O122" s="89"/>
      <c r="P122" s="89"/>
      <c r="Q122" s="89"/>
      <c r="R122" s="89"/>
      <c r="S122" s="89"/>
      <c r="T122" s="89"/>
      <c r="U122" s="89"/>
      <c r="V122" s="89"/>
      <c r="W122" s="88" t="str">
        <f t="shared" si="22"/>
        <v/>
      </c>
      <c r="X122" s="90" t="str">
        <f t="shared" si="23"/>
        <v/>
      </c>
      <c r="Y122" s="191"/>
      <c r="AC122" s="189" t="str">
        <f t="shared" si="25"/>
        <v/>
      </c>
      <c r="AD122" s="189" t="str">
        <f t="shared" si="25"/>
        <v/>
      </c>
      <c r="AE122" s="191"/>
      <c r="AF122" s="191" t="e">
        <f>IF(#REF!="",0,IF(ISERROR(MATCH(#REF!,$AC$30:$AD$30,0)),0,1))</f>
        <v>#REF!</v>
      </c>
    </row>
    <row r="123" spans="2:32" hidden="1" x14ac:dyDescent="0.25">
      <c r="B123" s="64" t="str">
        <f t="shared" si="24"/>
        <v/>
      </c>
      <c r="C123" s="257" t="str">
        <f>IF('תנאי סף'!BE123&lt;&gt;1,"",'תנאי סף'!F123)</f>
        <v/>
      </c>
      <c r="D123" s="330" t="str">
        <f>'הרכב חברי הוועדה'!Z123</f>
        <v/>
      </c>
      <c r="E123" s="277" t="str">
        <f t="shared" si="17"/>
        <v/>
      </c>
      <c r="F123" s="87"/>
      <c r="G123" s="87" t="str">
        <f t="shared" si="18"/>
        <v/>
      </c>
      <c r="H123" s="87" t="str">
        <f t="shared" si="19"/>
        <v/>
      </c>
      <c r="I123" s="87" t="str">
        <f t="shared" si="20"/>
        <v/>
      </c>
      <c r="J123" s="87" t="str">
        <f t="shared" si="21"/>
        <v/>
      </c>
      <c r="K123" s="89"/>
      <c r="L123" s="89"/>
      <c r="M123" s="89"/>
      <c r="N123" s="89"/>
      <c r="O123" s="89"/>
      <c r="P123" s="89"/>
      <c r="Q123" s="89"/>
      <c r="R123" s="89"/>
      <c r="S123" s="89"/>
      <c r="T123" s="89"/>
      <c r="U123" s="89"/>
      <c r="V123" s="89"/>
      <c r="W123" s="88" t="str">
        <f t="shared" si="22"/>
        <v/>
      </c>
      <c r="X123" s="90" t="str">
        <f t="shared" si="23"/>
        <v/>
      </c>
      <c r="Y123" s="191"/>
      <c r="AC123" s="189" t="str">
        <f t="shared" si="25"/>
        <v/>
      </c>
      <c r="AD123" s="189" t="str">
        <f t="shared" si="25"/>
        <v/>
      </c>
      <c r="AE123" s="191"/>
      <c r="AF123" s="191" t="e">
        <f>IF(#REF!="",0,IF(ISERROR(MATCH(#REF!,$AC$30:$AD$30,0)),0,1))</f>
        <v>#REF!</v>
      </c>
    </row>
    <row r="124" spans="2:32" hidden="1" x14ac:dyDescent="0.25">
      <c r="B124" s="64" t="str">
        <f t="shared" si="24"/>
        <v/>
      </c>
      <c r="C124" s="257" t="str">
        <f>IF('תנאי סף'!BE124&lt;&gt;1,"",'תנאי סף'!F124)</f>
        <v/>
      </c>
      <c r="D124" s="330" t="str">
        <f>'הרכב חברי הוועדה'!Z124</f>
        <v/>
      </c>
      <c r="E124" s="277" t="str">
        <f t="shared" si="17"/>
        <v/>
      </c>
      <c r="F124" s="87"/>
      <c r="G124" s="87" t="str">
        <f t="shared" si="18"/>
        <v/>
      </c>
      <c r="H124" s="87" t="str">
        <f t="shared" si="19"/>
        <v/>
      </c>
      <c r="I124" s="87" t="str">
        <f t="shared" si="20"/>
        <v/>
      </c>
      <c r="J124" s="87" t="str">
        <f t="shared" si="21"/>
        <v/>
      </c>
      <c r="K124" s="89"/>
      <c r="L124" s="89"/>
      <c r="M124" s="89"/>
      <c r="N124" s="89"/>
      <c r="O124" s="89"/>
      <c r="P124" s="89"/>
      <c r="Q124" s="89"/>
      <c r="R124" s="89"/>
      <c r="S124" s="89"/>
      <c r="T124" s="89"/>
      <c r="U124" s="89"/>
      <c r="V124" s="89"/>
      <c r="W124" s="88" t="str">
        <f t="shared" si="22"/>
        <v/>
      </c>
      <c r="X124" s="90" t="str">
        <f t="shared" si="23"/>
        <v/>
      </c>
      <c r="Y124" s="191"/>
      <c r="AC124" s="189" t="str">
        <f t="shared" si="25"/>
        <v/>
      </c>
      <c r="AD124" s="189" t="str">
        <f t="shared" si="25"/>
        <v/>
      </c>
      <c r="AE124" s="191"/>
      <c r="AF124" s="191" t="e">
        <f>IF(#REF!="",0,IF(ISERROR(MATCH(#REF!,$AC$30:$AD$30,0)),0,1))</f>
        <v>#REF!</v>
      </c>
    </row>
    <row r="125" spans="2:32" hidden="1" x14ac:dyDescent="0.25">
      <c r="B125" s="64" t="str">
        <f t="shared" si="24"/>
        <v/>
      </c>
      <c r="C125" s="257" t="str">
        <f>IF('תנאי סף'!BE125&lt;&gt;1,"",'תנאי סף'!F125)</f>
        <v/>
      </c>
      <c r="D125" s="330" t="str">
        <f>'הרכב חברי הוועדה'!Z125</f>
        <v/>
      </c>
      <c r="E125" s="277" t="str">
        <f t="shared" si="17"/>
        <v/>
      </c>
      <c r="F125" s="87"/>
      <c r="G125" s="87" t="str">
        <f t="shared" si="18"/>
        <v/>
      </c>
      <c r="H125" s="87" t="str">
        <f t="shared" si="19"/>
        <v/>
      </c>
      <c r="I125" s="87" t="str">
        <f t="shared" si="20"/>
        <v/>
      </c>
      <c r="J125" s="87" t="str">
        <f t="shared" si="21"/>
        <v/>
      </c>
      <c r="K125" s="89"/>
      <c r="L125" s="89"/>
      <c r="M125" s="89"/>
      <c r="N125" s="89"/>
      <c r="O125" s="89"/>
      <c r="P125" s="89"/>
      <c r="Q125" s="89"/>
      <c r="R125" s="89"/>
      <c r="S125" s="89"/>
      <c r="T125" s="89"/>
      <c r="U125" s="89"/>
      <c r="V125" s="89"/>
      <c r="W125" s="88" t="str">
        <f t="shared" si="22"/>
        <v/>
      </c>
      <c r="X125" s="90" t="str">
        <f t="shared" si="23"/>
        <v/>
      </c>
      <c r="Y125" s="191"/>
      <c r="AC125" s="189" t="str">
        <f t="shared" si="25"/>
        <v/>
      </c>
      <c r="AD125" s="189" t="str">
        <f t="shared" si="25"/>
        <v/>
      </c>
      <c r="AE125" s="191"/>
      <c r="AF125" s="191" t="e">
        <f>IF(#REF!="",0,IF(ISERROR(MATCH(#REF!,$AC$30:$AD$30,0)),0,1))</f>
        <v>#REF!</v>
      </c>
    </row>
    <row r="126" spans="2:32" hidden="1" x14ac:dyDescent="0.25">
      <c r="B126" s="64" t="str">
        <f t="shared" si="24"/>
        <v/>
      </c>
      <c r="C126" s="257" t="str">
        <f>IF('תנאי סף'!BE126&lt;&gt;1,"",'תנאי סף'!F126)</f>
        <v/>
      </c>
      <c r="D126" s="330" t="str">
        <f>'הרכב חברי הוועדה'!Z126</f>
        <v/>
      </c>
      <c r="E126" s="277" t="str">
        <f t="shared" si="17"/>
        <v/>
      </c>
      <c r="F126" s="87"/>
      <c r="G126" s="87" t="str">
        <f t="shared" si="18"/>
        <v/>
      </c>
      <c r="H126" s="87" t="str">
        <f t="shared" si="19"/>
        <v/>
      </c>
      <c r="I126" s="87" t="str">
        <f t="shared" si="20"/>
        <v/>
      </c>
      <c r="J126" s="87" t="str">
        <f t="shared" si="21"/>
        <v/>
      </c>
      <c r="K126" s="89"/>
      <c r="L126" s="89"/>
      <c r="M126" s="89"/>
      <c r="N126" s="89"/>
      <c r="O126" s="89"/>
      <c r="P126" s="89"/>
      <c r="Q126" s="89"/>
      <c r="R126" s="89"/>
      <c r="S126" s="89"/>
      <c r="T126" s="89"/>
      <c r="U126" s="89"/>
      <c r="V126" s="89"/>
      <c r="W126" s="88" t="str">
        <f t="shared" si="22"/>
        <v/>
      </c>
      <c r="X126" s="90" t="str">
        <f t="shared" si="23"/>
        <v/>
      </c>
      <c r="Y126" s="191"/>
      <c r="AC126" s="189" t="str">
        <f t="shared" si="25"/>
        <v/>
      </c>
      <c r="AD126" s="189" t="str">
        <f t="shared" si="25"/>
        <v/>
      </c>
      <c r="AE126" s="191"/>
      <c r="AF126" s="191" t="e">
        <f>IF(#REF!="",0,IF(ISERROR(MATCH(#REF!,$AC$30:$AD$30,0)),0,1))</f>
        <v>#REF!</v>
      </c>
    </row>
    <row r="127" spans="2:32" hidden="1" x14ac:dyDescent="0.25">
      <c r="B127" s="64" t="str">
        <f t="shared" si="24"/>
        <v/>
      </c>
      <c r="C127" s="257" t="str">
        <f>IF('תנאי סף'!BE127&lt;&gt;1,"",'תנאי סף'!F127)</f>
        <v/>
      </c>
      <c r="D127" s="330" t="str">
        <f>'הרכב חברי הוועדה'!Z127</f>
        <v/>
      </c>
      <c r="E127" s="277" t="str">
        <f t="shared" ref="E127:E130" si="26">IF($C127="","",IF(D127="",$AF$1,IF($D127&gt;=$E$6,1,0)))</f>
        <v/>
      </c>
      <c r="F127" s="87"/>
      <c r="G127" s="87" t="str">
        <f t="shared" si="18"/>
        <v/>
      </c>
      <c r="H127" s="87" t="str">
        <f t="shared" si="19"/>
        <v/>
      </c>
      <c r="I127" s="87" t="str">
        <f t="shared" si="20"/>
        <v/>
      </c>
      <c r="J127" s="87" t="str">
        <f t="shared" ref="J127:J130" si="27">IF(C127="","",IF(E127=1,I127+G127,0))</f>
        <v/>
      </c>
      <c r="K127" s="89"/>
      <c r="L127" s="89"/>
      <c r="M127" s="89"/>
      <c r="N127" s="89"/>
      <c r="O127" s="89"/>
      <c r="P127" s="89"/>
      <c r="Q127" s="89"/>
      <c r="R127" s="89"/>
      <c r="S127" s="89"/>
      <c r="T127" s="89"/>
      <c r="U127" s="89"/>
      <c r="V127" s="89"/>
      <c r="W127" s="88" t="str">
        <f t="shared" si="22"/>
        <v/>
      </c>
      <c r="X127" s="90" t="str">
        <f t="shared" ref="X127:X130" si="28">IF(C127="","",IFERROR(W127*$C$2,$AF$1))</f>
        <v/>
      </c>
      <c r="Y127" s="191"/>
      <c r="AC127" s="189" t="str">
        <f t="shared" si="25"/>
        <v/>
      </c>
      <c r="AD127" s="189" t="str">
        <f t="shared" si="25"/>
        <v/>
      </c>
      <c r="AE127" s="191"/>
      <c r="AF127" s="191" t="e">
        <f>IF(#REF!="",0,IF(ISERROR(MATCH(#REF!,$AC$30:$AD$30,0)),0,1))</f>
        <v>#REF!</v>
      </c>
    </row>
    <row r="128" spans="2:32" hidden="1" x14ac:dyDescent="0.25">
      <c r="B128" s="64" t="str">
        <f t="shared" si="24"/>
        <v/>
      </c>
      <c r="C128" s="257" t="str">
        <f>IF('תנאי סף'!BE128&lt;&gt;1,"",'תנאי סף'!F128)</f>
        <v/>
      </c>
      <c r="D128" s="330" t="str">
        <f>'הרכב חברי הוועדה'!Z128</f>
        <v/>
      </c>
      <c r="E128" s="277" t="str">
        <f t="shared" si="26"/>
        <v/>
      </c>
      <c r="F128" s="87"/>
      <c r="G128" s="87" t="str">
        <f t="shared" si="18"/>
        <v/>
      </c>
      <c r="H128" s="87" t="str">
        <f t="shared" si="19"/>
        <v/>
      </c>
      <c r="I128" s="87" t="str">
        <f t="shared" si="20"/>
        <v/>
      </c>
      <c r="J128" s="87" t="str">
        <f t="shared" si="27"/>
        <v/>
      </c>
      <c r="K128" s="89"/>
      <c r="L128" s="89"/>
      <c r="M128" s="89"/>
      <c r="N128" s="89"/>
      <c r="O128" s="89"/>
      <c r="P128" s="89"/>
      <c r="Q128" s="89"/>
      <c r="R128" s="89"/>
      <c r="S128" s="89"/>
      <c r="T128" s="89"/>
      <c r="U128" s="89"/>
      <c r="V128" s="89"/>
      <c r="W128" s="88" t="str">
        <f t="shared" si="22"/>
        <v/>
      </c>
      <c r="X128" s="90" t="str">
        <f t="shared" si="28"/>
        <v/>
      </c>
      <c r="Y128" s="191"/>
      <c r="AC128" s="189" t="str">
        <f t="shared" si="25"/>
        <v/>
      </c>
      <c r="AD128" s="189" t="str">
        <f t="shared" si="25"/>
        <v/>
      </c>
      <c r="AE128" s="191"/>
      <c r="AF128" s="191" t="e">
        <f>IF(#REF!="",0,IF(ISERROR(MATCH(#REF!,$AC$30:$AD$30,0)),0,1))</f>
        <v>#REF!</v>
      </c>
    </row>
    <row r="129" spans="2:32" hidden="1" x14ac:dyDescent="0.25">
      <c r="B129" s="64" t="str">
        <f t="shared" si="24"/>
        <v/>
      </c>
      <c r="C129" s="257" t="str">
        <f>IF('תנאי סף'!BE129&lt;&gt;1,"",'תנאי סף'!F129)</f>
        <v/>
      </c>
      <c r="D129" s="330" t="str">
        <f>'הרכב חברי הוועדה'!Z129</f>
        <v/>
      </c>
      <c r="E129" s="277" t="str">
        <f t="shared" si="26"/>
        <v/>
      </c>
      <c r="F129" s="87"/>
      <c r="G129" s="87" t="str">
        <f t="shared" si="18"/>
        <v/>
      </c>
      <c r="H129" s="87" t="str">
        <f t="shared" si="19"/>
        <v/>
      </c>
      <c r="I129" s="87" t="str">
        <f t="shared" si="20"/>
        <v/>
      </c>
      <c r="J129" s="87" t="str">
        <f t="shared" si="27"/>
        <v/>
      </c>
      <c r="K129" s="89"/>
      <c r="L129" s="89"/>
      <c r="M129" s="89"/>
      <c r="N129" s="89"/>
      <c r="O129" s="89"/>
      <c r="P129" s="89"/>
      <c r="Q129" s="89"/>
      <c r="R129" s="89"/>
      <c r="S129" s="89"/>
      <c r="T129" s="89"/>
      <c r="U129" s="89"/>
      <c r="V129" s="89"/>
      <c r="W129" s="88" t="str">
        <f t="shared" si="22"/>
        <v/>
      </c>
      <c r="X129" s="90" t="str">
        <f t="shared" si="28"/>
        <v/>
      </c>
      <c r="Y129" s="191"/>
      <c r="AC129" s="189" t="str">
        <f t="shared" si="25"/>
        <v/>
      </c>
      <c r="AD129" s="189" t="str">
        <f t="shared" si="25"/>
        <v/>
      </c>
      <c r="AE129" s="191"/>
      <c r="AF129" s="191" t="e">
        <f>IF(#REF!="",0,IF(ISERROR(MATCH(#REF!,$AC$30:$AD$30,0)),0,1))</f>
        <v>#REF!</v>
      </c>
    </row>
    <row r="130" spans="2:32" ht="16.5" hidden="1" thickBot="1" x14ac:dyDescent="0.3">
      <c r="B130" s="64" t="str">
        <f t="shared" si="24"/>
        <v/>
      </c>
      <c r="C130" s="257" t="str">
        <f>IF('תנאי סף'!BE130&lt;&gt;1,"",'תנאי סף'!F130)</f>
        <v/>
      </c>
      <c r="D130" s="323" t="str">
        <f>'הרכב חברי הוועדה'!Z130</f>
        <v/>
      </c>
      <c r="E130" s="277" t="str">
        <f t="shared" si="26"/>
        <v/>
      </c>
      <c r="F130" s="87"/>
      <c r="G130" s="87" t="str">
        <f t="shared" si="18"/>
        <v/>
      </c>
      <c r="H130" s="87" t="str">
        <f t="shared" si="19"/>
        <v/>
      </c>
      <c r="I130" s="87" t="str">
        <f t="shared" si="20"/>
        <v/>
      </c>
      <c r="J130" s="87" t="str">
        <f t="shared" si="27"/>
        <v/>
      </c>
      <c r="K130" s="89"/>
      <c r="L130" s="89"/>
      <c r="M130" s="89"/>
      <c r="N130" s="89"/>
      <c r="O130" s="89"/>
      <c r="P130" s="89"/>
      <c r="Q130" s="89"/>
      <c r="R130" s="89"/>
      <c r="S130" s="89"/>
      <c r="T130" s="89"/>
      <c r="U130" s="89"/>
      <c r="V130" s="89"/>
      <c r="W130" s="88" t="str">
        <f t="shared" si="22"/>
        <v/>
      </c>
      <c r="X130" s="90" t="str">
        <f t="shared" si="28"/>
        <v/>
      </c>
      <c r="Y130" s="191"/>
      <c r="AC130" s="189" t="str">
        <f t="shared" si="25"/>
        <v/>
      </c>
      <c r="AD130" s="189" t="str">
        <f t="shared" si="25"/>
        <v/>
      </c>
      <c r="AE130" s="191"/>
      <c r="AF130" s="191" t="e">
        <f>IF(#REF!="",0,IF(ISERROR(MATCH(#REF!,$AC$30:$AD$30,0)),0,1))</f>
        <v>#REF!</v>
      </c>
    </row>
    <row r="131" spans="2:32" ht="16.5" hidden="1" thickBot="1" x14ac:dyDescent="0.3">
      <c r="B131" s="526" t="s">
        <v>8</v>
      </c>
      <c r="C131" s="527"/>
      <c r="D131" s="91">
        <f t="shared" ref="D131:J131" si="29">SUM(D31:D130)</f>
        <v>2023925.9999999993</v>
      </c>
      <c r="E131" s="11">
        <f t="shared" si="29"/>
        <v>36</v>
      </c>
      <c r="F131" s="11">
        <f t="shared" si="29"/>
        <v>0</v>
      </c>
      <c r="G131" s="11">
        <f t="shared" si="29"/>
        <v>2023925.9999999993</v>
      </c>
      <c r="H131" s="11">
        <f t="shared" si="29"/>
        <v>0</v>
      </c>
      <c r="I131" s="11">
        <f t="shared" si="29"/>
        <v>0</v>
      </c>
      <c r="J131" s="11">
        <f t="shared" si="29"/>
        <v>2023925.9999999993</v>
      </c>
      <c r="K131" s="93"/>
      <c r="L131" s="93"/>
      <c r="M131" s="93"/>
      <c r="N131" s="93"/>
      <c r="O131" s="93"/>
      <c r="P131" s="93"/>
      <c r="Q131" s="93"/>
      <c r="R131" s="93"/>
      <c r="S131" s="93"/>
      <c r="T131" s="93"/>
      <c r="U131" s="93"/>
      <c r="V131" s="93"/>
      <c r="W131" s="92">
        <f>SUM(W31:W130)</f>
        <v>1.0000000000000002</v>
      </c>
      <c r="X131" s="94">
        <f>SUM(X31:X130)</f>
        <v>2023926</v>
      </c>
    </row>
  </sheetData>
  <sheetProtection algorithmName="SHA-512" hashValue="FtFqyzkwmQTU9O3bNfPHMeHDgFhSg/q7+6yI+u2+lgsQtIcEt4A0PLwo163VUyv4STLRTnAcrJmBpwKKSizlMw==" saltValue="8AqQru1xzEDCY4n7wmEPow==" spinCount="100000" sheet="1" scenarios="1" formatCells="0" formatColumns="0" formatRows="0" autoFilter="0"/>
  <autoFilter ref="A30:AI131" xr:uid="{00000000-0001-0000-1000-000000000000}">
    <filterColumn colId="2">
      <customFilters>
        <customFilter operator="notEqual" val=" "/>
      </customFilters>
    </filterColumn>
  </autoFilter>
  <mergeCells count="14">
    <mergeCell ref="J29:J30"/>
    <mergeCell ref="W29:W30"/>
    <mergeCell ref="X29:X30"/>
    <mergeCell ref="B131:C131"/>
    <mergeCell ref="C6:D6"/>
    <mergeCell ref="B28:X28"/>
    <mergeCell ref="B29:B30"/>
    <mergeCell ref="C29:C30"/>
    <mergeCell ref="D29:D30"/>
    <mergeCell ref="E29:E30"/>
    <mergeCell ref="F29:F30"/>
    <mergeCell ref="G29:G30"/>
    <mergeCell ref="H29:H30"/>
    <mergeCell ref="I29:I30"/>
  </mergeCells>
  <conditionalFormatting sqref="B31:X130">
    <cfRule type="expression" dxfId="64" priority="1" stopIfTrue="1">
      <formula>AND($C31="",B31&lt;&gt;"")</formula>
    </cfRule>
    <cfRule type="expression" dxfId="63" priority="2">
      <formula>$C31=""</formula>
    </cfRule>
    <cfRule type="expression" dxfId="62" priority="3">
      <formula>B$30&lt;&gt;""</formula>
    </cfRule>
  </conditionalFormatting>
  <conditionalFormatting sqref="C1:C2">
    <cfRule type="containsBlanks" dxfId="61" priority="22">
      <formula>LEN(TRIM(C1))=0</formula>
    </cfRule>
  </conditionalFormatting>
  <conditionalFormatting sqref="E6">
    <cfRule type="containsBlanks" dxfId="60" priority="18">
      <formula>LEN(TRIM(E6))=0</formula>
    </cfRule>
  </conditionalFormatting>
  <printOptions horizontalCentered="1"/>
  <pageMargins left="0.21" right="0.3" top="0.52" bottom="0.51" header="0.31496062992125984" footer="0.17"/>
  <pageSetup paperSize="9" scale="43" orientation="landscape" horizontalDpi="1200" verticalDpi="1200" r:id="rId1"/>
  <headerFooter>
    <oddHeader>&amp;C&amp;"-,מודגש"&amp;Uמבחנים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4" operator="containsText" id="{0A9E5280-DC4A-4A32-BFE3-FABD2B6C8592}">
            <xm:f>NOT(ISERROR(SEARCH($AF$1,B31)))</xm:f>
            <xm:f>$AF$1</xm:f>
            <x14:dxf>
              <fill>
                <patternFill>
                  <bgColor rgb="FFFF0000"/>
                </patternFill>
              </fill>
            </x14:dxf>
          </x14:cfRule>
          <xm:sqref>B31:X130</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tabColor theme="4" tint="-0.249977111117893"/>
    <pageSetUpPr fitToPage="1"/>
  </sheetPr>
  <dimension ref="A1:AH131"/>
  <sheetViews>
    <sheetView rightToLeft="1" view="pageBreakPreview" topLeftCell="B1" zoomScaleNormal="100" zoomScaleSheetLayoutView="100" workbookViewId="0">
      <selection activeCell="B1" sqref="B1"/>
    </sheetView>
  </sheetViews>
  <sheetFormatPr defaultColWidth="9" defaultRowHeight="12.75" x14ac:dyDescent="0.2"/>
  <cols>
    <col min="1" max="1" width="3.42578125" style="189" hidden="1" customWidth="1"/>
    <col min="2" max="2" width="8.7109375" style="189" customWidth="1"/>
    <col min="3" max="3" width="62.42578125" style="189" customWidth="1"/>
    <col min="4" max="4" width="24" style="189" bestFit="1" customWidth="1"/>
    <col min="5" max="5" width="15.140625" style="189" customWidth="1"/>
    <col min="6" max="6" width="16.85546875" style="299" customWidth="1"/>
    <col min="7" max="7" width="19.42578125" style="189" customWidth="1"/>
    <col min="8" max="8" width="19.5703125" style="189" customWidth="1"/>
    <col min="9" max="9" width="17.140625" style="189" customWidth="1"/>
    <col min="10" max="10" width="19.42578125" style="189" customWidth="1"/>
    <col min="11" max="11" width="15.85546875" style="189" customWidth="1"/>
    <col min="12" max="25" width="4.28515625" style="189" hidden="1" customWidth="1"/>
    <col min="26" max="26" width="15.85546875" style="189" customWidth="1"/>
    <col min="27" max="27" width="9" style="189" customWidth="1"/>
    <col min="28" max="33" width="9" style="189"/>
    <col min="34" max="34" width="9" style="189" customWidth="1"/>
    <col min="35" max="16384" width="9" style="189"/>
  </cols>
  <sheetData>
    <row r="1" spans="2:34" ht="18.75" x14ac:dyDescent="0.2">
      <c r="B1" s="269" t="str">
        <f>'פרמטרים לעקרונות חישוב התמיכה'!$B$1</f>
        <v>שנה</v>
      </c>
      <c r="C1" s="2">
        <f>'פרמטרים לעקרונות חישוב התמיכה'!$C$1</f>
        <v>2025</v>
      </c>
      <c r="D1" s="276" t="str">
        <f>"סך התקציב בשנת "&amp;$C$1-1</f>
        <v>סך התקציב בשנת 2024</v>
      </c>
      <c r="F1" s="189"/>
      <c r="AG1" s="189" t="s">
        <v>34</v>
      </c>
      <c r="AH1" s="189" t="s">
        <v>27</v>
      </c>
    </row>
    <row r="2" spans="2:34" ht="19.5" thickBot="1" x14ac:dyDescent="0.25">
      <c r="B2" s="275" t="str">
        <f>'פרמטרים לעקרונות חישוב התמיכה'!$B$2</f>
        <v>תקציב</v>
      </c>
      <c r="C2" s="3">
        <f>'פרמטרים לעקרונות חישוב התמיכה'!$C$2</f>
        <v>2023926</v>
      </c>
      <c r="D2" s="274" t="s">
        <v>43</v>
      </c>
      <c r="F2" s="189"/>
    </row>
    <row r="3" spans="2:34" ht="15.75" x14ac:dyDescent="0.25">
      <c r="D3" s="383">
        <v>1974553</v>
      </c>
      <c r="F3" s="189"/>
    </row>
    <row r="4" spans="2:34" ht="14.25" hidden="1" customHeight="1" x14ac:dyDescent="0.2">
      <c r="F4" s="189"/>
    </row>
    <row r="5" spans="2:34" ht="14.25" hidden="1" customHeight="1" x14ac:dyDescent="0.2">
      <c r="F5" s="189"/>
    </row>
    <row r="6" spans="2:34" ht="14.25" hidden="1" customHeight="1" x14ac:dyDescent="0.2">
      <c r="F6" s="189"/>
    </row>
    <row r="7" spans="2:34" ht="14.25" hidden="1" customHeight="1" x14ac:dyDescent="0.2">
      <c r="F7" s="189"/>
    </row>
    <row r="8" spans="2:34" ht="14.25" hidden="1" customHeight="1" x14ac:dyDescent="0.2">
      <c r="F8" s="189"/>
    </row>
    <row r="9" spans="2:34" ht="14.25" hidden="1" customHeight="1" x14ac:dyDescent="0.2">
      <c r="F9" s="189"/>
    </row>
    <row r="10" spans="2:34" ht="14.25" hidden="1" customHeight="1" x14ac:dyDescent="0.2">
      <c r="F10" s="189"/>
    </row>
    <row r="11" spans="2:34" ht="14.25" hidden="1" customHeight="1" x14ac:dyDescent="0.2">
      <c r="F11" s="189"/>
    </row>
    <row r="12" spans="2:34" ht="14.25" hidden="1" customHeight="1" x14ac:dyDescent="0.2">
      <c r="F12" s="189"/>
    </row>
    <row r="13" spans="2:34" ht="14.25" hidden="1" customHeight="1" x14ac:dyDescent="0.2">
      <c r="F13" s="189"/>
    </row>
    <row r="14" spans="2:34" ht="14.25" hidden="1" customHeight="1" x14ac:dyDescent="0.2">
      <c r="F14" s="189"/>
    </row>
    <row r="15" spans="2:34" ht="14.25" hidden="1" customHeight="1" x14ac:dyDescent="0.2">
      <c r="F15" s="189"/>
    </row>
    <row r="16" spans="2:34" ht="14.25" hidden="1" customHeight="1" x14ac:dyDescent="0.2">
      <c r="F16" s="189"/>
    </row>
    <row r="17" spans="1:26" ht="14.25" hidden="1" customHeight="1" x14ac:dyDescent="0.2">
      <c r="F17" s="189"/>
    </row>
    <row r="18" spans="1:26" ht="14.25" hidden="1" customHeight="1" x14ac:dyDescent="0.2">
      <c r="F18" s="189"/>
    </row>
    <row r="19" spans="1:26" ht="14.25" hidden="1" customHeight="1" x14ac:dyDescent="0.2">
      <c r="F19" s="189"/>
    </row>
    <row r="20" spans="1:26" ht="14.25" hidden="1" customHeight="1" x14ac:dyDescent="0.2">
      <c r="F20" s="189"/>
    </row>
    <row r="21" spans="1:26" ht="14.25" hidden="1" customHeight="1" x14ac:dyDescent="0.2">
      <c r="F21" s="189"/>
    </row>
    <row r="22" spans="1:26" ht="14.25" hidden="1" customHeight="1" x14ac:dyDescent="0.2">
      <c r="F22" s="189"/>
    </row>
    <row r="23" spans="1:26" ht="14.25" hidden="1" customHeight="1" x14ac:dyDescent="0.2">
      <c r="F23" s="189"/>
    </row>
    <row r="24" spans="1:26" ht="14.25" hidden="1" customHeight="1" x14ac:dyDescent="0.2">
      <c r="F24" s="189"/>
    </row>
    <row r="25" spans="1:26" ht="14.25" hidden="1" customHeight="1" x14ac:dyDescent="0.2">
      <c r="F25" s="189"/>
    </row>
    <row r="26" spans="1:26" hidden="1" x14ac:dyDescent="0.2">
      <c r="F26" s="189"/>
    </row>
    <row r="27" spans="1:26" ht="8.25" customHeight="1" thickBot="1" x14ac:dyDescent="0.25">
      <c r="F27" s="189"/>
    </row>
    <row r="28" spans="1:26" ht="19.5" hidden="1" thickBot="1" x14ac:dyDescent="0.35">
      <c r="B28" s="558" t="s">
        <v>132</v>
      </c>
      <c r="C28" s="559"/>
      <c r="D28" s="559"/>
      <c r="E28" s="559"/>
      <c r="F28" s="559"/>
      <c r="G28" s="559"/>
      <c r="H28" s="559"/>
      <c r="I28" s="559"/>
      <c r="J28" s="559"/>
      <c r="K28" s="559"/>
      <c r="L28" s="559"/>
      <c r="M28" s="559"/>
      <c r="N28" s="559"/>
      <c r="O28" s="559"/>
      <c r="P28" s="559"/>
      <c r="Q28" s="559"/>
      <c r="R28" s="559"/>
      <c r="S28" s="559"/>
      <c r="T28" s="559"/>
      <c r="U28" s="559"/>
      <c r="V28" s="559"/>
      <c r="W28" s="559"/>
      <c r="X28" s="559"/>
      <c r="Y28" s="559"/>
      <c r="Z28" s="559"/>
    </row>
    <row r="29" spans="1:26" ht="15.75" x14ac:dyDescent="0.2">
      <c r="A29" s="297"/>
      <c r="B29" s="543" t="s">
        <v>0</v>
      </c>
      <c r="C29" s="535" t="s">
        <v>1</v>
      </c>
      <c r="D29" s="273" t="str">
        <f>"סכום תמיכה בשנת "&amp;$C$1-1</f>
        <v>סכום תמיכה בשנת 2024</v>
      </c>
      <c r="E29" s="543" t="s">
        <v>87</v>
      </c>
      <c r="F29" s="543" t="s">
        <v>86</v>
      </c>
      <c r="G29" s="543" t="s">
        <v>85</v>
      </c>
      <c r="H29" s="545" t="s">
        <v>133</v>
      </c>
      <c r="I29" s="552" t="s">
        <v>84</v>
      </c>
      <c r="J29" s="543" t="s">
        <v>83</v>
      </c>
      <c r="K29" s="543" t="s">
        <v>134</v>
      </c>
      <c r="L29" s="289"/>
      <c r="M29" s="289"/>
      <c r="N29" s="289"/>
      <c r="O29" s="289"/>
      <c r="P29" s="289"/>
      <c r="Q29" s="289"/>
      <c r="R29" s="289"/>
      <c r="S29" s="289"/>
      <c r="T29" s="289"/>
      <c r="U29" s="289"/>
      <c r="V29" s="289"/>
      <c r="W29" s="289"/>
      <c r="X29" s="289"/>
      <c r="Y29" s="289"/>
      <c r="Z29" s="545" t="s">
        <v>135</v>
      </c>
    </row>
    <row r="30" spans="1:26" ht="44.45" customHeight="1" thickBot="1" x14ac:dyDescent="0.25">
      <c r="A30" s="298"/>
      <c r="B30" s="544"/>
      <c r="C30" s="536"/>
      <c r="D30" s="274" t="s">
        <v>43</v>
      </c>
      <c r="E30" s="544"/>
      <c r="F30" s="544"/>
      <c r="G30" s="544"/>
      <c r="H30" s="546"/>
      <c r="I30" s="553"/>
      <c r="J30" s="544"/>
      <c r="K30" s="544"/>
      <c r="L30" s="290"/>
      <c r="M30" s="290"/>
      <c r="N30" s="290"/>
      <c r="O30" s="290"/>
      <c r="P30" s="290"/>
      <c r="Q30" s="290"/>
      <c r="R30" s="290"/>
      <c r="S30" s="290"/>
      <c r="T30" s="290"/>
      <c r="U30" s="290"/>
      <c r="V30" s="290"/>
      <c r="W30" s="290"/>
      <c r="X30" s="290"/>
      <c r="Y30" s="290"/>
      <c r="Z30" s="546"/>
    </row>
    <row r="31" spans="1:26" ht="15.75" x14ac:dyDescent="0.25">
      <c r="B31" s="69">
        <f>IF(C31="","",ROW()-30)</f>
        <v>1</v>
      </c>
      <c r="C31" s="257" t="str">
        <f>IF('תנאי סף'!BE31&lt;&gt;1,"",'תנאי סף'!F31)</f>
        <v xml:space="preserve">מרכז למוסיקה ירושלים - כיתות אמן מרים פריד
</v>
      </c>
      <c r="D31" s="67">
        <f>'סיכום לועדה - תוצאות'!O31</f>
        <v>36000</v>
      </c>
      <c r="E31" s="62">
        <f t="shared" ref="E31:E62" si="0">IF(C31="","",IFERROR(D31/$D$3,$AH$1))</f>
        <v>1.8231974527905811E-2</v>
      </c>
      <c r="F31" s="66">
        <f>IF(B31="","",'התחשיב הבסיסי'!AF31)</f>
        <v>48290.050241914985</v>
      </c>
      <c r="G31" s="62">
        <f>IF(C31="","",'תמיכה מינימלית'!W31)</f>
        <v>2.3509810323284214E-2</v>
      </c>
      <c r="H31" s="67">
        <f>IF(C31="","",'תמיכה מינימלית'!X31)</f>
        <v>47582.116368363328</v>
      </c>
      <c r="I31" s="71">
        <f>IF($C31="","",'הגבלה לסכום מבוקש (1)'!D31)</f>
        <v>48000</v>
      </c>
      <c r="J31" s="68">
        <f>'הגבלה לסכום מבוקש (2)'!W31</f>
        <v>47999.999999999985</v>
      </c>
      <c r="K31" s="59">
        <f t="shared" ref="K31:K62" si="1">IFERROR(IF(C31="","",J31-D31),$AH$1)</f>
        <v>11999.999999999985</v>
      </c>
      <c r="L31" s="70"/>
      <c r="M31" s="70"/>
      <c r="N31" s="70"/>
      <c r="O31" s="70"/>
      <c r="P31" s="70"/>
      <c r="Q31" s="70"/>
      <c r="R31" s="70"/>
      <c r="S31" s="70"/>
      <c r="T31" s="70"/>
      <c r="U31" s="70"/>
      <c r="V31" s="70"/>
      <c r="W31" s="70"/>
      <c r="X31" s="70"/>
      <c r="Y31" s="70"/>
      <c r="Z31" s="72">
        <f>IF(C31="","",IFERROR(IF(D31=0,"∞",K31/D31),$AH$1))</f>
        <v>0.33333333333333293</v>
      </c>
    </row>
    <row r="32" spans="1:26" ht="15.75" x14ac:dyDescent="0.25">
      <c r="B32" s="69">
        <f t="shared" ref="B32:B95" si="2">IF(C32="","",ROW()-30)</f>
        <v>2</v>
      </c>
      <c r="C32" s="257" t="str">
        <f>IF('תנאי סף'!BE32&lt;&gt;1,"",'תנאי סף'!F32)</f>
        <v>המרכז למוסיקה ע"ש פיליציה בלומנטל  - צ'ליל בגליל</v>
      </c>
      <c r="D32" s="67">
        <f>'סיכום לועדה - תוצאות'!O32</f>
        <v>33360</v>
      </c>
      <c r="E32" s="62">
        <f t="shared" si="0"/>
        <v>1.6894963062526049E-2</v>
      </c>
      <c r="F32" s="66">
        <f>IF(B32="","",'התחשיב הבסיסי'!AF32)</f>
        <v>48950.309437794334</v>
      </c>
      <c r="G32" s="62">
        <f>IF(C32="","",'תמיכה מינימלית'!W32)</f>
        <v>2.3831254769532774E-2</v>
      </c>
      <c r="H32" s="67">
        <f>IF(C32="","",'תמיכה מינימלית'!X32)</f>
        <v>48232.696140681386</v>
      </c>
      <c r="I32" s="71">
        <f>IF($C32="","",'הגבלה לסכום מבוקש (1)'!D32)</f>
        <v>50000</v>
      </c>
      <c r="J32" s="68">
        <f>'הגבלה לסכום מבוקש (2)'!W32</f>
        <v>49999.999999999978</v>
      </c>
      <c r="K32" s="59">
        <f t="shared" si="1"/>
        <v>16639.999999999978</v>
      </c>
      <c r="L32" s="70"/>
      <c r="M32" s="70"/>
      <c r="N32" s="70"/>
      <c r="O32" s="70"/>
      <c r="P32" s="70"/>
      <c r="Q32" s="70"/>
      <c r="R32" s="70"/>
      <c r="S32" s="70"/>
      <c r="T32" s="70"/>
      <c r="U32" s="70"/>
      <c r="V32" s="70"/>
      <c r="W32" s="70"/>
      <c r="X32" s="70"/>
      <c r="Y32" s="70"/>
      <c r="Z32" s="72">
        <f t="shared" ref="Z32:Z95" si="3">IF(C32="","",IFERROR(IF(D32=0,"∞",K32/D32),$AH$1))</f>
        <v>0.49880095923261325</v>
      </c>
    </row>
    <row r="33" spans="2:26" ht="15.75" x14ac:dyDescent="0.25">
      <c r="B33" s="69">
        <f t="shared" si="2"/>
        <v>3</v>
      </c>
      <c r="C33" s="257" t="str">
        <f>IF('תנאי סף'!BE33&lt;&gt;1,"",'תנאי סף'!F33)</f>
        <v>נוער מוסיקלי בישראל - כיתות אמן</v>
      </c>
      <c r="D33" s="67">
        <f>'סיכום לועדה - תוצאות'!O33</f>
        <v>50000</v>
      </c>
      <c r="E33" s="62">
        <f t="shared" si="0"/>
        <v>2.5322186844313626E-2</v>
      </c>
      <c r="F33" s="66">
        <f>IF(B33="","",'התחשיב הבסיסי'!AF33)</f>
        <v>57356.212760149807</v>
      </c>
      <c r="G33" s="62">
        <f>IF(C33="","",'תמיכה מינימלית'!W33)</f>
        <v>2.7923633876914811E-2</v>
      </c>
      <c r="H33" s="67">
        <f>IF(C33="","",'תמיכה מינימלית'!X33)</f>
        <v>56515.368617968685</v>
      </c>
      <c r="I33" s="71">
        <f>IF($C33="","",'הגבלה לסכום מבוקש (1)'!D33)</f>
        <v>40000</v>
      </c>
      <c r="J33" s="68">
        <f>'הגבלה לסכום מבוקש (2)'!W33</f>
        <v>40000</v>
      </c>
      <c r="K33" s="59">
        <f t="shared" si="1"/>
        <v>-10000</v>
      </c>
      <c r="L33" s="70"/>
      <c r="M33" s="70"/>
      <c r="N33" s="70"/>
      <c r="O33" s="70"/>
      <c r="P33" s="70"/>
      <c r="Q33" s="70"/>
      <c r="R33" s="70"/>
      <c r="S33" s="70"/>
      <c r="T33" s="70"/>
      <c r="U33" s="70"/>
      <c r="V33" s="70"/>
      <c r="W33" s="70"/>
      <c r="X33" s="70"/>
      <c r="Y33" s="70"/>
      <c r="Z33" s="72">
        <f t="shared" si="3"/>
        <v>-0.2</v>
      </c>
    </row>
    <row r="34" spans="2:26" ht="15.75" x14ac:dyDescent="0.25">
      <c r="B34" s="69">
        <f t="shared" si="2"/>
        <v>4</v>
      </c>
      <c r="C34" s="257" t="str">
        <f>IF('תנאי סף'!BE34&lt;&gt;1,"",'תנאי סף'!F34)</f>
        <v>בר-קיימא - ליריק אופרה - כיתות אמן</v>
      </c>
      <c r="D34" s="67">
        <f>'סיכום לועדה - תוצאות'!O34</f>
        <v>49563</v>
      </c>
      <c r="E34" s="62">
        <f t="shared" si="0"/>
        <v>2.5100870931294324E-2</v>
      </c>
      <c r="F34" s="66">
        <f>IF(B34="","",'התחשיב הבסיסי'!AF34)</f>
        <v>53902.436704473235</v>
      </c>
      <c r="G34" s="62">
        <f>IF(C34="","",'תמיכה מינימלית'!W34)</f>
        <v>2.6767020901145373E-2</v>
      </c>
      <c r="H34" s="67">
        <f>IF(C34="","",'תמיכה מינימלית'!X34)</f>
        <v>54174.469544371546</v>
      </c>
      <c r="I34" s="71">
        <f>IF($C34="","",'הגבלה לסכום מבוקש (1)'!D34)</f>
        <v>200000</v>
      </c>
      <c r="J34" s="68">
        <f>'הגבלה לסכום מבוקש (2)'!W34</f>
        <v>58634.930322218403</v>
      </c>
      <c r="K34" s="59">
        <f t="shared" si="1"/>
        <v>9071.9303222184026</v>
      </c>
      <c r="L34" s="70"/>
      <c r="M34" s="70"/>
      <c r="N34" s="70"/>
      <c r="O34" s="70"/>
      <c r="P34" s="70"/>
      <c r="Q34" s="70"/>
      <c r="R34" s="70"/>
      <c r="S34" s="70"/>
      <c r="T34" s="70"/>
      <c r="U34" s="70"/>
      <c r="V34" s="70"/>
      <c r="W34" s="70"/>
      <c r="X34" s="70"/>
      <c r="Y34" s="70"/>
      <c r="Z34" s="72">
        <f t="shared" si="3"/>
        <v>0.183038361725852</v>
      </c>
    </row>
    <row r="35" spans="2:26" ht="15.75" x14ac:dyDescent="0.25">
      <c r="B35" s="69">
        <f t="shared" si="2"/>
        <v>5</v>
      </c>
      <c r="C35" s="257" t="str">
        <f>IF('תנאי סף'!BE35&lt;&gt;1,"",'תנאי סף'!F35)</f>
        <v>עמותת כליזמרים כיתת אמן בצפת</v>
      </c>
      <c r="D35" s="67">
        <f>'סיכום לועדה - תוצאות'!O35</f>
        <v>64784</v>
      </c>
      <c r="E35" s="62">
        <f t="shared" si="0"/>
        <v>3.280945105044028E-2</v>
      </c>
      <c r="F35" s="66">
        <f>IF(B35="","",'התחשיב הבסיסי'!AF35)</f>
        <v>71207.196195653902</v>
      </c>
      <c r="G35" s="62">
        <f>IF(C35="","",'תמיכה מינימלית'!W35)</f>
        <v>3.5360266166276161E-2</v>
      </c>
      <c r="H35" s="67">
        <f>IF(C35="","",'תמיכה מינימלית'!X35)</f>
        <v>71566.562060846642</v>
      </c>
      <c r="I35" s="71">
        <f>IF($C35="","",'הגבלה לסכום מבוקש (1)'!D35)</f>
        <v>100000</v>
      </c>
      <c r="J35" s="68">
        <f>'הגבלה לסכום מבוקש (2)'!W35</f>
        <v>77459.002647021465</v>
      </c>
      <c r="K35" s="59">
        <f t="shared" si="1"/>
        <v>12675.002647021465</v>
      </c>
      <c r="L35" s="70"/>
      <c r="M35" s="70"/>
      <c r="N35" s="70"/>
      <c r="O35" s="70"/>
      <c r="P35" s="70"/>
      <c r="Q35" s="70"/>
      <c r="R35" s="70"/>
      <c r="S35" s="70"/>
      <c r="T35" s="70"/>
      <c r="U35" s="70"/>
      <c r="V35" s="70"/>
      <c r="W35" s="70"/>
      <c r="X35" s="70"/>
      <c r="Y35" s="70"/>
      <c r="Z35" s="72">
        <f t="shared" si="3"/>
        <v>0.19565020139265044</v>
      </c>
    </row>
    <row r="36" spans="2:26" ht="15.75" x14ac:dyDescent="0.25">
      <c r="B36" s="69">
        <f t="shared" si="2"/>
        <v>6</v>
      </c>
      <c r="C36" s="257" t="str">
        <f>IF('תנאי סף'!BE36&lt;&gt;1,"",'תנאי סף'!F36)</f>
        <v xml:space="preserve">מרכז למוסיקה ירושלים - כיתות אמן - מארי פרחיה
</v>
      </c>
      <c r="D36" s="67">
        <f>'סיכום לועדה - תוצאות'!O36</f>
        <v>49705</v>
      </c>
      <c r="E36" s="62">
        <f t="shared" si="0"/>
        <v>2.5172785941932174E-2</v>
      </c>
      <c r="F36" s="66">
        <f>IF(B36="","",'התחשיב הבסיסי'!AF36)</f>
        <v>54207.339197819419</v>
      </c>
      <c r="G36" s="62">
        <f>IF(C36="","",'תמיכה מינימלית'!W36)</f>
        <v>2.639061786613139E-2</v>
      </c>
      <c r="H36" s="67">
        <f>IF(C36="","",'תמיכה מינימלית'!X36)</f>
        <v>53412.657655327843</v>
      </c>
      <c r="I36" s="71">
        <f>IF($C36="","",'הגבלה לסכום מבוקש (1)'!D36)</f>
        <v>55000</v>
      </c>
      <c r="J36" s="68">
        <f>'הגבלה לסכום מבוקש (2)'!W36</f>
        <v>54999.999999999985</v>
      </c>
      <c r="K36" s="59">
        <f t="shared" si="1"/>
        <v>5294.9999999999854</v>
      </c>
      <c r="L36" s="70"/>
      <c r="M36" s="70"/>
      <c r="N36" s="70"/>
      <c r="O36" s="70"/>
      <c r="P36" s="70"/>
      <c r="Q36" s="70"/>
      <c r="R36" s="70"/>
      <c r="S36" s="70"/>
      <c r="T36" s="70"/>
      <c r="U36" s="70"/>
      <c r="V36" s="70"/>
      <c r="W36" s="70"/>
      <c r="X36" s="70"/>
      <c r="Y36" s="70"/>
      <c r="Z36" s="72">
        <f t="shared" si="3"/>
        <v>0.10652851825772026</v>
      </c>
    </row>
    <row r="37" spans="2:26" ht="15.75" x14ac:dyDescent="0.25">
      <c r="B37" s="69">
        <f t="shared" si="2"/>
        <v>7</v>
      </c>
      <c r="C37" s="257" t="str">
        <f>IF('תנאי סף'!BE37&lt;&gt;1,"",'תנאי סף'!F37)</f>
        <v>תל-חי - כיתות אמן בינ"ל לפסנתר</v>
      </c>
      <c r="D37" s="67">
        <f>'סיכום לועדה - תוצאות'!O37</f>
        <v>88988</v>
      </c>
      <c r="E37" s="62">
        <f t="shared" si="0"/>
        <v>4.5067415258035613E-2</v>
      </c>
      <c r="F37" s="66">
        <f>IF(B37="","",'התחשיב הבסיסי'!AF37)</f>
        <v>76554.740249297916</v>
      </c>
      <c r="G37" s="62">
        <f>IF(C37="","",'תמיכה מינימלית'!W37)</f>
        <v>3.8015764362739082E-2</v>
      </c>
      <c r="H37" s="67">
        <f>IF(C37="","",'תמיכה מינימלית'!X37)</f>
        <v>76941.093903621062</v>
      </c>
      <c r="I37" s="71">
        <f>IF($C37="","",'הגבלה לסכום מבוקש (1)'!D37)</f>
        <v>200000</v>
      </c>
      <c r="J37" s="68">
        <f>'הגבלה לסכום מבוקש (2)'!W37</f>
        <v>83276.047147245219</v>
      </c>
      <c r="K37" s="59">
        <f t="shared" si="1"/>
        <v>-5711.9528527547809</v>
      </c>
      <c r="L37" s="70"/>
      <c r="M37" s="70"/>
      <c r="N37" s="70"/>
      <c r="O37" s="70"/>
      <c r="P37" s="70"/>
      <c r="Q37" s="70"/>
      <c r="R37" s="70"/>
      <c r="S37" s="70"/>
      <c r="T37" s="70"/>
      <c r="U37" s="70"/>
      <c r="V37" s="70"/>
      <c r="W37" s="70"/>
      <c r="X37" s="70"/>
      <c r="Y37" s="70"/>
      <c r="Z37" s="72">
        <f t="shared" si="3"/>
        <v>-6.4187900084896624E-2</v>
      </c>
    </row>
    <row r="38" spans="2:26" ht="15.75" x14ac:dyDescent="0.25">
      <c r="B38" s="69">
        <f t="shared" si="2"/>
        <v>8</v>
      </c>
      <c r="C38" s="257" t="str">
        <f>IF('תנאי סף'!BE38&lt;&gt;1,"",'תנאי סף'!F38)</f>
        <v>קשת אילון - קורס קיץ</v>
      </c>
      <c r="D38" s="67">
        <f>'סיכום לועדה - תוצאות'!O38</f>
        <v>130274</v>
      </c>
      <c r="E38" s="62">
        <f t="shared" si="0"/>
        <v>6.5976451379122267E-2</v>
      </c>
      <c r="F38" s="66">
        <f>IF(B38="","",'התחשיב הבסיסי'!AF38)</f>
        <v>130219.4789008052</v>
      </c>
      <c r="G38" s="62">
        <f>IF(C38="","",'תמיכה מינימלית'!W38)</f>
        <v>6.4664748508203376E-2</v>
      </c>
      <c r="H38" s="67">
        <f>IF(C38="","",'תמיכה מינימלית'!X38)</f>
        <v>130876.66578921402</v>
      </c>
      <c r="I38" s="71">
        <f>IF($C38="","",'הגבלה לסכום מבוקש (1)'!D38)</f>
        <v>98354</v>
      </c>
      <c r="J38" s="68">
        <f>'הגבלה לסכום מבוקש (2)'!W38</f>
        <v>98353.999999999971</v>
      </c>
      <c r="K38" s="59">
        <f t="shared" si="1"/>
        <v>-31920.000000000029</v>
      </c>
      <c r="L38" s="70"/>
      <c r="M38" s="70"/>
      <c r="N38" s="70"/>
      <c r="O38" s="70"/>
      <c r="P38" s="70"/>
      <c r="Q38" s="70"/>
      <c r="R38" s="70"/>
      <c r="S38" s="70"/>
      <c r="T38" s="70"/>
      <c r="U38" s="70"/>
      <c r="V38" s="70"/>
      <c r="W38" s="70"/>
      <c r="X38" s="70"/>
      <c r="Y38" s="70"/>
      <c r="Z38" s="72">
        <f t="shared" si="3"/>
        <v>-0.24502203048958371</v>
      </c>
    </row>
    <row r="39" spans="2:26" ht="15.75" hidden="1" x14ac:dyDescent="0.25">
      <c r="B39" s="69" t="str">
        <f t="shared" si="2"/>
        <v/>
      </c>
      <c r="C39" s="257" t="str">
        <f>IF('תנאי סף'!BE39&lt;&gt;1,"",'תנאי סף'!F39)</f>
        <v/>
      </c>
      <c r="D39" s="67" t="str">
        <f>'סיכום לועדה - תוצאות'!O39</f>
        <v/>
      </c>
      <c r="E39" s="62" t="str">
        <f t="shared" si="0"/>
        <v/>
      </c>
      <c r="F39" s="66" t="str">
        <f>IF(B39="","",'התחשיב הבסיסי'!AF39)</f>
        <v/>
      </c>
      <c r="G39" s="62" t="str">
        <f>IF(C39="","",'תמיכה מינימלית'!W39)</f>
        <v/>
      </c>
      <c r="H39" s="67" t="str">
        <f>IF(C39="","",'תמיכה מינימלית'!X39)</f>
        <v/>
      </c>
      <c r="I39" s="71" t="str">
        <f>IF($C39="","",'הגבלה לסכום מבוקש (1)'!D39)</f>
        <v/>
      </c>
      <c r="J39" s="68" t="str">
        <f>'הגבלה לסכום מבוקש (2)'!W39</f>
        <v/>
      </c>
      <c r="K39" s="59" t="str">
        <f t="shared" si="1"/>
        <v/>
      </c>
      <c r="L39" s="70"/>
      <c r="M39" s="70"/>
      <c r="N39" s="70"/>
      <c r="O39" s="70"/>
      <c r="P39" s="70"/>
      <c r="Q39" s="70"/>
      <c r="R39" s="70"/>
      <c r="S39" s="70"/>
      <c r="T39" s="70"/>
      <c r="U39" s="70"/>
      <c r="V39" s="70"/>
      <c r="W39" s="70"/>
      <c r="X39" s="70"/>
      <c r="Y39" s="70"/>
      <c r="Z39" s="72" t="str">
        <f t="shared" si="3"/>
        <v/>
      </c>
    </row>
    <row r="40" spans="2:26" ht="15.75" hidden="1" x14ac:dyDescent="0.25">
      <c r="B40" s="69" t="str">
        <f t="shared" si="2"/>
        <v/>
      </c>
      <c r="C40" s="257" t="str">
        <f>IF('תנאי סף'!BE40&lt;&gt;1,"",'תנאי סף'!F40)</f>
        <v/>
      </c>
      <c r="D40" s="67" t="str">
        <f>'סיכום לועדה - תוצאות'!O40</f>
        <v/>
      </c>
      <c r="E40" s="62" t="str">
        <f t="shared" si="0"/>
        <v/>
      </c>
      <c r="F40" s="66" t="str">
        <f>IF(B40="","",'התחשיב הבסיסי'!AF40)</f>
        <v/>
      </c>
      <c r="G40" s="62" t="str">
        <f>IF(C40="","",'תמיכה מינימלית'!W40)</f>
        <v/>
      </c>
      <c r="H40" s="67" t="str">
        <f>IF(C40="","",'תמיכה מינימלית'!X40)</f>
        <v/>
      </c>
      <c r="I40" s="71" t="str">
        <f>IF($C40="","",'הגבלה לסכום מבוקש (1)'!D40)</f>
        <v/>
      </c>
      <c r="J40" s="68" t="str">
        <f>'הגבלה לסכום מבוקש (2)'!W40</f>
        <v/>
      </c>
      <c r="K40" s="59" t="str">
        <f t="shared" si="1"/>
        <v/>
      </c>
      <c r="L40" s="70"/>
      <c r="M40" s="70"/>
      <c r="N40" s="70"/>
      <c r="O40" s="70"/>
      <c r="P40" s="70"/>
      <c r="Q40" s="70"/>
      <c r="R40" s="70"/>
      <c r="S40" s="70"/>
      <c r="T40" s="70"/>
      <c r="U40" s="70"/>
      <c r="V40" s="70"/>
      <c r="W40" s="70"/>
      <c r="X40" s="70"/>
      <c r="Y40" s="70"/>
      <c r="Z40" s="72" t="str">
        <f t="shared" si="3"/>
        <v/>
      </c>
    </row>
    <row r="41" spans="2:26" ht="15.75" hidden="1" x14ac:dyDescent="0.25">
      <c r="B41" s="69" t="str">
        <f t="shared" si="2"/>
        <v/>
      </c>
      <c r="C41" s="257" t="str">
        <f>IF('תנאי סף'!BE41&lt;&gt;1,"",'תנאי סף'!F41)</f>
        <v/>
      </c>
      <c r="D41" s="67" t="str">
        <f>'סיכום לועדה - תוצאות'!O41</f>
        <v/>
      </c>
      <c r="E41" s="62" t="str">
        <f t="shared" si="0"/>
        <v/>
      </c>
      <c r="F41" s="66" t="str">
        <f>IF(B41="","",'התחשיב הבסיסי'!AF41)</f>
        <v/>
      </c>
      <c r="G41" s="62" t="str">
        <f>IF(C41="","",'תמיכה מינימלית'!W41)</f>
        <v/>
      </c>
      <c r="H41" s="67" t="str">
        <f>IF(C41="","",'תמיכה מינימלית'!X41)</f>
        <v/>
      </c>
      <c r="I41" s="71" t="str">
        <f>IF($C41="","",'הגבלה לסכום מבוקש (1)'!D41)</f>
        <v/>
      </c>
      <c r="J41" s="68" t="str">
        <f>'הגבלה לסכום מבוקש (2)'!W41</f>
        <v/>
      </c>
      <c r="K41" s="59" t="str">
        <f t="shared" si="1"/>
        <v/>
      </c>
      <c r="L41" s="70"/>
      <c r="M41" s="70"/>
      <c r="N41" s="70"/>
      <c r="O41" s="70"/>
      <c r="P41" s="70"/>
      <c r="Q41" s="70"/>
      <c r="R41" s="70"/>
      <c r="S41" s="70"/>
      <c r="T41" s="70"/>
      <c r="U41" s="70"/>
      <c r="V41" s="70"/>
      <c r="W41" s="70"/>
      <c r="X41" s="70"/>
      <c r="Y41" s="70"/>
      <c r="Z41" s="72" t="str">
        <f t="shared" si="3"/>
        <v/>
      </c>
    </row>
    <row r="42" spans="2:26" ht="15.75" x14ac:dyDescent="0.25">
      <c r="B42" s="69">
        <f t="shared" si="2"/>
        <v>12</v>
      </c>
      <c r="C42" s="257" t="str">
        <f>IF('תנאי סף'!BE42&lt;&gt;1,"",'תנאי סף'!F42)</f>
        <v>אתו"ס - כיתת אמן ניצוח</v>
      </c>
      <c r="D42" s="67">
        <f>'סיכום לועדה - תוצאות'!O42</f>
        <v>42135</v>
      </c>
      <c r="E42" s="62">
        <f t="shared" si="0"/>
        <v>2.1339006853703091E-2</v>
      </c>
      <c r="F42" s="66">
        <f>IF(B42="","",'התחשיב הבסיסי'!AF42)</f>
        <v>44752.021343086526</v>
      </c>
      <c r="G42" s="62">
        <f>IF(C42="","",'תמיכה מינימלית'!W42)</f>
        <v>2.2223082366877339E-2</v>
      </c>
      <c r="H42" s="67">
        <f>IF(C42="","",'תמיכה מינימלית'!X42)</f>
        <v>44977.874202464584</v>
      </c>
      <c r="I42" s="71">
        <f>IF($C42="","",'הגבלה לסכום מבוקש (1)'!D42)</f>
        <v>69000</v>
      </c>
      <c r="J42" s="68">
        <f>'הגבלה לסכום מבוקש (2)'!W42</f>
        <v>48681.132313496106</v>
      </c>
      <c r="K42" s="59">
        <f t="shared" si="1"/>
        <v>6546.1323134961058</v>
      </c>
      <c r="L42" s="70"/>
      <c r="M42" s="70"/>
      <c r="N42" s="70"/>
      <c r="O42" s="70"/>
      <c r="P42" s="70"/>
      <c r="Q42" s="70"/>
      <c r="R42" s="70"/>
      <c r="S42" s="70"/>
      <c r="T42" s="70"/>
      <c r="U42" s="70"/>
      <c r="V42" s="70"/>
      <c r="W42" s="70"/>
      <c r="X42" s="70"/>
      <c r="Y42" s="70"/>
      <c r="Z42" s="72">
        <f t="shared" si="3"/>
        <v>0.15536091879663239</v>
      </c>
    </row>
    <row r="43" spans="2:26" ht="15.75" hidden="1" x14ac:dyDescent="0.25">
      <c r="B43" s="69" t="str">
        <f t="shared" si="2"/>
        <v/>
      </c>
      <c r="C43" s="257" t="str">
        <f>IF('תנאי סף'!BE43&lt;&gt;1,"",'תנאי סף'!F43)</f>
        <v/>
      </c>
      <c r="D43" s="67" t="str">
        <f>'סיכום לועדה - תוצאות'!O43</f>
        <v/>
      </c>
      <c r="E43" s="62" t="str">
        <f t="shared" si="0"/>
        <v/>
      </c>
      <c r="F43" s="66" t="str">
        <f>IF(B43="","",'התחשיב הבסיסי'!AF43)</f>
        <v/>
      </c>
      <c r="G43" s="62" t="str">
        <f>IF(C43="","",'תמיכה מינימלית'!W43)</f>
        <v/>
      </c>
      <c r="H43" s="67" t="str">
        <f>IF(C43="","",'תמיכה מינימלית'!X43)</f>
        <v/>
      </c>
      <c r="I43" s="71" t="str">
        <f>IF($C43="","",'הגבלה לסכום מבוקש (1)'!D43)</f>
        <v/>
      </c>
      <c r="J43" s="68" t="str">
        <f>'הגבלה לסכום מבוקש (2)'!W43</f>
        <v/>
      </c>
      <c r="K43" s="59" t="str">
        <f t="shared" si="1"/>
        <v/>
      </c>
      <c r="L43" s="70"/>
      <c r="M43" s="70"/>
      <c r="N43" s="70"/>
      <c r="O43" s="70"/>
      <c r="P43" s="70"/>
      <c r="Q43" s="70"/>
      <c r="R43" s="70"/>
      <c r="S43" s="70"/>
      <c r="T43" s="70"/>
      <c r="U43" s="70"/>
      <c r="V43" s="70"/>
      <c r="W43" s="70"/>
      <c r="X43" s="70"/>
      <c r="Y43" s="70"/>
      <c r="Z43" s="72" t="str">
        <f t="shared" si="3"/>
        <v/>
      </c>
    </row>
    <row r="44" spans="2:26" ht="15.75" hidden="1" x14ac:dyDescent="0.25">
      <c r="B44" s="69" t="str">
        <f t="shared" si="2"/>
        <v/>
      </c>
      <c r="C44" s="257" t="str">
        <f>IF('תנאי סף'!BE44&lt;&gt;1,"",'תנאי סף'!F44)</f>
        <v/>
      </c>
      <c r="D44" s="67" t="str">
        <f>'סיכום לועדה - תוצאות'!O44</f>
        <v/>
      </c>
      <c r="E44" s="62" t="str">
        <f t="shared" si="0"/>
        <v/>
      </c>
      <c r="F44" s="66" t="str">
        <f>IF(B44="","",'התחשיב הבסיסי'!AF44)</f>
        <v/>
      </c>
      <c r="G44" s="62" t="str">
        <f>IF(C44="","",'תמיכה מינימלית'!W44)</f>
        <v/>
      </c>
      <c r="H44" s="67" t="str">
        <f>IF(C44="","",'תמיכה מינימלית'!X44)</f>
        <v/>
      </c>
      <c r="I44" s="71" t="str">
        <f>IF($C44="","",'הגבלה לסכום מבוקש (1)'!D44)</f>
        <v/>
      </c>
      <c r="J44" s="68" t="str">
        <f>'הגבלה לסכום מבוקש (2)'!W44</f>
        <v/>
      </c>
      <c r="K44" s="59" t="str">
        <f t="shared" si="1"/>
        <v/>
      </c>
      <c r="L44" s="70"/>
      <c r="M44" s="70"/>
      <c r="N44" s="70"/>
      <c r="O44" s="70"/>
      <c r="P44" s="70"/>
      <c r="Q44" s="70"/>
      <c r="R44" s="70"/>
      <c r="S44" s="70"/>
      <c r="T44" s="70"/>
      <c r="U44" s="70"/>
      <c r="V44" s="70"/>
      <c r="W44" s="70"/>
      <c r="X44" s="70"/>
      <c r="Y44" s="70"/>
      <c r="Z44" s="72" t="str">
        <f t="shared" si="3"/>
        <v/>
      </c>
    </row>
    <row r="45" spans="2:26" ht="15.75" hidden="1" x14ac:dyDescent="0.25">
      <c r="B45" s="69" t="str">
        <f t="shared" si="2"/>
        <v/>
      </c>
      <c r="C45" s="257" t="str">
        <f>IF('תנאי סף'!BE45&lt;&gt;1,"",'תנאי סף'!F45)</f>
        <v/>
      </c>
      <c r="D45" s="67">
        <f>'סיכום לועדה - תוצאות'!O45</f>
        <v>0</v>
      </c>
      <c r="E45" s="62" t="str">
        <f t="shared" si="0"/>
        <v/>
      </c>
      <c r="F45" s="66" t="str">
        <f>IF(B45="","",'התחשיב הבסיסי'!AF45)</f>
        <v/>
      </c>
      <c r="G45" s="62" t="str">
        <f>IF(C45="","",'תמיכה מינימלית'!W45)</f>
        <v/>
      </c>
      <c r="H45" s="67" t="str">
        <f>IF(C45="","",'תמיכה מינימלית'!X45)</f>
        <v/>
      </c>
      <c r="I45" s="71" t="str">
        <f>IF($C45="","",'הגבלה לסכום מבוקש (1)'!D45)</f>
        <v/>
      </c>
      <c r="J45" s="68" t="str">
        <f>'הגבלה לסכום מבוקש (2)'!W45</f>
        <v/>
      </c>
      <c r="K45" s="59" t="str">
        <f t="shared" si="1"/>
        <v/>
      </c>
      <c r="L45" s="70"/>
      <c r="M45" s="70"/>
      <c r="N45" s="70"/>
      <c r="O45" s="70"/>
      <c r="P45" s="70"/>
      <c r="Q45" s="70"/>
      <c r="R45" s="70"/>
      <c r="S45" s="70"/>
      <c r="T45" s="70"/>
      <c r="U45" s="70"/>
      <c r="V45" s="70"/>
      <c r="W45" s="70"/>
      <c r="X45" s="70"/>
      <c r="Y45" s="70"/>
      <c r="Z45" s="72" t="str">
        <f t="shared" si="3"/>
        <v/>
      </c>
    </row>
    <row r="46" spans="2:26" ht="15.75" x14ac:dyDescent="0.25">
      <c r="B46" s="69">
        <f t="shared" si="2"/>
        <v>16</v>
      </c>
      <c r="C46" s="257" t="str">
        <f>IF('תנאי סף'!BE46&lt;&gt;1,"",'תנאי סף'!F46)</f>
        <v>תמוז - 98  - אופרה זעירה</v>
      </c>
      <c r="D46" s="67">
        <f>'סיכום לועדה - תוצאות'!O46</f>
        <v>42537</v>
      </c>
      <c r="E46" s="62">
        <f t="shared" si="0"/>
        <v>2.1542597235931372E-2</v>
      </c>
      <c r="F46" s="66">
        <f>IF(B46="","",'התחשיב הבסיסי'!AF46)</f>
        <v>36378.998862147469</v>
      </c>
      <c r="G46" s="62">
        <f>IF(C46="","",'תמיכה מינימלית'!W46)</f>
        <v>1.7710964447448525E-2</v>
      </c>
      <c r="H46" s="67">
        <f>IF(C46="","",'תמיכה מינימלית'!X46)</f>
        <v>35845.681430266704</v>
      </c>
      <c r="I46" s="71">
        <f>IF($C46="","",'הגבלה לסכום מבוקש (1)'!D46)</f>
        <v>66000</v>
      </c>
      <c r="J46" s="68">
        <f>'הגבלה לסכום מבוקש (2)'!W46</f>
        <v>38797.039466988048</v>
      </c>
      <c r="K46" s="59">
        <f t="shared" si="1"/>
        <v>-3739.9605330119521</v>
      </c>
      <c r="L46" s="70"/>
      <c r="M46" s="70"/>
      <c r="N46" s="70"/>
      <c r="O46" s="70"/>
      <c r="P46" s="70"/>
      <c r="Q46" s="70"/>
      <c r="R46" s="70"/>
      <c r="S46" s="70"/>
      <c r="T46" s="70"/>
      <c r="U46" s="70"/>
      <c r="V46" s="70"/>
      <c r="W46" s="70"/>
      <c r="X46" s="70"/>
      <c r="Y46" s="70"/>
      <c r="Z46" s="72">
        <f t="shared" si="3"/>
        <v>-8.7922527047322382E-2</v>
      </c>
    </row>
    <row r="47" spans="2:26" ht="15.75" hidden="1" x14ac:dyDescent="0.25">
      <c r="B47" s="69" t="str">
        <f t="shared" si="2"/>
        <v/>
      </c>
      <c r="C47" s="257" t="str">
        <f>IF('תנאי סף'!BE47&lt;&gt;1,"",'תנאי סף'!F47)</f>
        <v/>
      </c>
      <c r="D47" s="67" t="str">
        <f>'סיכום לועדה - תוצאות'!O47</f>
        <v/>
      </c>
      <c r="E47" s="62" t="str">
        <f t="shared" si="0"/>
        <v/>
      </c>
      <c r="F47" s="66" t="str">
        <f>IF(B47="","",'התחשיב הבסיסי'!AF47)</f>
        <v/>
      </c>
      <c r="G47" s="62" t="str">
        <f>IF(C47="","",'תמיכה מינימלית'!W47)</f>
        <v/>
      </c>
      <c r="H47" s="67" t="str">
        <f>IF(C47="","",'תמיכה מינימלית'!X47)</f>
        <v/>
      </c>
      <c r="I47" s="71" t="str">
        <f>IF($C47="","",'הגבלה לסכום מבוקש (1)'!D47)</f>
        <v/>
      </c>
      <c r="J47" s="68" t="str">
        <f>'הגבלה לסכום מבוקש (2)'!W47</f>
        <v/>
      </c>
      <c r="K47" s="59" t="str">
        <f t="shared" si="1"/>
        <v/>
      </c>
      <c r="L47" s="70"/>
      <c r="M47" s="70"/>
      <c r="N47" s="70"/>
      <c r="O47" s="70"/>
      <c r="P47" s="70"/>
      <c r="Q47" s="70"/>
      <c r="R47" s="70"/>
      <c r="S47" s="70"/>
      <c r="T47" s="70"/>
      <c r="U47" s="70"/>
      <c r="V47" s="70"/>
      <c r="W47" s="70"/>
      <c r="X47" s="70"/>
      <c r="Y47" s="70"/>
      <c r="Z47" s="72" t="str">
        <f t="shared" si="3"/>
        <v/>
      </c>
    </row>
    <row r="48" spans="2:26" ht="15.75" x14ac:dyDescent="0.25">
      <c r="B48" s="69">
        <f t="shared" si="2"/>
        <v>18</v>
      </c>
      <c r="C48" s="257" t="str">
        <f>IF('תנאי סף'!BE48&lt;&gt;1,"",'תנאי סף'!F48)</f>
        <v>הקם - שיר לשירה</v>
      </c>
      <c r="D48" s="67">
        <f>'סיכום לועדה - תוצאות'!O48</f>
        <v>45422</v>
      </c>
      <c r="E48" s="62">
        <f t="shared" si="0"/>
        <v>2.300368741684827E-2</v>
      </c>
      <c r="F48" s="66">
        <f>IF(B48="","",'התחשיב הבסיסי'!AF48)</f>
        <v>50944.600437061927</v>
      </c>
      <c r="G48" s="62">
        <f>IF(C48="","",'תמיכה מינימלית'!W48)</f>
        <v>2.5298210397716056E-2</v>
      </c>
      <c r="H48" s="67">
        <f>IF(C48="","",'תמיכה מינימלית'!X48)</f>
        <v>51201.705777407864</v>
      </c>
      <c r="I48" s="71">
        <f>IF($C48="","",'הגבלה לסכום מבוקש (1)'!D48)</f>
        <v>115000</v>
      </c>
      <c r="J48" s="68">
        <f>'הגבלה לסכום מבוקש (2)'!W48</f>
        <v>55417.403730701648</v>
      </c>
      <c r="K48" s="59">
        <f t="shared" si="1"/>
        <v>9995.4037307016479</v>
      </c>
      <c r="L48" s="70"/>
      <c r="M48" s="70"/>
      <c r="N48" s="70"/>
      <c r="O48" s="70"/>
      <c r="P48" s="70"/>
      <c r="Q48" s="70"/>
      <c r="R48" s="70"/>
      <c r="S48" s="70"/>
      <c r="T48" s="70"/>
      <c r="U48" s="70"/>
      <c r="V48" s="70"/>
      <c r="W48" s="70"/>
      <c r="X48" s="70"/>
      <c r="Y48" s="70"/>
      <c r="Z48" s="72">
        <f t="shared" si="3"/>
        <v>0.22005644248825784</v>
      </c>
    </row>
    <row r="49" spans="2:26" ht="15.75" x14ac:dyDescent="0.25">
      <c r="B49" s="69">
        <f t="shared" si="2"/>
        <v>19</v>
      </c>
      <c r="C49" s="257" t="str">
        <f>IF('תנאי סף'!BE49&lt;&gt;1,"",'תנאי סף'!F49)</f>
        <v>המרכז למוסיקה ע"ש פיליציה בלומנטל  - שוברטיאדה</v>
      </c>
      <c r="D49" s="67">
        <f>'סיכום לועדה - תוצאות'!O49</f>
        <v>40000</v>
      </c>
      <c r="E49" s="62">
        <f t="shared" si="0"/>
        <v>2.0257749475450899E-2</v>
      </c>
      <c r="F49" s="66">
        <f>IF(B49="","",'התחשיב הבסיסי'!AF49)</f>
        <v>46508.243172756869</v>
      </c>
      <c r="G49" s="62">
        <f>IF(C49="","",'תמיכה מינימלית'!W49)</f>
        <v>2.2642344954771625E-2</v>
      </c>
      <c r="H49" s="67">
        <f>IF(C49="","",'תמיכה מינימלית'!X49)</f>
        <v>45826.430654931115</v>
      </c>
      <c r="I49" s="71">
        <f>IF($C49="","",'הגבלה לסכום מבוקש (1)'!D49)</f>
        <v>55000</v>
      </c>
      <c r="J49" s="68">
        <f>'הגבלה לסכום מבוקש (2)'!W49</f>
        <v>49599.554752761345</v>
      </c>
      <c r="K49" s="59">
        <f t="shared" si="1"/>
        <v>9599.5547527613453</v>
      </c>
      <c r="L49" s="70"/>
      <c r="M49" s="70"/>
      <c r="N49" s="70"/>
      <c r="O49" s="70"/>
      <c r="P49" s="70"/>
      <c r="Q49" s="70"/>
      <c r="R49" s="70"/>
      <c r="S49" s="70"/>
      <c r="T49" s="70"/>
      <c r="U49" s="70"/>
      <c r="V49" s="70"/>
      <c r="W49" s="70"/>
      <c r="X49" s="70"/>
      <c r="Y49" s="70"/>
      <c r="Z49" s="72">
        <f t="shared" si="3"/>
        <v>0.23998886881903364</v>
      </c>
    </row>
    <row r="50" spans="2:26" ht="15.75" x14ac:dyDescent="0.25">
      <c r="B50" s="69">
        <f t="shared" si="2"/>
        <v>20</v>
      </c>
      <c r="C50" s="257" t="str">
        <f>IF('תנאי סף'!BE50&lt;&gt;1,"",'תנאי סף'!F50)</f>
        <v>המרכז למוסיקה ע"ש פיליציה בלומנטל  - פועם בלב</v>
      </c>
      <c r="D50" s="67">
        <f>'סיכום לועדה - תוצאות'!O50</f>
        <v>45000</v>
      </c>
      <c r="E50" s="62">
        <f t="shared" si="0"/>
        <v>2.2789968159882261E-2</v>
      </c>
      <c r="F50" s="66">
        <f>IF(B50="","",'התחשיב הבסיסי'!AF50)</f>
        <v>50666.482595370762</v>
      </c>
      <c r="G50" s="62">
        <f>IF(C50="","",'תמיכה מינימלית'!W50)</f>
        <v>2.4666766540889624E-2</v>
      </c>
      <c r="H50" s="67">
        <f>IF(C50="","",'תמיכה מינימלית'!X50)</f>
        <v>49923.710138036571</v>
      </c>
      <c r="I50" s="71">
        <f>IF($C50="","",'הגבלה לסכום מבוקש (1)'!D50)</f>
        <v>50000</v>
      </c>
      <c r="J50" s="68">
        <f>'הגבלה לסכום מבוקש (2)'!W50</f>
        <v>49999.999999999978</v>
      </c>
      <c r="K50" s="59">
        <f t="shared" si="1"/>
        <v>4999.9999999999782</v>
      </c>
      <c r="L50" s="70"/>
      <c r="M50" s="70"/>
      <c r="N50" s="70"/>
      <c r="O50" s="70"/>
      <c r="P50" s="70"/>
      <c r="Q50" s="70"/>
      <c r="R50" s="70"/>
      <c r="S50" s="70"/>
      <c r="T50" s="70"/>
      <c r="U50" s="70"/>
      <c r="V50" s="70"/>
      <c r="W50" s="70"/>
      <c r="X50" s="70"/>
      <c r="Y50" s="70"/>
      <c r="Z50" s="72">
        <f t="shared" si="3"/>
        <v>0.11111111111111062</v>
      </c>
    </row>
    <row r="51" spans="2:26" ht="15.75" hidden="1" x14ac:dyDescent="0.25">
      <c r="B51" s="69" t="str">
        <f t="shared" si="2"/>
        <v/>
      </c>
      <c r="C51" s="257" t="str">
        <f>IF('תנאי סף'!BE51&lt;&gt;1,"",'תנאי סף'!F51)</f>
        <v/>
      </c>
      <c r="D51" s="67" t="str">
        <f>'סיכום לועדה - תוצאות'!O51</f>
        <v/>
      </c>
      <c r="E51" s="62" t="str">
        <f t="shared" si="0"/>
        <v/>
      </c>
      <c r="F51" s="66" t="str">
        <f>IF(B51="","",'התחשיב הבסיסי'!AF51)</f>
        <v/>
      </c>
      <c r="G51" s="62" t="str">
        <f>IF(C51="","",'תמיכה מינימלית'!W51)</f>
        <v/>
      </c>
      <c r="H51" s="67" t="str">
        <f>IF(C51="","",'תמיכה מינימלית'!X51)</f>
        <v/>
      </c>
      <c r="I51" s="71" t="str">
        <f>IF($C51="","",'הגבלה לסכום מבוקש (1)'!D51)</f>
        <v/>
      </c>
      <c r="J51" s="68" t="str">
        <f>'הגבלה לסכום מבוקש (2)'!W51</f>
        <v/>
      </c>
      <c r="K51" s="59" t="str">
        <f t="shared" si="1"/>
        <v/>
      </c>
      <c r="L51" s="70"/>
      <c r="M51" s="70"/>
      <c r="N51" s="70"/>
      <c r="O51" s="70"/>
      <c r="P51" s="70"/>
      <c r="Q51" s="70"/>
      <c r="R51" s="70"/>
      <c r="S51" s="70"/>
      <c r="T51" s="70"/>
      <c r="U51" s="70"/>
      <c r="V51" s="70"/>
      <c r="W51" s="70"/>
      <c r="X51" s="70"/>
      <c r="Y51" s="70"/>
      <c r="Z51" s="72" t="str">
        <f t="shared" si="3"/>
        <v/>
      </c>
    </row>
    <row r="52" spans="2:26" ht="15.75" x14ac:dyDescent="0.25">
      <c r="B52" s="69">
        <f t="shared" si="2"/>
        <v>22</v>
      </c>
      <c r="C52" s="257" t="str">
        <f>IF('תנאי סף'!BE52&lt;&gt;1,"",'תנאי סף'!F52)</f>
        <v>הזירה הבין-תחומית - פרויקט מוזיקלי</v>
      </c>
      <c r="D52" s="67">
        <f>'סיכום לועדה - תוצאות'!O52</f>
        <v>36937</v>
      </c>
      <c r="E52" s="62">
        <f t="shared" si="0"/>
        <v>1.8706512309368248E-2</v>
      </c>
      <c r="F52" s="66">
        <f>IF(B52="","",'התחשיב הבסיסי'!AF52)</f>
        <v>37545.784320762083</v>
      </c>
      <c r="G52" s="62">
        <f>IF(C52="","",'תמיכה מינימלית'!W52)</f>
        <v>1.8644589282182367E-2</v>
      </c>
      <c r="H52" s="67">
        <f>IF(C52="","",'תמיכה מינימלית'!X52)</f>
        <v>37735.269007530231</v>
      </c>
      <c r="I52" s="71">
        <f>IF($C52="","",'הגבלה לסכום מבוקש (1)'!D52)</f>
        <v>100000</v>
      </c>
      <c r="J52" s="68">
        <f>'הגבלה לסכום מבוקש (2)'!W52</f>
        <v>40842.206440701179</v>
      </c>
      <c r="K52" s="59">
        <f t="shared" si="1"/>
        <v>3905.2064407011785</v>
      </c>
      <c r="L52" s="70"/>
      <c r="M52" s="70"/>
      <c r="N52" s="70"/>
      <c r="O52" s="70"/>
      <c r="P52" s="70"/>
      <c r="Q52" s="70"/>
      <c r="R52" s="70"/>
      <c r="S52" s="70"/>
      <c r="T52" s="70"/>
      <c r="U52" s="70"/>
      <c r="V52" s="70"/>
      <c r="W52" s="70"/>
      <c r="X52" s="70"/>
      <c r="Y52" s="70"/>
      <c r="Z52" s="72">
        <f t="shared" si="3"/>
        <v>0.1057261402036218</v>
      </c>
    </row>
    <row r="53" spans="2:26" ht="15.75" x14ac:dyDescent="0.25">
      <c r="B53" s="69">
        <f t="shared" si="2"/>
        <v>23</v>
      </c>
      <c r="C53" s="257" t="str">
        <f>IF('תנאי סף'!BE53&lt;&gt;1,"",'תנאי סף'!F53)</f>
        <v>מוזתיקה - קונצרטים לאוכלוסיות מיוחדות</v>
      </c>
      <c r="D53" s="67">
        <f>'סיכום לועדה - תוצאות'!O53</f>
        <v>74736</v>
      </c>
      <c r="E53" s="62">
        <f t="shared" si="0"/>
        <v>3.7849579119932461E-2</v>
      </c>
      <c r="F53" s="66">
        <f>IF(B53="","",'התחשיב הבסיסי'!AF53)</f>
        <v>174320.02837940518</v>
      </c>
      <c r="G53" s="62">
        <f>IF(C53="","",'תמיכה מינימלית'!W53)</f>
        <v>8.6564321177201461E-2</v>
      </c>
      <c r="H53" s="67">
        <f>IF(C53="","",'תמיכה מינימלית'!X53)</f>
        <v>175199.78030288866</v>
      </c>
      <c r="I53" s="71">
        <f>IF($C53="","",'הגבלה לסכום מבוקש (1)'!D53)</f>
        <v>100000</v>
      </c>
      <c r="J53" s="68">
        <f>'הגבלה לסכום מבוקש (2)'!W53</f>
        <v>99999.999999999956</v>
      </c>
      <c r="K53" s="59">
        <f t="shared" si="1"/>
        <v>25263.999999999956</v>
      </c>
      <c r="L53" s="70"/>
      <c r="M53" s="70"/>
      <c r="N53" s="70"/>
      <c r="O53" s="70"/>
      <c r="P53" s="70"/>
      <c r="Q53" s="70"/>
      <c r="R53" s="70"/>
      <c r="S53" s="70"/>
      <c r="T53" s="70"/>
      <c r="U53" s="70"/>
      <c r="V53" s="70"/>
      <c r="W53" s="70"/>
      <c r="X53" s="70"/>
      <c r="Y53" s="70"/>
      <c r="Z53" s="72">
        <f t="shared" si="3"/>
        <v>0.33804324555769583</v>
      </c>
    </row>
    <row r="54" spans="2:26" ht="15.75" x14ac:dyDescent="0.25">
      <c r="B54" s="69">
        <f t="shared" si="2"/>
        <v>24</v>
      </c>
      <c r="C54" s="257" t="str">
        <f>IF('תנאי סף'!BE54&lt;&gt;1,"",'תנאי סף'!F54)</f>
        <v>קשת אילון - סמינרים לנגנים ישראליים צעירים</v>
      </c>
      <c r="D54" s="67">
        <f>'סיכום לועדה - תוצאות'!O54</f>
        <v>60617</v>
      </c>
      <c r="E54" s="62">
        <f t="shared" si="0"/>
        <v>3.0699099998835178E-2</v>
      </c>
      <c r="F54" s="66">
        <f>IF(B54="","",'התחשיב הבסיסי'!AF54)</f>
        <v>64284.697908657181</v>
      </c>
      <c r="G54" s="62">
        <f>IF(C54="","",'תמיכה מינימלית'!W54)</f>
        <v>3.1922672846477193E-2</v>
      </c>
      <c r="H54" s="67">
        <f>IF(C54="","",'תמיכה מינימלית'!X54)</f>
        <v>64609.127563479196</v>
      </c>
      <c r="I54" s="71">
        <f>IF($C54="","",'הגבלה לסכום מבוקש (1)'!D54)</f>
        <v>200000</v>
      </c>
      <c r="J54" s="68">
        <f>'הגבלה לסכום מבוקש (2)'!W54</f>
        <v>69928.727031855451</v>
      </c>
      <c r="K54" s="59">
        <f t="shared" si="1"/>
        <v>9311.7270318554511</v>
      </c>
      <c r="L54" s="70"/>
      <c r="M54" s="70"/>
      <c r="N54" s="70"/>
      <c r="O54" s="70"/>
      <c r="P54" s="70"/>
      <c r="Q54" s="70"/>
      <c r="R54" s="70"/>
      <c r="S54" s="70"/>
      <c r="T54" s="70"/>
      <c r="U54" s="70"/>
      <c r="V54" s="70"/>
      <c r="W54" s="70"/>
      <c r="X54" s="70"/>
      <c r="Y54" s="70"/>
      <c r="Z54" s="72">
        <f t="shared" si="3"/>
        <v>0.15361576837942245</v>
      </c>
    </row>
    <row r="55" spans="2:26" ht="15.75" hidden="1" x14ac:dyDescent="0.25">
      <c r="B55" s="69" t="str">
        <f t="shared" si="2"/>
        <v/>
      </c>
      <c r="C55" s="257" t="str">
        <f>IF('תנאי סף'!BE55&lt;&gt;1,"",'תנאי סף'!F55)</f>
        <v/>
      </c>
      <c r="D55" s="67" t="str">
        <f>'סיכום לועדה - תוצאות'!O55</f>
        <v/>
      </c>
      <c r="E55" s="62" t="str">
        <f t="shared" si="0"/>
        <v/>
      </c>
      <c r="F55" s="66" t="str">
        <f>IF(B55="","",'התחשיב הבסיסי'!AF55)</f>
        <v/>
      </c>
      <c r="G55" s="62" t="str">
        <f>IF(C55="","",'תמיכה מינימלית'!W55)</f>
        <v/>
      </c>
      <c r="H55" s="67" t="str">
        <f>IF(C55="","",'תמיכה מינימלית'!X55)</f>
        <v/>
      </c>
      <c r="I55" s="71" t="str">
        <f>IF($C55="","",'הגבלה לסכום מבוקש (1)'!D55)</f>
        <v/>
      </c>
      <c r="J55" s="68" t="str">
        <f>'הגבלה לסכום מבוקש (2)'!W55</f>
        <v/>
      </c>
      <c r="K55" s="59" t="str">
        <f t="shared" si="1"/>
        <v/>
      </c>
      <c r="L55" s="70"/>
      <c r="M55" s="70"/>
      <c r="N55" s="70"/>
      <c r="O55" s="70"/>
      <c r="P55" s="70"/>
      <c r="Q55" s="70"/>
      <c r="R55" s="70"/>
      <c r="S55" s="70"/>
      <c r="T55" s="70"/>
      <c r="U55" s="70"/>
      <c r="V55" s="70"/>
      <c r="W55" s="70"/>
      <c r="X55" s="70"/>
      <c r="Y55" s="70"/>
      <c r="Z55" s="72" t="str">
        <f t="shared" si="3"/>
        <v/>
      </c>
    </row>
    <row r="56" spans="2:26" ht="15.75" x14ac:dyDescent="0.25">
      <c r="B56" s="69">
        <f t="shared" si="2"/>
        <v>26</v>
      </c>
      <c r="C56" s="257" t="str">
        <f>IF('תנאי סף'!BE56&lt;&gt;1,"",'תנאי סף'!F56)</f>
        <v>בר-קיימא  - ליריק אופרה - פרויקט אוופראי</v>
      </c>
      <c r="D56" s="67">
        <f>'סיכום לועדה - תוצאות'!O56</f>
        <v>49526</v>
      </c>
      <c r="E56" s="62">
        <f t="shared" si="0"/>
        <v>2.5082132513029532E-2</v>
      </c>
      <c r="F56" s="66">
        <f>IF(B56="","",'התחשיב הבסיסי'!AF56)</f>
        <v>49627.688788709354</v>
      </c>
      <c r="G56" s="62">
        <f>IF(C56="","",'תמיכה מינימלית'!W56)</f>
        <v>2.464425477397169E-2</v>
      </c>
      <c r="H56" s="67">
        <f>IF(C56="","",'תמיכה מינימלית'!X56)</f>
        <v>49878.147987665427</v>
      </c>
      <c r="I56" s="71">
        <f>IF($C56="","",'הגבלה לסכום מבוקש (1)'!D56)</f>
        <v>100000</v>
      </c>
      <c r="J56" s="68">
        <f>'הגבלה לסכום מבוקש (2)'!W56</f>
        <v>53984.870667956784</v>
      </c>
      <c r="K56" s="59">
        <f t="shared" si="1"/>
        <v>4458.870667956784</v>
      </c>
      <c r="L56" s="70"/>
      <c r="M56" s="70"/>
      <c r="N56" s="70"/>
      <c r="O56" s="70"/>
      <c r="P56" s="70"/>
      <c r="Q56" s="70"/>
      <c r="R56" s="70"/>
      <c r="S56" s="70"/>
      <c r="T56" s="70"/>
      <c r="U56" s="70"/>
      <c r="V56" s="70"/>
      <c r="W56" s="70"/>
      <c r="X56" s="70"/>
      <c r="Y56" s="70"/>
      <c r="Z56" s="72">
        <f t="shared" si="3"/>
        <v>9.0030906351346446E-2</v>
      </c>
    </row>
    <row r="57" spans="2:26" ht="15.75" hidden="1" x14ac:dyDescent="0.25">
      <c r="B57" s="69" t="str">
        <f t="shared" si="2"/>
        <v/>
      </c>
      <c r="C57" s="257" t="str">
        <f>IF('תנאי סף'!BE57&lt;&gt;1,"",'תנאי סף'!F57)</f>
        <v/>
      </c>
      <c r="D57" s="67" t="str">
        <f>'סיכום לועדה - תוצאות'!O57</f>
        <v/>
      </c>
      <c r="E57" s="62" t="str">
        <f t="shared" si="0"/>
        <v/>
      </c>
      <c r="F57" s="66" t="str">
        <f>IF(B57="","",'התחשיב הבסיסי'!AF57)</f>
        <v/>
      </c>
      <c r="G57" s="62" t="str">
        <f>IF(C57="","",'תמיכה מינימלית'!W57)</f>
        <v/>
      </c>
      <c r="H57" s="67" t="str">
        <f>IF(C57="","",'תמיכה מינימלית'!X57)</f>
        <v/>
      </c>
      <c r="I57" s="71" t="str">
        <f>IF($C57="","",'הגבלה לסכום מבוקש (1)'!D57)</f>
        <v/>
      </c>
      <c r="J57" s="68" t="str">
        <f>'הגבלה לסכום מבוקש (2)'!W57</f>
        <v/>
      </c>
      <c r="K57" s="59" t="str">
        <f t="shared" si="1"/>
        <v/>
      </c>
      <c r="L57" s="70"/>
      <c r="M57" s="70"/>
      <c r="N57" s="70"/>
      <c r="O57" s="70"/>
      <c r="P57" s="70"/>
      <c r="Q57" s="70"/>
      <c r="R57" s="70"/>
      <c r="S57" s="70"/>
      <c r="T57" s="70"/>
      <c r="U57" s="70"/>
      <c r="V57" s="70"/>
      <c r="W57" s="70"/>
      <c r="X57" s="70"/>
      <c r="Y57" s="70"/>
      <c r="Z57" s="72" t="str">
        <f t="shared" si="3"/>
        <v/>
      </c>
    </row>
    <row r="58" spans="2:26" ht="15.75" x14ac:dyDescent="0.25">
      <c r="B58" s="69">
        <f t="shared" si="2"/>
        <v>28</v>
      </c>
      <c r="C58" s="257" t="str">
        <f>IF('תנאי סף'!BE58&lt;&gt;1,"",'תנאי סף'!F58)</f>
        <v>ארגון המקהלות בישראל - ברוב קולות</v>
      </c>
      <c r="D58" s="67">
        <f>'סיכום לועדה - תוצאות'!O58</f>
        <v>37134</v>
      </c>
      <c r="E58" s="62">
        <f t="shared" si="0"/>
        <v>1.8806281725534842E-2</v>
      </c>
      <c r="F58" s="66">
        <f>IF(B58="","",'התחשיב הבסיסי'!AF58)</f>
        <v>35744.188319403809</v>
      </c>
      <c r="G58" s="62">
        <f>IF(C58="","",'תמיכה מינימלית'!W58)</f>
        <v>1.7749947763689107E-2</v>
      </c>
      <c r="H58" s="67">
        <f>IF(C58="","",'תמיכה מינימלית'!X58)</f>
        <v>35924.580777572242</v>
      </c>
      <c r="I58" s="71">
        <f>IF($C58="","",'הגבלה לסכום מבוקש (1)'!D58)</f>
        <v>80000</v>
      </c>
      <c r="J58" s="68">
        <f>'הגבלה לסכום מבוקש (2)'!W58</f>
        <v>38882.435000541736</v>
      </c>
      <c r="K58" s="59">
        <f t="shared" si="1"/>
        <v>1748.4350005417364</v>
      </c>
      <c r="L58" s="70"/>
      <c r="M58" s="70"/>
      <c r="N58" s="70"/>
      <c r="O58" s="70"/>
      <c r="P58" s="70"/>
      <c r="Q58" s="70"/>
      <c r="R58" s="70"/>
      <c r="S58" s="70"/>
      <c r="T58" s="70"/>
      <c r="U58" s="70"/>
      <c r="V58" s="70"/>
      <c r="W58" s="70"/>
      <c r="X58" s="70"/>
      <c r="Y58" s="70"/>
      <c r="Z58" s="72">
        <f t="shared" si="3"/>
        <v>4.7084477851611364E-2</v>
      </c>
    </row>
    <row r="59" spans="2:26" ht="15.75" hidden="1" x14ac:dyDescent="0.25">
      <c r="B59" s="69" t="str">
        <f t="shared" si="2"/>
        <v/>
      </c>
      <c r="C59" s="257" t="str">
        <f>IF('תנאי סף'!BE59&lt;&gt;1,"",'תנאי סף'!F59)</f>
        <v/>
      </c>
      <c r="D59" s="67" t="str">
        <f>'סיכום לועדה - תוצאות'!O59</f>
        <v/>
      </c>
      <c r="E59" s="62" t="str">
        <f t="shared" si="0"/>
        <v/>
      </c>
      <c r="F59" s="66" t="str">
        <f>IF(B59="","",'התחשיב הבסיסי'!AF59)</f>
        <v/>
      </c>
      <c r="G59" s="62" t="str">
        <f>IF(C59="","",'תמיכה מינימלית'!W59)</f>
        <v/>
      </c>
      <c r="H59" s="67" t="str">
        <f>IF(C59="","",'תמיכה מינימלית'!X59)</f>
        <v/>
      </c>
      <c r="I59" s="71" t="str">
        <f>IF($C59="","",'הגבלה לסכום מבוקש (1)'!D59)</f>
        <v/>
      </c>
      <c r="J59" s="68" t="str">
        <f>'הגבלה לסכום מבוקש (2)'!W59</f>
        <v/>
      </c>
      <c r="K59" s="59" t="str">
        <f t="shared" si="1"/>
        <v/>
      </c>
      <c r="L59" s="70"/>
      <c r="M59" s="70"/>
      <c r="N59" s="70"/>
      <c r="O59" s="70"/>
      <c r="P59" s="70"/>
      <c r="Q59" s="70"/>
      <c r="R59" s="70"/>
      <c r="S59" s="70"/>
      <c r="T59" s="70"/>
      <c r="U59" s="70"/>
      <c r="V59" s="70"/>
      <c r="W59" s="70"/>
      <c r="X59" s="70"/>
      <c r="Y59" s="70"/>
      <c r="Z59" s="72" t="str">
        <f t="shared" si="3"/>
        <v/>
      </c>
    </row>
    <row r="60" spans="2:26" ht="15.75" x14ac:dyDescent="0.25">
      <c r="B60" s="69">
        <f t="shared" si="2"/>
        <v>30</v>
      </c>
      <c r="C60" s="257" t="str">
        <f>IF('תנאי סף'!BE60&lt;&gt;1,"",'תנאי סף'!F60)</f>
        <v xml:space="preserve">האופרה הירושלמית </v>
      </c>
      <c r="D60" s="67">
        <f>'סיכום לועדה - תוצאות'!O60</f>
        <v>68873</v>
      </c>
      <c r="E60" s="62">
        <f t="shared" si="0"/>
        <v>3.4880299490568242E-2</v>
      </c>
      <c r="F60" s="66">
        <f>IF(B60="","",'התחשיב הבסיסי'!AF60)</f>
        <v>67084.346356072361</v>
      </c>
      <c r="G60" s="62">
        <f>IF(C60="","",'תמיכה מינימלית'!W60)</f>
        <v>3.3312930005326605E-2</v>
      </c>
      <c r="H60" s="67">
        <f>IF(C60="","",'תמיכה מינימלית'!X60)</f>
        <v>67422.905173960651</v>
      </c>
      <c r="I60" s="71">
        <f>IF($C60="","",'הגבלה לסכום מבוקש (1)'!D60)</f>
        <v>110000</v>
      </c>
      <c r="J60" s="68">
        <f>'הגבלה לסכום מבוקש (2)'!W60</f>
        <v>72974.177324592805</v>
      </c>
      <c r="K60" s="59">
        <f t="shared" si="1"/>
        <v>4101.1773245928052</v>
      </c>
      <c r="L60" s="70"/>
      <c r="M60" s="70"/>
      <c r="N60" s="70"/>
      <c r="O60" s="70"/>
      <c r="P60" s="70"/>
      <c r="Q60" s="70"/>
      <c r="R60" s="70"/>
      <c r="S60" s="70"/>
      <c r="T60" s="70"/>
      <c r="U60" s="70"/>
      <c r="V60" s="70"/>
      <c r="W60" s="70"/>
      <c r="X60" s="70"/>
      <c r="Y60" s="70"/>
      <c r="Z60" s="72">
        <f t="shared" si="3"/>
        <v>5.9546953444641663E-2</v>
      </c>
    </row>
    <row r="61" spans="2:26" ht="15.75" hidden="1" x14ac:dyDescent="0.25">
      <c r="B61" s="69" t="str">
        <f t="shared" si="2"/>
        <v/>
      </c>
      <c r="C61" s="257" t="str">
        <f>IF('תנאי סף'!BE61&lt;&gt;1,"",'תנאי סף'!F61)</f>
        <v/>
      </c>
      <c r="D61" s="67" t="str">
        <f>'סיכום לועדה - תוצאות'!O61</f>
        <v/>
      </c>
      <c r="E61" s="62" t="str">
        <f t="shared" si="0"/>
        <v/>
      </c>
      <c r="F61" s="66" t="str">
        <f>IF(B61="","",'התחשיב הבסיסי'!AF61)</f>
        <v/>
      </c>
      <c r="G61" s="62" t="str">
        <f>IF(C61="","",'תמיכה מינימלית'!W61)</f>
        <v/>
      </c>
      <c r="H61" s="67" t="str">
        <f>IF(C61="","",'תמיכה מינימלית'!X61)</f>
        <v/>
      </c>
      <c r="I61" s="71" t="str">
        <f>IF($C61="","",'הגבלה לסכום מבוקש (1)'!D61)</f>
        <v/>
      </c>
      <c r="J61" s="68" t="str">
        <f>'הגבלה לסכום מבוקש (2)'!W61</f>
        <v/>
      </c>
      <c r="K61" s="59" t="str">
        <f t="shared" si="1"/>
        <v/>
      </c>
      <c r="L61" s="70"/>
      <c r="M61" s="70"/>
      <c r="N61" s="70"/>
      <c r="O61" s="70"/>
      <c r="P61" s="70"/>
      <c r="Q61" s="70"/>
      <c r="R61" s="70"/>
      <c r="S61" s="70"/>
      <c r="T61" s="70"/>
      <c r="U61" s="70"/>
      <c r="V61" s="70"/>
      <c r="W61" s="70"/>
      <c r="X61" s="70"/>
      <c r="Y61" s="70"/>
      <c r="Z61" s="72" t="str">
        <f t="shared" si="3"/>
        <v/>
      </c>
    </row>
    <row r="62" spans="2:26" ht="15.75" hidden="1" x14ac:dyDescent="0.25">
      <c r="B62" s="69" t="str">
        <f t="shared" si="2"/>
        <v/>
      </c>
      <c r="C62" s="257" t="str">
        <f>IF('תנאי סף'!BE62&lt;&gt;1,"",'תנאי סף'!F62)</f>
        <v/>
      </c>
      <c r="D62" s="67" t="str">
        <f>'סיכום לועדה - תוצאות'!O62</f>
        <v/>
      </c>
      <c r="E62" s="62" t="str">
        <f t="shared" si="0"/>
        <v/>
      </c>
      <c r="F62" s="66" t="str">
        <f>IF(B62="","",'התחשיב הבסיסי'!AF62)</f>
        <v/>
      </c>
      <c r="G62" s="62" t="str">
        <f>IF(C62="","",'תמיכה מינימלית'!W62)</f>
        <v/>
      </c>
      <c r="H62" s="67" t="str">
        <f>IF(C62="","",'תמיכה מינימלית'!X62)</f>
        <v/>
      </c>
      <c r="I62" s="71" t="str">
        <f>IF($C62="","",'הגבלה לסכום מבוקש (1)'!D62)</f>
        <v/>
      </c>
      <c r="J62" s="68" t="str">
        <f>'הגבלה לסכום מבוקש (2)'!W62</f>
        <v/>
      </c>
      <c r="K62" s="59" t="str">
        <f t="shared" si="1"/>
        <v/>
      </c>
      <c r="L62" s="70"/>
      <c r="M62" s="70"/>
      <c r="N62" s="70"/>
      <c r="O62" s="70"/>
      <c r="P62" s="70"/>
      <c r="Q62" s="70"/>
      <c r="R62" s="70"/>
      <c r="S62" s="70"/>
      <c r="T62" s="70"/>
      <c r="U62" s="70"/>
      <c r="V62" s="70"/>
      <c r="W62" s="70"/>
      <c r="X62" s="70"/>
      <c r="Y62" s="70"/>
      <c r="Z62" s="72" t="str">
        <f t="shared" si="3"/>
        <v/>
      </c>
    </row>
    <row r="63" spans="2:26" ht="15.75" x14ac:dyDescent="0.25">
      <c r="B63" s="69">
        <f t="shared" si="2"/>
        <v>33</v>
      </c>
      <c r="C63" s="257" t="str">
        <f>IF('תנאי סף'!BE63&lt;&gt;1,"",'תנאי סף'!F63)</f>
        <v>אתו"ס - אופרה חיפה</v>
      </c>
      <c r="D63" s="67">
        <f>'סיכום לועדה - תוצאות'!O63</f>
        <v>122837</v>
      </c>
      <c r="E63" s="62">
        <f t="shared" ref="E63:E94" si="4">IF(C63="","",IFERROR(D63/$D$3,$AH$1))</f>
        <v>6.2210029307899053E-2</v>
      </c>
      <c r="F63" s="66">
        <f>IF(B63="","",'התחשיב הבסיסי'!AF63)</f>
        <v>132819.86856223075</v>
      </c>
      <c r="G63" s="62">
        <f>IF(C63="","",'תמיכה מינימלית'!W63)</f>
        <v>6.5956057188738842E-2</v>
      </c>
      <c r="H63" s="67">
        <f>IF(C63="","",'תמיכה מינימלית'!X63)</f>
        <v>133490.17900177545</v>
      </c>
      <c r="I63" s="71">
        <f>IF($C63="","",'הגבלה לסכום מבוקש (1)'!D63)</f>
        <v>320000</v>
      </c>
      <c r="J63" s="68">
        <f>'הגבלה לסכום מבוקש (2)'!W63</f>
        <v>144481.10725032046</v>
      </c>
      <c r="K63" s="59">
        <f t="shared" ref="K63:K94" si="5">IFERROR(IF(C63="","",J63-D63),$AH$1)</f>
        <v>21644.107250320463</v>
      </c>
      <c r="L63" s="70"/>
      <c r="M63" s="70"/>
      <c r="N63" s="70"/>
      <c r="O63" s="70"/>
      <c r="P63" s="70"/>
      <c r="Q63" s="70"/>
      <c r="R63" s="70"/>
      <c r="S63" s="70"/>
      <c r="T63" s="70"/>
      <c r="U63" s="70"/>
      <c r="V63" s="70"/>
      <c r="W63" s="70"/>
      <c r="X63" s="70"/>
      <c r="Y63" s="70"/>
      <c r="Z63" s="72">
        <f t="shared" si="3"/>
        <v>0.17620185489974896</v>
      </c>
    </row>
    <row r="64" spans="2:26" ht="15.75" hidden="1" x14ac:dyDescent="0.25">
      <c r="B64" s="69" t="str">
        <f t="shared" si="2"/>
        <v/>
      </c>
      <c r="C64" s="257" t="str">
        <f>IF('תנאי סף'!BE64&lt;&gt;1,"",'תנאי סף'!F64)</f>
        <v/>
      </c>
      <c r="D64" s="67" t="str">
        <f>'סיכום לועדה - תוצאות'!O64</f>
        <v/>
      </c>
      <c r="E64" s="62" t="str">
        <f t="shared" si="4"/>
        <v/>
      </c>
      <c r="F64" s="66" t="str">
        <f>IF(B64="","",'התחשיב הבסיסי'!AF64)</f>
        <v/>
      </c>
      <c r="G64" s="62" t="str">
        <f>IF(C64="","",'תמיכה מינימלית'!W64)</f>
        <v/>
      </c>
      <c r="H64" s="67" t="str">
        <f>IF(C64="","",'תמיכה מינימלית'!X64)</f>
        <v/>
      </c>
      <c r="I64" s="71" t="str">
        <f>IF($C64="","",'הגבלה לסכום מבוקש (1)'!D64)</f>
        <v/>
      </c>
      <c r="J64" s="68" t="str">
        <f>'הגבלה לסכום מבוקש (2)'!W64</f>
        <v/>
      </c>
      <c r="K64" s="59" t="str">
        <f t="shared" si="5"/>
        <v/>
      </c>
      <c r="L64" s="70"/>
      <c r="M64" s="70"/>
      <c r="N64" s="70"/>
      <c r="O64" s="70"/>
      <c r="P64" s="70"/>
      <c r="Q64" s="70"/>
      <c r="R64" s="70"/>
      <c r="S64" s="70"/>
      <c r="T64" s="70"/>
      <c r="U64" s="70"/>
      <c r="V64" s="70"/>
      <c r="W64" s="70"/>
      <c r="X64" s="70"/>
      <c r="Y64" s="70"/>
      <c r="Z64" s="72" t="str">
        <f t="shared" si="3"/>
        <v/>
      </c>
    </row>
    <row r="65" spans="2:26" ht="15.75" x14ac:dyDescent="0.25">
      <c r="B65" s="69">
        <f t="shared" si="2"/>
        <v>35</v>
      </c>
      <c r="C65" s="257" t="str">
        <f>IF('תנאי סף'!BE65&lt;&gt;1,"",'תנאי סף'!F65)</f>
        <v xml:space="preserve">הקשר הווקאלי וינה - תל אביב </v>
      </c>
      <c r="D65" s="67">
        <f>'סיכום לועדה - תוצאות'!O65</f>
        <v>70188</v>
      </c>
      <c r="E65" s="62">
        <f t="shared" si="4"/>
        <v>3.5546273004573692E-2</v>
      </c>
      <c r="F65" s="66">
        <f>IF(B65="","",'התחשיב הבסיסי'!AF65)</f>
        <v>60844.337718386989</v>
      </c>
      <c r="G65" s="62">
        <f>IF(C65="","",'תמיכה מינימלית'!W65)</f>
        <v>3.0214249280668553E-2</v>
      </c>
      <c r="H65" s="67">
        <f>IF(C65="","",'תמיכה מינימלית'!X65)</f>
        <v>61151.404689626383</v>
      </c>
      <c r="I65" s="71">
        <f>IF($C65="","",'הגבלה לסכום מבוקש (1)'!D65)</f>
        <v>160000</v>
      </c>
      <c r="J65" s="68">
        <f>'הגבלה לסכום מבוקש (2)'!W65</f>
        <v>66186.312173213504</v>
      </c>
      <c r="K65" s="59">
        <f t="shared" si="5"/>
        <v>-4001.6878267864959</v>
      </c>
      <c r="L65" s="70"/>
      <c r="M65" s="70"/>
      <c r="N65" s="70"/>
      <c r="O65" s="70"/>
      <c r="P65" s="70"/>
      <c r="Q65" s="70"/>
      <c r="R65" s="70"/>
      <c r="S65" s="70"/>
      <c r="T65" s="70"/>
      <c r="U65" s="70"/>
      <c r="V65" s="70"/>
      <c r="W65" s="70"/>
      <c r="X65" s="70"/>
      <c r="Y65" s="70"/>
      <c r="Z65" s="72">
        <f t="shared" si="3"/>
        <v>-5.7013846053264032E-2</v>
      </c>
    </row>
    <row r="66" spans="2:26" ht="15.75" x14ac:dyDescent="0.25">
      <c r="B66" s="69">
        <f t="shared" si="2"/>
        <v>36</v>
      </c>
      <c r="C66" s="257" t="str">
        <f>IF('תנאי סף'!BE66&lt;&gt;1,"",'תנאי סף'!F66)</f>
        <v>בר-קיימא  -  iluminations</v>
      </c>
      <c r="D66" s="67">
        <f>'סיכום לועדה - תוצאות'!O66</f>
        <v>50679</v>
      </c>
      <c r="E66" s="62">
        <f t="shared" si="4"/>
        <v>2.5666062141659403E-2</v>
      </c>
      <c r="F66" s="66">
        <f>IF(B66="","",'התחשיב הבסיסי'!AF66)</f>
        <v>51949.984944274809</v>
      </c>
      <c r="G66" s="62">
        <f>IF(C66="","",'תמיכה מינימלית'!W66)</f>
        <v>2.579746701325273E-2</v>
      </c>
      <c r="H66" s="67">
        <f>IF(C66="","",'תמיכה מינימלית'!X66)</f>
        <v>52212.164222264546</v>
      </c>
      <c r="I66" s="71">
        <f>IF($C66="","",'הגבלה לסכום מבוקש (1)'!D66)</f>
        <v>100000</v>
      </c>
      <c r="J66" s="68">
        <f>'הגבלה לסכום מבוקש (2)'!W66</f>
        <v>56511.058380317365</v>
      </c>
      <c r="K66" s="59">
        <f t="shared" si="5"/>
        <v>5832.0583803173649</v>
      </c>
      <c r="L66" s="70"/>
      <c r="M66" s="70"/>
      <c r="N66" s="70"/>
      <c r="O66" s="70"/>
      <c r="P66" s="70"/>
      <c r="Q66" s="70"/>
      <c r="R66" s="70"/>
      <c r="S66" s="70"/>
      <c r="T66" s="70"/>
      <c r="U66" s="70"/>
      <c r="V66" s="70"/>
      <c r="W66" s="70"/>
      <c r="X66" s="70"/>
      <c r="Y66" s="70"/>
      <c r="Z66" s="72">
        <f t="shared" si="3"/>
        <v>0.11507840289503275</v>
      </c>
    </row>
    <row r="67" spans="2:26" ht="15.75" x14ac:dyDescent="0.25">
      <c r="B67" s="69">
        <f t="shared" si="2"/>
        <v>37</v>
      </c>
      <c r="C67" s="257" t="str">
        <f>IF('תנאי סף'!BE67&lt;&gt;1,"",'תנאי סף'!F67)</f>
        <v>בר-קיימא - קולות חבויים</v>
      </c>
      <c r="D67" s="67">
        <f>'סיכום לועדה - תוצאות'!O67</f>
        <v>38346</v>
      </c>
      <c r="E67" s="62">
        <f t="shared" si="4"/>
        <v>1.9420091534641006E-2</v>
      </c>
      <c r="F67" s="66">
        <f>IF(B67="","",'התחשיב הבסיסי'!AF67)</f>
        <v>40124.923840482355</v>
      </c>
      <c r="G67" s="62">
        <f>IF(C67="","",'תמיכה מינימלית'!W67)</f>
        <v>1.9925345508655396E-2</v>
      </c>
      <c r="H67" s="67">
        <f>IF(C67="","",'תמיכה מינימלית'!X67)</f>
        <v>40327.424833950878</v>
      </c>
      <c r="I67" s="71">
        <f>IF($C67="","",'הגבלה לסכום מבוקש (1)'!D67)</f>
        <v>100000</v>
      </c>
      <c r="J67" s="68">
        <f>'הגבלה לסכום מבוקש (2)'!W67</f>
        <v>43647.78769594575</v>
      </c>
      <c r="K67" s="59">
        <f t="shared" si="5"/>
        <v>5301.7876959457499</v>
      </c>
      <c r="L67" s="70"/>
      <c r="M67" s="70"/>
      <c r="N67" s="70"/>
      <c r="O67" s="70"/>
      <c r="P67" s="70"/>
      <c r="Q67" s="70"/>
      <c r="R67" s="70"/>
      <c r="S67" s="70"/>
      <c r="T67" s="70"/>
      <c r="U67" s="70"/>
      <c r="V67" s="70"/>
      <c r="W67" s="70"/>
      <c r="X67" s="70"/>
      <c r="Y67" s="70"/>
      <c r="Z67" s="72">
        <f t="shared" si="3"/>
        <v>0.13826181859765685</v>
      </c>
    </row>
    <row r="68" spans="2:26" ht="15.75" hidden="1" x14ac:dyDescent="0.25">
      <c r="B68" s="69" t="str">
        <f t="shared" si="2"/>
        <v/>
      </c>
      <c r="C68" s="257" t="str">
        <f>IF('תנאי סף'!BE68&lt;&gt;1,"",'תנאי סף'!F68)</f>
        <v/>
      </c>
      <c r="D68" s="67" t="str">
        <f>'סיכום לועדה - תוצאות'!O68</f>
        <v/>
      </c>
      <c r="E68" s="62" t="str">
        <f t="shared" si="4"/>
        <v/>
      </c>
      <c r="F68" s="66" t="str">
        <f>IF(B68="","",'התחשיב הבסיסי'!AF68)</f>
        <v/>
      </c>
      <c r="G68" s="62" t="str">
        <f>IF(C68="","",'תמיכה מינימלית'!W68)</f>
        <v/>
      </c>
      <c r="H68" s="67" t="str">
        <f>IF(C68="","",'תמיכה מינימלית'!X68)</f>
        <v/>
      </c>
      <c r="I68" s="71" t="str">
        <f>IF($C68="","",'הגבלה לסכום מבוקש (1)'!D68)</f>
        <v/>
      </c>
      <c r="J68" s="68" t="str">
        <f>'הגבלה לסכום מבוקש (2)'!W68</f>
        <v/>
      </c>
      <c r="K68" s="59" t="str">
        <f t="shared" si="5"/>
        <v/>
      </c>
      <c r="L68" s="70"/>
      <c r="M68" s="70"/>
      <c r="N68" s="70"/>
      <c r="O68" s="70"/>
      <c r="P68" s="70"/>
      <c r="Q68" s="70"/>
      <c r="R68" s="70"/>
      <c r="S68" s="70"/>
      <c r="T68" s="70"/>
      <c r="U68" s="70"/>
      <c r="V68" s="70"/>
      <c r="W68" s="70"/>
      <c r="X68" s="70"/>
      <c r="Y68" s="70"/>
      <c r="Z68" s="72" t="str">
        <f t="shared" si="3"/>
        <v/>
      </c>
    </row>
    <row r="69" spans="2:26" ht="15.75" hidden="1" x14ac:dyDescent="0.25">
      <c r="B69" s="69" t="str">
        <f t="shared" si="2"/>
        <v/>
      </c>
      <c r="C69" s="257" t="str">
        <f>IF('תנאי סף'!BE69&lt;&gt;1,"",'תנאי סף'!F69)</f>
        <v/>
      </c>
      <c r="D69" s="67" t="str">
        <f>'סיכום לועדה - תוצאות'!O69</f>
        <v/>
      </c>
      <c r="E69" s="62" t="str">
        <f t="shared" si="4"/>
        <v/>
      </c>
      <c r="F69" s="66" t="str">
        <f>IF(B69="","",'התחשיב הבסיסי'!AF69)</f>
        <v/>
      </c>
      <c r="G69" s="62" t="str">
        <f>IF(C69="","",'תמיכה מינימלית'!W69)</f>
        <v/>
      </c>
      <c r="H69" s="67" t="str">
        <f>IF(C69="","",'תמיכה מינימלית'!X69)</f>
        <v/>
      </c>
      <c r="I69" s="71" t="str">
        <f>IF($C69="","",'הגבלה לסכום מבוקש (1)'!D69)</f>
        <v/>
      </c>
      <c r="J69" s="68" t="str">
        <f>'הגבלה לסכום מבוקש (2)'!W69</f>
        <v/>
      </c>
      <c r="K69" s="59" t="str">
        <f t="shared" si="5"/>
        <v/>
      </c>
      <c r="L69" s="70"/>
      <c r="M69" s="70"/>
      <c r="N69" s="70"/>
      <c r="O69" s="70"/>
      <c r="P69" s="70"/>
      <c r="Q69" s="70"/>
      <c r="R69" s="70"/>
      <c r="S69" s="70"/>
      <c r="T69" s="70"/>
      <c r="U69" s="70"/>
      <c r="V69" s="70"/>
      <c r="W69" s="70"/>
      <c r="X69" s="70"/>
      <c r="Y69" s="70"/>
      <c r="Z69" s="72" t="str">
        <f t="shared" si="3"/>
        <v/>
      </c>
    </row>
    <row r="70" spans="2:26" ht="15.75" x14ac:dyDescent="0.25">
      <c r="B70" s="69">
        <f t="shared" si="2"/>
        <v>40</v>
      </c>
      <c r="C70" s="257" t="str">
        <f>IF('תנאי סף'!BE70&lt;&gt;1,"",'תנאי סף'!F70)</f>
        <v>צוותא  - צלילי קסם</v>
      </c>
      <c r="D70" s="67">
        <f>'סיכום לועדה - תוצאות'!O70</f>
        <v>37925</v>
      </c>
      <c r="E70" s="62">
        <f t="shared" si="4"/>
        <v>1.9206878721411885E-2</v>
      </c>
      <c r="F70" s="66">
        <f>IF(B70="","",'התחשיב הבסיסי'!AF70)</f>
        <v>30996.314601007136</v>
      </c>
      <c r="G70" s="62">
        <f>IF(C70="","",'תמיכה מינימלית'!W70)</f>
        <v>1.5392235518636256E-2</v>
      </c>
      <c r="H70" s="67">
        <f>IF(C70="","",'תמיכה מינימלית'!X70)</f>
        <v>31152.745664291404</v>
      </c>
      <c r="I70" s="71">
        <f>IF($C70="","",'הגבלה לסכום מבוקש (1)'!D70)</f>
        <v>150000</v>
      </c>
      <c r="J70" s="68">
        <f>'הגבלה לסכום מבוקש (2)'!W70</f>
        <v>33717.710329870628</v>
      </c>
      <c r="K70" s="59">
        <f t="shared" si="5"/>
        <v>-4207.2896701293721</v>
      </c>
      <c r="L70" s="70"/>
      <c r="M70" s="70"/>
      <c r="N70" s="70"/>
      <c r="O70" s="70"/>
      <c r="P70" s="70"/>
      <c r="Q70" s="70"/>
      <c r="R70" s="70"/>
      <c r="S70" s="70"/>
      <c r="T70" s="70"/>
      <c r="U70" s="70"/>
      <c r="V70" s="70"/>
      <c r="W70" s="70"/>
      <c r="X70" s="70"/>
      <c r="Y70" s="70"/>
      <c r="Z70" s="72">
        <f t="shared" si="3"/>
        <v>-0.11093710402450553</v>
      </c>
    </row>
    <row r="71" spans="2:26" ht="15.75" hidden="1" x14ac:dyDescent="0.25">
      <c r="B71" s="69" t="str">
        <f t="shared" si="2"/>
        <v/>
      </c>
      <c r="C71" s="257" t="str">
        <f>IF('תנאי סף'!BE71&lt;&gt;1,"",'תנאי סף'!F71)</f>
        <v/>
      </c>
      <c r="D71" s="67" t="str">
        <f>'סיכום לועדה - תוצאות'!O71</f>
        <v/>
      </c>
      <c r="E71" s="62" t="str">
        <f t="shared" si="4"/>
        <v/>
      </c>
      <c r="F71" s="66" t="str">
        <f>IF(B71="","",'התחשיב הבסיסי'!AF71)</f>
        <v/>
      </c>
      <c r="G71" s="62" t="str">
        <f>IF(C71="","",'תמיכה מינימלית'!W71)</f>
        <v/>
      </c>
      <c r="H71" s="67" t="str">
        <f>IF(C71="","",'תמיכה מינימלית'!X71)</f>
        <v/>
      </c>
      <c r="I71" s="71" t="str">
        <f>IF($C71="","",'הגבלה לסכום מבוקש (1)'!D71)</f>
        <v/>
      </c>
      <c r="J71" s="68" t="str">
        <f>'הגבלה לסכום מבוקש (2)'!W71</f>
        <v/>
      </c>
      <c r="K71" s="59" t="str">
        <f t="shared" si="5"/>
        <v/>
      </c>
      <c r="L71" s="70"/>
      <c r="M71" s="70"/>
      <c r="N71" s="70"/>
      <c r="O71" s="70"/>
      <c r="P71" s="70"/>
      <c r="Q71" s="70"/>
      <c r="R71" s="70"/>
      <c r="S71" s="70"/>
      <c r="T71" s="70"/>
      <c r="U71" s="70"/>
      <c r="V71" s="70"/>
      <c r="W71" s="70"/>
      <c r="X71" s="70"/>
      <c r="Y71" s="70"/>
      <c r="Z71" s="72" t="str">
        <f t="shared" si="3"/>
        <v/>
      </c>
    </row>
    <row r="72" spans="2:26" ht="15.75" x14ac:dyDescent="0.25">
      <c r="B72" s="69">
        <f t="shared" si="2"/>
        <v>42</v>
      </c>
      <c r="C72" s="257" t="str">
        <f>IF('תנאי סף'!BE72&lt;&gt;1,"",'תנאי סף'!F72)</f>
        <v>אוצר המוסיקה היהודית - סדרת קונצרטים לעוגב</v>
      </c>
      <c r="D72" s="67">
        <f>'סיכום לועדה - תוצאות'!O72</f>
        <v>35446</v>
      </c>
      <c r="E72" s="62">
        <f t="shared" si="4"/>
        <v>1.7951404697670814E-2</v>
      </c>
      <c r="F72" s="66">
        <f>IF(B72="","",'התחשיב הבסיסי'!AF72)</f>
        <v>40296.736218893195</v>
      </c>
      <c r="G72" s="62">
        <f>IF(C72="","",'תמיכה מינימלית'!W72)</f>
        <v>2.0010664574084899E-2</v>
      </c>
      <c r="H72" s="67">
        <f>IF(C72="","",'תמיכה מינימלית'!X72)</f>
        <v>40500.104308769354</v>
      </c>
      <c r="I72" s="71">
        <f>IF($C72="","",'הגבלה לסכום מבוקש (1)'!D72)</f>
        <v>130000</v>
      </c>
      <c r="J72" s="68">
        <f>'הגבלה לסכום מבוקש (2)'!W72</f>
        <v>43834.684753899732</v>
      </c>
      <c r="K72" s="59">
        <f t="shared" si="5"/>
        <v>8388.6847538997317</v>
      </c>
      <c r="L72" s="70"/>
      <c r="M72" s="70"/>
      <c r="N72" s="70"/>
      <c r="O72" s="70"/>
      <c r="P72" s="70"/>
      <c r="Q72" s="70"/>
      <c r="R72" s="70"/>
      <c r="S72" s="70"/>
      <c r="T72" s="70"/>
      <c r="U72" s="70"/>
      <c r="V72" s="70"/>
      <c r="W72" s="70"/>
      <c r="X72" s="70"/>
      <c r="Y72" s="70"/>
      <c r="Z72" s="72">
        <f t="shared" si="3"/>
        <v>0.23666097031822297</v>
      </c>
    </row>
    <row r="73" spans="2:26" ht="15.75" hidden="1" x14ac:dyDescent="0.25">
      <c r="B73" s="69" t="str">
        <f t="shared" si="2"/>
        <v/>
      </c>
      <c r="C73" s="257" t="str">
        <f>IF('תנאי סף'!BE73&lt;&gt;1,"",'תנאי סף'!F73)</f>
        <v/>
      </c>
      <c r="D73" s="67" t="str">
        <f>'סיכום לועדה - תוצאות'!O73</f>
        <v/>
      </c>
      <c r="E73" s="62" t="str">
        <f t="shared" si="4"/>
        <v/>
      </c>
      <c r="F73" s="66" t="str">
        <f>IF(B73="","",'התחשיב הבסיסי'!AF73)</f>
        <v/>
      </c>
      <c r="G73" s="62" t="str">
        <f>IF(C73="","",'תמיכה מינימלית'!W73)</f>
        <v/>
      </c>
      <c r="H73" s="67" t="str">
        <f>IF(C73="","",'תמיכה מינימלית'!X73)</f>
        <v/>
      </c>
      <c r="I73" s="71" t="str">
        <f>IF($C73="","",'הגבלה לסכום מבוקש (1)'!D73)</f>
        <v/>
      </c>
      <c r="J73" s="68" t="str">
        <f>'הגבלה לסכום מבוקש (2)'!W73</f>
        <v/>
      </c>
      <c r="K73" s="59" t="str">
        <f t="shared" si="5"/>
        <v/>
      </c>
      <c r="L73" s="70"/>
      <c r="M73" s="70"/>
      <c r="N73" s="70"/>
      <c r="O73" s="70"/>
      <c r="P73" s="70"/>
      <c r="Q73" s="70"/>
      <c r="R73" s="70"/>
      <c r="S73" s="70"/>
      <c r="T73" s="70"/>
      <c r="U73" s="70"/>
      <c r="V73" s="70"/>
      <c r="W73" s="70"/>
      <c r="X73" s="70"/>
      <c r="Y73" s="70"/>
      <c r="Z73" s="72" t="str">
        <f t="shared" si="3"/>
        <v/>
      </c>
    </row>
    <row r="74" spans="2:26" ht="15.75" hidden="1" x14ac:dyDescent="0.25">
      <c r="B74" s="69" t="str">
        <f t="shared" si="2"/>
        <v/>
      </c>
      <c r="C74" s="257" t="str">
        <f>IF('תנאי סף'!BE74&lt;&gt;1,"",'תנאי סף'!F74)</f>
        <v/>
      </c>
      <c r="D74" s="67" t="str">
        <f>'סיכום לועדה - תוצאות'!O74</f>
        <v/>
      </c>
      <c r="E74" s="62" t="str">
        <f t="shared" si="4"/>
        <v/>
      </c>
      <c r="F74" s="66" t="str">
        <f>IF(B74="","",'התחשיב הבסיסי'!AF74)</f>
        <v/>
      </c>
      <c r="G74" s="62" t="str">
        <f>IF(C74="","",'תמיכה מינימלית'!W74)</f>
        <v/>
      </c>
      <c r="H74" s="67" t="str">
        <f>IF(C74="","",'תמיכה מינימלית'!X74)</f>
        <v/>
      </c>
      <c r="I74" s="71" t="str">
        <f>IF($C74="","",'הגבלה לסכום מבוקש (1)'!D74)</f>
        <v/>
      </c>
      <c r="J74" s="68" t="str">
        <f>'הגבלה לסכום מבוקש (2)'!W74</f>
        <v/>
      </c>
      <c r="K74" s="59" t="str">
        <f t="shared" si="5"/>
        <v/>
      </c>
      <c r="L74" s="70"/>
      <c r="M74" s="70"/>
      <c r="N74" s="70"/>
      <c r="O74" s="70"/>
      <c r="P74" s="70"/>
      <c r="Q74" s="70"/>
      <c r="R74" s="70"/>
      <c r="S74" s="70"/>
      <c r="T74" s="70"/>
      <c r="U74" s="70"/>
      <c r="V74" s="70"/>
      <c r="W74" s="70"/>
      <c r="X74" s="70"/>
      <c r="Y74" s="70"/>
      <c r="Z74" s="72" t="str">
        <f t="shared" si="3"/>
        <v/>
      </c>
    </row>
    <row r="75" spans="2:26" ht="15.75" hidden="1" x14ac:dyDescent="0.25">
      <c r="B75" s="69" t="str">
        <f t="shared" si="2"/>
        <v/>
      </c>
      <c r="C75" s="257" t="str">
        <f>IF('תנאי סף'!BE75&lt;&gt;1,"",'תנאי סף'!F75)</f>
        <v/>
      </c>
      <c r="D75" s="67" t="str">
        <f>'סיכום לועדה - תוצאות'!O75</f>
        <v/>
      </c>
      <c r="E75" s="62" t="str">
        <f t="shared" si="4"/>
        <v/>
      </c>
      <c r="F75" s="66" t="str">
        <f>IF(B75="","",'התחשיב הבסיסי'!AF75)</f>
        <v/>
      </c>
      <c r="G75" s="62" t="str">
        <f>IF(C75="","",'תמיכה מינימלית'!W75)</f>
        <v/>
      </c>
      <c r="H75" s="67" t="str">
        <f>IF(C75="","",'תמיכה מינימלית'!X75)</f>
        <v/>
      </c>
      <c r="I75" s="71" t="str">
        <f>IF($C75="","",'הגבלה לסכום מבוקש (1)'!D75)</f>
        <v/>
      </c>
      <c r="J75" s="68" t="str">
        <f>'הגבלה לסכום מבוקש (2)'!W75</f>
        <v/>
      </c>
      <c r="K75" s="59" t="str">
        <f t="shared" si="5"/>
        <v/>
      </c>
      <c r="L75" s="70"/>
      <c r="M75" s="70"/>
      <c r="N75" s="70"/>
      <c r="O75" s="70"/>
      <c r="P75" s="70"/>
      <c r="Q75" s="70"/>
      <c r="R75" s="70"/>
      <c r="S75" s="70"/>
      <c r="T75" s="70"/>
      <c r="U75" s="70"/>
      <c r="V75" s="70"/>
      <c r="W75" s="70"/>
      <c r="X75" s="70"/>
      <c r="Y75" s="70"/>
      <c r="Z75" s="72" t="str">
        <f t="shared" si="3"/>
        <v/>
      </c>
    </row>
    <row r="76" spans="2:26" ht="15.75" x14ac:dyDescent="0.25">
      <c r="B76" s="69">
        <f t="shared" si="2"/>
        <v>46</v>
      </c>
      <c r="C76" s="257" t="str">
        <f>IF('תנאי סף'!BE76&lt;&gt;1,"",'תנאי סף'!F76)</f>
        <v>תו המשווה - מוסיקה בונת שיוויון</v>
      </c>
      <c r="D76" s="67">
        <f>'סיכום לועדה - תוצאות'!O76</f>
        <v>52781</v>
      </c>
      <c r="E76" s="62">
        <f t="shared" si="4"/>
        <v>2.673060687659435E-2</v>
      </c>
      <c r="F76" s="66">
        <f>IF(B76="","",'התחשיב הבסיסי'!AF76)</f>
        <v>57900.406467781606</v>
      </c>
      <c r="G76" s="62">
        <f>IF(C76="","",'תמיכה מינימלית'!W76)</f>
        <v>2.8752343768891381E-2</v>
      </c>
      <c r="H76" s="67">
        <f>IF(C76="","",'תמיכה מינימלית'!X76)</f>
        <v>58192.61611479726</v>
      </c>
      <c r="I76" s="71">
        <f>IF($C76="","",'הגבלה לסכום מבוקש (1)'!D76)</f>
        <v>200000</v>
      </c>
      <c r="J76" s="68">
        <f>'הגבלה לסכום מבוקש (2)'!W76</f>
        <v>62983.911422779071</v>
      </c>
      <c r="K76" s="59">
        <f t="shared" si="5"/>
        <v>10202.911422779071</v>
      </c>
      <c r="L76" s="70"/>
      <c r="M76" s="70"/>
      <c r="N76" s="70"/>
      <c r="O76" s="70"/>
      <c r="P76" s="70"/>
      <c r="Q76" s="70"/>
      <c r="R76" s="70"/>
      <c r="S76" s="70"/>
      <c r="T76" s="70"/>
      <c r="U76" s="70"/>
      <c r="V76" s="70"/>
      <c r="W76" s="70"/>
      <c r="X76" s="70"/>
      <c r="Y76" s="70"/>
      <c r="Z76" s="72">
        <f t="shared" si="3"/>
        <v>0.19330651982302477</v>
      </c>
    </row>
    <row r="77" spans="2:26" ht="15.75" hidden="1" x14ac:dyDescent="0.25">
      <c r="B77" s="69" t="str">
        <f t="shared" si="2"/>
        <v/>
      </c>
      <c r="C77" s="257" t="str">
        <f>IF('תנאי סף'!BE77&lt;&gt;1,"",'תנאי סף'!F77)</f>
        <v/>
      </c>
      <c r="D77" s="67" t="str">
        <f>'סיכום לועדה - תוצאות'!O77</f>
        <v/>
      </c>
      <c r="E77" s="62" t="str">
        <f t="shared" si="4"/>
        <v/>
      </c>
      <c r="F77" s="66" t="str">
        <f>IF(B77="","",'התחשיב הבסיסי'!AF77)</f>
        <v/>
      </c>
      <c r="G77" s="62" t="str">
        <f>IF(C77="","",'תמיכה מינימלית'!W77)</f>
        <v/>
      </c>
      <c r="H77" s="67" t="str">
        <f>IF(C77="","",'תמיכה מינימלית'!X77)</f>
        <v/>
      </c>
      <c r="I77" s="71" t="str">
        <f>IF($C77="","",'הגבלה לסכום מבוקש (1)'!D77)</f>
        <v/>
      </c>
      <c r="J77" s="68" t="str">
        <f>'הגבלה לסכום מבוקש (2)'!W77</f>
        <v/>
      </c>
      <c r="K77" s="59" t="str">
        <f t="shared" si="5"/>
        <v/>
      </c>
      <c r="L77" s="70"/>
      <c r="M77" s="70"/>
      <c r="N77" s="70"/>
      <c r="O77" s="70"/>
      <c r="P77" s="70"/>
      <c r="Q77" s="70"/>
      <c r="R77" s="70"/>
      <c r="S77" s="70"/>
      <c r="T77" s="70"/>
      <c r="U77" s="70"/>
      <c r="V77" s="70"/>
      <c r="W77" s="70"/>
      <c r="X77" s="70"/>
      <c r="Y77" s="70"/>
      <c r="Z77" s="72" t="str">
        <f t="shared" si="3"/>
        <v/>
      </c>
    </row>
    <row r="78" spans="2:26" ht="15.75" hidden="1" x14ac:dyDescent="0.25">
      <c r="B78" s="69" t="str">
        <f t="shared" si="2"/>
        <v/>
      </c>
      <c r="C78" s="257" t="str">
        <f>IF('תנאי סף'!BE78&lt;&gt;1,"",'תנאי סף'!F78)</f>
        <v/>
      </c>
      <c r="D78" s="67" t="str">
        <f>'סיכום לועדה - תוצאות'!O78</f>
        <v/>
      </c>
      <c r="E78" s="62" t="str">
        <f t="shared" si="4"/>
        <v/>
      </c>
      <c r="F78" s="66" t="str">
        <f>IF(B78="","",'התחשיב הבסיסי'!AF78)</f>
        <v/>
      </c>
      <c r="G78" s="62" t="str">
        <f>IF(C78="","",'תמיכה מינימלית'!W78)</f>
        <v/>
      </c>
      <c r="H78" s="67" t="str">
        <f>IF(C78="","",'תמיכה מינימלית'!X78)</f>
        <v/>
      </c>
      <c r="I78" s="71" t="str">
        <f>IF($C78="","",'הגבלה לסכום מבוקש (1)'!D78)</f>
        <v/>
      </c>
      <c r="J78" s="68" t="str">
        <f>'הגבלה לסכום מבוקש (2)'!W78</f>
        <v/>
      </c>
      <c r="K78" s="59" t="str">
        <f t="shared" si="5"/>
        <v/>
      </c>
      <c r="L78" s="70"/>
      <c r="M78" s="70"/>
      <c r="N78" s="70"/>
      <c r="O78" s="70"/>
      <c r="P78" s="70"/>
      <c r="Q78" s="70"/>
      <c r="R78" s="70"/>
      <c r="S78" s="70"/>
      <c r="T78" s="70"/>
      <c r="U78" s="70"/>
      <c r="V78" s="70"/>
      <c r="W78" s="70"/>
      <c r="X78" s="70"/>
      <c r="Y78" s="70"/>
      <c r="Z78" s="72" t="str">
        <f t="shared" si="3"/>
        <v/>
      </c>
    </row>
    <row r="79" spans="2:26" ht="15.75" hidden="1" x14ac:dyDescent="0.25">
      <c r="B79" s="69" t="str">
        <f t="shared" si="2"/>
        <v/>
      </c>
      <c r="C79" s="257" t="str">
        <f>IF('תנאי סף'!BE79&lt;&gt;1,"",'תנאי סף'!F79)</f>
        <v/>
      </c>
      <c r="D79" s="67" t="str">
        <f>'סיכום לועדה - תוצאות'!O79</f>
        <v/>
      </c>
      <c r="E79" s="62" t="str">
        <f t="shared" si="4"/>
        <v/>
      </c>
      <c r="F79" s="66" t="str">
        <f>IF(B79="","",'התחשיב הבסיסי'!AF79)</f>
        <v/>
      </c>
      <c r="G79" s="62" t="str">
        <f>IF(C79="","",'תמיכה מינימלית'!W79)</f>
        <v/>
      </c>
      <c r="H79" s="67" t="str">
        <f>IF(C79="","",'תמיכה מינימלית'!X79)</f>
        <v/>
      </c>
      <c r="I79" s="71" t="str">
        <f>IF($C79="","",'הגבלה לסכום מבוקש (1)'!D79)</f>
        <v/>
      </c>
      <c r="J79" s="68" t="str">
        <f>'הגבלה לסכום מבוקש (2)'!W79</f>
        <v/>
      </c>
      <c r="K79" s="59" t="str">
        <f t="shared" si="5"/>
        <v/>
      </c>
      <c r="L79" s="70"/>
      <c r="M79" s="70"/>
      <c r="N79" s="70"/>
      <c r="O79" s="70"/>
      <c r="P79" s="70"/>
      <c r="Q79" s="70"/>
      <c r="R79" s="70"/>
      <c r="S79" s="70"/>
      <c r="T79" s="70"/>
      <c r="U79" s="70"/>
      <c r="V79" s="70"/>
      <c r="W79" s="70"/>
      <c r="X79" s="70"/>
      <c r="Y79" s="70"/>
      <c r="Z79" s="72" t="str">
        <f t="shared" si="3"/>
        <v/>
      </c>
    </row>
    <row r="80" spans="2:26" ht="15.75" x14ac:dyDescent="0.25">
      <c r="B80" s="69">
        <f t="shared" si="2"/>
        <v>50</v>
      </c>
      <c r="C80" s="257" t="str">
        <f>IF('תנאי סף'!BE80&lt;&gt;1,"",'תנאי סף'!F80)</f>
        <v>מיוזיק פורט - קידום אמנים ברשת</v>
      </c>
      <c r="D80" s="67">
        <f>'סיכום לועדה - תוצאות'!O80</f>
        <v>58881</v>
      </c>
      <c r="E80" s="62">
        <f t="shared" si="4"/>
        <v>2.9819913671600612E-2</v>
      </c>
      <c r="F80" s="66">
        <f>IF(B80="","",'התחשיב הבסיסי'!AF80)</f>
        <v>61998.788826190066</v>
      </c>
      <c r="G80" s="62">
        <f>IF(C80="","",'תמיכה מינימלית'!W80)</f>
        <v>3.0787529800459058E-2</v>
      </c>
      <c r="H80" s="67">
        <f>IF(C80="","",'תמיכה מינימלית'!X80)</f>
        <v>62311.6820389239</v>
      </c>
      <c r="I80" s="71">
        <f>IF($C80="","",'הגבלה לסכום מבוקש (1)'!D80)</f>
        <v>300000</v>
      </c>
      <c r="J80" s="68">
        <f>'הגבלה לסכום מבוקש (2)'!W80</f>
        <v>67442.121082884245</v>
      </c>
      <c r="K80" s="59">
        <f t="shared" si="5"/>
        <v>8561.121082884245</v>
      </c>
      <c r="L80" s="70"/>
      <c r="M80" s="70"/>
      <c r="N80" s="70"/>
      <c r="O80" s="70"/>
      <c r="P80" s="70"/>
      <c r="Q80" s="70"/>
      <c r="R80" s="70"/>
      <c r="S80" s="70"/>
      <c r="T80" s="70"/>
      <c r="U80" s="70"/>
      <c r="V80" s="70"/>
      <c r="W80" s="70"/>
      <c r="X80" s="70"/>
      <c r="Y80" s="70"/>
      <c r="Z80" s="72">
        <f t="shared" si="3"/>
        <v>0.14539700553462484</v>
      </c>
    </row>
    <row r="81" spans="2:26" ht="15" customHeight="1" x14ac:dyDescent="0.25">
      <c r="B81" s="69">
        <f t="shared" si="2"/>
        <v>51</v>
      </c>
      <c r="C81" s="257" t="str">
        <f>IF('תנאי סף'!BE81&lt;&gt;1,"",'תנאי סף'!F81)</f>
        <v>כביש אחד  - פרויקט מוזיקלי</v>
      </c>
      <c r="D81" s="67">
        <f>'סיכום לועדה - תוצאות'!O81</f>
        <v>38628</v>
      </c>
      <c r="E81" s="62">
        <f t="shared" si="4"/>
        <v>1.9562908668442933E-2</v>
      </c>
      <c r="F81" s="66">
        <f>IF(B81="","",'התחשיב הבסיסי'!AF81)</f>
        <v>35721.309579846929</v>
      </c>
      <c r="G81" s="62">
        <f>IF(C81="","",'תמיכה מינימלית'!W81)</f>
        <v>1.7390771152948244E-2</v>
      </c>
      <c r="H81" s="67">
        <f>IF(C81="","",'תמיכה מינימלית'!X81)</f>
        <v>35197.633896501924</v>
      </c>
      <c r="I81" s="71">
        <f>IF($C81="","",'הגבלה לסכום מבוקש (1)'!D81)</f>
        <v>70000</v>
      </c>
      <c r="J81" s="68">
        <f>'הגבלה לסכום מבוקש (2)'!W81</f>
        <v>38095.634869815935</v>
      </c>
      <c r="K81" s="59">
        <f t="shared" si="5"/>
        <v>-532.36513018406549</v>
      </c>
      <c r="L81" s="70"/>
      <c r="M81" s="70"/>
      <c r="N81" s="70"/>
      <c r="O81" s="70"/>
      <c r="P81" s="70"/>
      <c r="Q81" s="70"/>
      <c r="R81" s="70"/>
      <c r="S81" s="70"/>
      <c r="T81" s="70"/>
      <c r="U81" s="70"/>
      <c r="V81" s="70"/>
      <c r="W81" s="70"/>
      <c r="X81" s="70"/>
      <c r="Y81" s="70"/>
      <c r="Z81" s="72">
        <f t="shared" si="3"/>
        <v>-1.378184555721408E-2</v>
      </c>
    </row>
    <row r="82" spans="2:26" ht="15.75" hidden="1" x14ac:dyDescent="0.25">
      <c r="B82" s="69" t="str">
        <f t="shared" si="2"/>
        <v/>
      </c>
      <c r="C82" s="257" t="str">
        <f>IF('תנאי סף'!BE82&lt;&gt;1,"",'תנאי סף'!F82)</f>
        <v/>
      </c>
      <c r="D82" s="67" t="str">
        <f>'סיכום לועדה - תוצאות'!O82</f>
        <v/>
      </c>
      <c r="E82" s="62" t="str">
        <f t="shared" si="4"/>
        <v/>
      </c>
      <c r="F82" s="66" t="str">
        <f>IF(B82="","",'התחשיב הבסיסי'!AF82)</f>
        <v/>
      </c>
      <c r="G82" s="62" t="str">
        <f>IF(C82="","",'תמיכה מינימלית'!W82)</f>
        <v/>
      </c>
      <c r="H82" s="67" t="str">
        <f>IF(C82="","",'תמיכה מינימלית'!X82)</f>
        <v/>
      </c>
      <c r="I82" s="71" t="str">
        <f>IF($C82="","",'הגבלה לסכום מבוקש (1)'!D82)</f>
        <v/>
      </c>
      <c r="J82" s="68" t="str">
        <f>'הגבלה לסכום מבוקש (2)'!W82</f>
        <v/>
      </c>
      <c r="K82" s="59" t="str">
        <f t="shared" si="5"/>
        <v/>
      </c>
      <c r="L82" s="70"/>
      <c r="M82" s="70"/>
      <c r="N82" s="70"/>
      <c r="O82" s="70"/>
      <c r="P82" s="70"/>
      <c r="Q82" s="70"/>
      <c r="R82" s="70"/>
      <c r="S82" s="70"/>
      <c r="T82" s="70"/>
      <c r="U82" s="70"/>
      <c r="V82" s="70"/>
      <c r="W82" s="70"/>
      <c r="X82" s="70"/>
      <c r="Y82" s="70"/>
      <c r="Z82" s="72" t="str">
        <f t="shared" si="3"/>
        <v/>
      </c>
    </row>
    <row r="83" spans="2:26" ht="42" customHeight="1" x14ac:dyDescent="0.25">
      <c r="B83" s="69">
        <f t="shared" si="2"/>
        <v>53</v>
      </c>
      <c r="C83" s="257" t="str">
        <f>IF('תנאי סף'!BE83&lt;&gt;1,"",'תנאי סף'!F83)</f>
        <v>עירית תל-אביב-יפו- תאטרון הסמטה ג'אז 2025</v>
      </c>
      <c r="D83" s="67">
        <f>'סיכום לועדה - תוצאות'!O83</f>
        <v>75631</v>
      </c>
      <c r="E83" s="62">
        <f t="shared" si="4"/>
        <v>3.8302846264445675E-2</v>
      </c>
      <c r="F83" s="66">
        <f>IF(B83="","",'התחשיב הבסיסי'!AF83)</f>
        <v>47634.514737367121</v>
      </c>
      <c r="G83" s="62">
        <f>IF(C83="","",'תמיכה מינימלית'!W83)</f>
        <v>2.3190665586534244E-2</v>
      </c>
      <c r="H83" s="67">
        <f>IF(C83="","",'תמיכה מינימלית'!X83)</f>
        <v>46936.191037891906</v>
      </c>
      <c r="I83" s="71">
        <f>IF($C83="","",'הגבלה לסכום מבוקש (1)'!D83)</f>
        <v>100000</v>
      </c>
      <c r="J83" s="68">
        <f>'הגבלה לסכום מבוקש (2)'!W83</f>
        <v>50800.687376237591</v>
      </c>
      <c r="K83" s="59">
        <f t="shared" si="5"/>
        <v>-24830.312623762409</v>
      </c>
      <c r="L83" s="70"/>
      <c r="M83" s="70"/>
      <c r="N83" s="70"/>
      <c r="O83" s="70"/>
      <c r="P83" s="70"/>
      <c r="Q83" s="70"/>
      <c r="R83" s="70"/>
      <c r="S83" s="70"/>
      <c r="T83" s="70"/>
      <c r="U83" s="70"/>
      <c r="V83" s="70"/>
      <c r="W83" s="70"/>
      <c r="X83" s="70"/>
      <c r="Y83" s="70"/>
      <c r="Z83" s="72">
        <f t="shared" si="3"/>
        <v>-0.32830866475072934</v>
      </c>
    </row>
    <row r="84" spans="2:26" ht="27.75" hidden="1" customHeight="1" x14ac:dyDescent="0.25">
      <c r="B84" s="69" t="str">
        <f t="shared" si="2"/>
        <v/>
      </c>
      <c r="C84" s="257" t="str">
        <f>IF('תנאי סף'!BE84&lt;&gt;1,"",'תנאי סף'!F84)</f>
        <v/>
      </c>
      <c r="D84" s="67" t="str">
        <f>'סיכום לועדה - תוצאות'!O84</f>
        <v/>
      </c>
      <c r="E84" s="62" t="str">
        <f t="shared" si="4"/>
        <v/>
      </c>
      <c r="F84" s="66" t="str">
        <f>IF(B84="","",'התחשיב הבסיסי'!AF84)</f>
        <v/>
      </c>
      <c r="G84" s="62" t="str">
        <f>IF(C84="","",'תמיכה מינימלית'!W84)</f>
        <v/>
      </c>
      <c r="H84" s="67" t="str">
        <f>IF(C84="","",'תמיכה מינימלית'!X84)</f>
        <v/>
      </c>
      <c r="I84" s="71" t="str">
        <f>IF($C84="","",'הגבלה לסכום מבוקש (1)'!D84)</f>
        <v/>
      </c>
      <c r="J84" s="68" t="str">
        <f>'הגבלה לסכום מבוקש (2)'!W84</f>
        <v/>
      </c>
      <c r="K84" s="59" t="str">
        <f t="shared" si="5"/>
        <v/>
      </c>
      <c r="L84" s="70"/>
      <c r="M84" s="70"/>
      <c r="N84" s="70"/>
      <c r="O84" s="70"/>
      <c r="P84" s="70"/>
      <c r="Q84" s="70"/>
      <c r="R84" s="70"/>
      <c r="S84" s="70"/>
      <c r="T84" s="70"/>
      <c r="U84" s="70"/>
      <c r="V84" s="70"/>
      <c r="W84" s="70"/>
      <c r="X84" s="70"/>
      <c r="Y84" s="70"/>
      <c r="Z84" s="72" t="str">
        <f t="shared" si="3"/>
        <v/>
      </c>
    </row>
    <row r="85" spans="2:26" ht="36" hidden="1" customHeight="1" x14ac:dyDescent="0.25">
      <c r="B85" s="69" t="str">
        <f t="shared" si="2"/>
        <v/>
      </c>
      <c r="C85" s="257" t="str">
        <f>IF('תנאי סף'!BE85&lt;&gt;1,"",'תנאי סף'!F85)</f>
        <v/>
      </c>
      <c r="D85" s="67" t="str">
        <f>'סיכום לועדה - תוצאות'!O85</f>
        <v/>
      </c>
      <c r="E85" s="62" t="str">
        <f t="shared" si="4"/>
        <v/>
      </c>
      <c r="F85" s="66" t="str">
        <f>IF(B85="","",'התחשיב הבסיסי'!AF85)</f>
        <v/>
      </c>
      <c r="G85" s="62" t="str">
        <f>IF(C85="","",'תמיכה מינימלית'!W85)</f>
        <v/>
      </c>
      <c r="H85" s="67" t="str">
        <f>IF(C85="","",'תמיכה מינימלית'!X85)</f>
        <v/>
      </c>
      <c r="I85" s="71" t="str">
        <f>IF($C85="","",'הגבלה לסכום מבוקש (1)'!D85)</f>
        <v/>
      </c>
      <c r="J85" s="68" t="str">
        <f>'הגבלה לסכום מבוקש (2)'!W85</f>
        <v/>
      </c>
      <c r="K85" s="59" t="str">
        <f t="shared" si="5"/>
        <v/>
      </c>
      <c r="L85" s="70"/>
      <c r="M85" s="70"/>
      <c r="N85" s="70"/>
      <c r="O85" s="70"/>
      <c r="P85" s="70"/>
      <c r="Q85" s="70"/>
      <c r="R85" s="70"/>
      <c r="S85" s="70"/>
      <c r="T85" s="70"/>
      <c r="U85" s="70"/>
      <c r="V85" s="70"/>
      <c r="W85" s="70"/>
      <c r="X85" s="70"/>
      <c r="Y85" s="70"/>
      <c r="Z85" s="72" t="str">
        <f t="shared" si="3"/>
        <v/>
      </c>
    </row>
    <row r="86" spans="2:26" ht="28.5" hidden="1" customHeight="1" x14ac:dyDescent="0.25">
      <c r="B86" s="69" t="str">
        <f t="shared" si="2"/>
        <v/>
      </c>
      <c r="C86" s="257" t="str">
        <f>IF('תנאי סף'!BE86&lt;&gt;1,"",'תנאי סף'!F86)</f>
        <v/>
      </c>
      <c r="D86" s="67" t="str">
        <f>'סיכום לועדה - תוצאות'!O86</f>
        <v/>
      </c>
      <c r="E86" s="62" t="str">
        <f t="shared" si="4"/>
        <v/>
      </c>
      <c r="F86" s="66" t="str">
        <f>IF(B86="","",'התחשיב הבסיסי'!AF86)</f>
        <v/>
      </c>
      <c r="G86" s="62" t="str">
        <f>IF(C86="","",'תמיכה מינימלית'!W86)</f>
        <v/>
      </c>
      <c r="H86" s="67" t="str">
        <f>IF(C86="","",'תמיכה מינימלית'!X86)</f>
        <v/>
      </c>
      <c r="I86" s="71" t="str">
        <f>IF($C86="","",'הגבלה לסכום מבוקש (1)'!D86)</f>
        <v/>
      </c>
      <c r="J86" s="68" t="str">
        <f>'הגבלה לסכום מבוקש (2)'!W86</f>
        <v/>
      </c>
      <c r="K86" s="59" t="str">
        <f t="shared" si="5"/>
        <v/>
      </c>
      <c r="L86" s="70"/>
      <c r="M86" s="70"/>
      <c r="N86" s="70"/>
      <c r="O86" s="70"/>
      <c r="P86" s="70"/>
      <c r="Q86" s="70"/>
      <c r="R86" s="70"/>
      <c r="S86" s="70"/>
      <c r="T86" s="70"/>
      <c r="U86" s="70"/>
      <c r="V86" s="70"/>
      <c r="W86" s="70"/>
      <c r="X86" s="70"/>
      <c r="Y86" s="70"/>
      <c r="Z86" s="72" t="str">
        <f t="shared" si="3"/>
        <v/>
      </c>
    </row>
    <row r="87" spans="2:26" ht="36.75" hidden="1" customHeight="1" x14ac:dyDescent="0.25">
      <c r="B87" s="69" t="str">
        <f t="shared" si="2"/>
        <v/>
      </c>
      <c r="C87" s="257" t="str">
        <f>IF('תנאי סף'!BE87&lt;&gt;1,"",'תנאי סף'!F87)</f>
        <v/>
      </c>
      <c r="D87" s="67" t="str">
        <f>'סיכום לועדה - תוצאות'!O87</f>
        <v/>
      </c>
      <c r="E87" s="62" t="str">
        <f t="shared" si="4"/>
        <v/>
      </c>
      <c r="F87" s="66" t="str">
        <f>IF(B87="","",'התחשיב הבסיסי'!AF87)</f>
        <v/>
      </c>
      <c r="G87" s="62" t="str">
        <f>IF(C87="","",'תמיכה מינימלית'!W87)</f>
        <v/>
      </c>
      <c r="H87" s="67" t="str">
        <f>IF(C87="","",'תמיכה מינימלית'!X87)</f>
        <v/>
      </c>
      <c r="I87" s="71" t="str">
        <f>IF($C87="","",'הגבלה לסכום מבוקש (1)'!D87)</f>
        <v/>
      </c>
      <c r="J87" s="68" t="str">
        <f>'הגבלה לסכום מבוקש (2)'!W87</f>
        <v/>
      </c>
      <c r="K87" s="59" t="str">
        <f t="shared" si="5"/>
        <v/>
      </c>
      <c r="L87" s="70"/>
      <c r="M87" s="70"/>
      <c r="N87" s="70"/>
      <c r="O87" s="70"/>
      <c r="P87" s="70"/>
      <c r="Q87" s="70"/>
      <c r="R87" s="70"/>
      <c r="S87" s="70"/>
      <c r="T87" s="70"/>
      <c r="U87" s="70"/>
      <c r="V87" s="70"/>
      <c r="W87" s="70"/>
      <c r="X87" s="70"/>
      <c r="Y87" s="70"/>
      <c r="Z87" s="72" t="str">
        <f t="shared" si="3"/>
        <v/>
      </c>
    </row>
    <row r="88" spans="2:26" ht="36" hidden="1" customHeight="1" x14ac:dyDescent="0.25">
      <c r="B88" s="69" t="str">
        <f t="shared" si="2"/>
        <v/>
      </c>
      <c r="C88" s="257" t="str">
        <f>IF('תנאי סף'!BE88&lt;&gt;1,"",'תנאי סף'!F88)</f>
        <v/>
      </c>
      <c r="D88" s="67" t="str">
        <f>'סיכום לועדה - תוצאות'!O88</f>
        <v/>
      </c>
      <c r="E88" s="62" t="str">
        <f t="shared" si="4"/>
        <v/>
      </c>
      <c r="F88" s="66" t="str">
        <f>IF(B88="","",'התחשיב הבסיסי'!AF88)</f>
        <v/>
      </c>
      <c r="G88" s="62" t="str">
        <f>IF(C88="","",'תמיכה מינימלית'!W88)</f>
        <v/>
      </c>
      <c r="H88" s="67" t="str">
        <f>IF(C88="","",'תמיכה מינימלית'!X88)</f>
        <v/>
      </c>
      <c r="I88" s="71" t="str">
        <f>IF($C88="","",'הגבלה לסכום מבוקש (1)'!D88)</f>
        <v/>
      </c>
      <c r="J88" s="68" t="str">
        <f>'הגבלה לסכום מבוקש (2)'!W88</f>
        <v/>
      </c>
      <c r="K88" s="59" t="str">
        <f t="shared" si="5"/>
        <v/>
      </c>
      <c r="L88" s="70"/>
      <c r="M88" s="70"/>
      <c r="N88" s="70"/>
      <c r="O88" s="70"/>
      <c r="P88" s="70"/>
      <c r="Q88" s="70"/>
      <c r="R88" s="70"/>
      <c r="S88" s="70"/>
      <c r="T88" s="70"/>
      <c r="U88" s="70"/>
      <c r="V88" s="70"/>
      <c r="W88" s="70"/>
      <c r="X88" s="70"/>
      <c r="Y88" s="70"/>
      <c r="Z88" s="72" t="str">
        <f t="shared" si="3"/>
        <v/>
      </c>
    </row>
    <row r="89" spans="2:26" ht="32.25" hidden="1" customHeight="1" x14ac:dyDescent="0.25">
      <c r="B89" s="69" t="str">
        <f t="shared" si="2"/>
        <v/>
      </c>
      <c r="C89" s="257" t="str">
        <f>IF('תנאי סף'!BE89&lt;&gt;1,"",'תנאי סף'!F89)</f>
        <v/>
      </c>
      <c r="D89" s="67" t="str">
        <f>'סיכום לועדה - תוצאות'!O89</f>
        <v/>
      </c>
      <c r="E89" s="62" t="str">
        <f t="shared" si="4"/>
        <v/>
      </c>
      <c r="F89" s="66" t="str">
        <f>IF(B89="","",'התחשיב הבסיסי'!AF89)</f>
        <v/>
      </c>
      <c r="G89" s="62" t="str">
        <f>IF(C89="","",'תמיכה מינימלית'!W89)</f>
        <v/>
      </c>
      <c r="H89" s="67" t="str">
        <f>IF(C89="","",'תמיכה מינימלית'!X89)</f>
        <v/>
      </c>
      <c r="I89" s="71" t="str">
        <f>IF($C89="","",'הגבלה לסכום מבוקש (1)'!D89)</f>
        <v/>
      </c>
      <c r="J89" s="68" t="str">
        <f>'הגבלה לסכום מבוקש (2)'!W89</f>
        <v/>
      </c>
      <c r="K89" s="59" t="str">
        <f t="shared" si="5"/>
        <v/>
      </c>
      <c r="L89" s="70"/>
      <c r="M89" s="70"/>
      <c r="N89" s="70"/>
      <c r="O89" s="70"/>
      <c r="P89" s="70"/>
      <c r="Q89" s="70"/>
      <c r="R89" s="70"/>
      <c r="S89" s="70"/>
      <c r="T89" s="70"/>
      <c r="U89" s="70"/>
      <c r="V89" s="70"/>
      <c r="W89" s="70"/>
      <c r="X89" s="70"/>
      <c r="Y89" s="70"/>
      <c r="Z89" s="72" t="str">
        <f t="shared" si="3"/>
        <v/>
      </c>
    </row>
    <row r="90" spans="2:26" ht="12" hidden="1" customHeight="1" x14ac:dyDescent="0.25">
      <c r="B90" s="69" t="str">
        <f t="shared" si="2"/>
        <v/>
      </c>
      <c r="C90" s="257" t="str">
        <f>IF('תנאי סף'!BE90&lt;&gt;1,"",'תנאי סף'!F90)</f>
        <v/>
      </c>
      <c r="D90" s="67" t="str">
        <f>'סיכום לועדה - תוצאות'!O90</f>
        <v/>
      </c>
      <c r="E90" s="62" t="str">
        <f t="shared" si="4"/>
        <v/>
      </c>
      <c r="F90" s="66" t="str">
        <f>IF(B90="","",'התחשיב הבסיסי'!AF90)</f>
        <v/>
      </c>
      <c r="G90" s="62" t="str">
        <f>IF(C90="","",'תמיכה מינימלית'!W90)</f>
        <v/>
      </c>
      <c r="H90" s="67" t="str">
        <f>IF(C90="","",'תמיכה מינימלית'!X90)</f>
        <v/>
      </c>
      <c r="I90" s="71" t="str">
        <f>IF($C90="","",'הגבלה לסכום מבוקש (1)'!D90)</f>
        <v/>
      </c>
      <c r="J90" s="68" t="str">
        <f>'הגבלה לסכום מבוקש (2)'!W90</f>
        <v/>
      </c>
      <c r="K90" s="59" t="str">
        <f t="shared" si="5"/>
        <v/>
      </c>
      <c r="L90" s="70"/>
      <c r="M90" s="70"/>
      <c r="N90" s="70"/>
      <c r="O90" s="70"/>
      <c r="P90" s="70"/>
      <c r="Q90" s="70"/>
      <c r="R90" s="70"/>
      <c r="S90" s="70"/>
      <c r="T90" s="70"/>
      <c r="U90" s="70"/>
      <c r="V90" s="70"/>
      <c r="W90" s="70"/>
      <c r="X90" s="70"/>
      <c r="Y90" s="70"/>
      <c r="Z90" s="72" t="str">
        <f t="shared" si="3"/>
        <v/>
      </c>
    </row>
    <row r="91" spans="2:26" ht="22.5" hidden="1" customHeight="1" x14ac:dyDescent="0.25">
      <c r="B91" s="69" t="str">
        <f t="shared" si="2"/>
        <v/>
      </c>
      <c r="C91" s="257" t="str">
        <f>IF('תנאי סף'!BE91&lt;&gt;1,"",'תנאי סף'!F91)</f>
        <v/>
      </c>
      <c r="D91" s="67" t="str">
        <f>'סיכום לועדה - תוצאות'!O91</f>
        <v/>
      </c>
      <c r="E91" s="62" t="str">
        <f t="shared" si="4"/>
        <v/>
      </c>
      <c r="F91" s="66" t="str">
        <f>IF(B91="","",'התחשיב הבסיסי'!AF91)</f>
        <v/>
      </c>
      <c r="G91" s="62" t="str">
        <f>IF(C91="","",'תמיכה מינימלית'!W91)</f>
        <v/>
      </c>
      <c r="H91" s="67" t="str">
        <f>IF(C91="","",'תמיכה מינימלית'!X91)</f>
        <v/>
      </c>
      <c r="I91" s="71" t="str">
        <f>IF($C91="","",'הגבלה לסכום מבוקש (1)'!D91)</f>
        <v/>
      </c>
      <c r="J91" s="68" t="str">
        <f>'הגבלה לסכום מבוקש (2)'!W91</f>
        <v/>
      </c>
      <c r="K91" s="59" t="str">
        <f t="shared" si="5"/>
        <v/>
      </c>
      <c r="L91" s="70"/>
      <c r="M91" s="70"/>
      <c r="N91" s="70"/>
      <c r="O91" s="70"/>
      <c r="P91" s="70"/>
      <c r="Q91" s="70"/>
      <c r="R91" s="70"/>
      <c r="S91" s="70"/>
      <c r="T91" s="70"/>
      <c r="U91" s="70"/>
      <c r="V91" s="70"/>
      <c r="W91" s="70"/>
      <c r="X91" s="70"/>
      <c r="Y91" s="70"/>
      <c r="Z91" s="72" t="str">
        <f t="shared" si="3"/>
        <v/>
      </c>
    </row>
    <row r="92" spans="2:26" ht="12.75" hidden="1" customHeight="1" x14ac:dyDescent="0.25">
      <c r="B92" s="69" t="str">
        <f t="shared" si="2"/>
        <v/>
      </c>
      <c r="C92" s="257" t="str">
        <f>IF('תנאי סף'!BE92&lt;&gt;1,"",'תנאי סף'!F92)</f>
        <v/>
      </c>
      <c r="D92" s="67" t="str">
        <f>'סיכום לועדה - תוצאות'!O92</f>
        <v/>
      </c>
      <c r="E92" s="62" t="str">
        <f t="shared" si="4"/>
        <v/>
      </c>
      <c r="F92" s="66" t="str">
        <f>IF(B92="","",'התחשיב הבסיסי'!AF92)</f>
        <v/>
      </c>
      <c r="G92" s="62" t="str">
        <f>IF(C92="","",'תמיכה מינימלית'!W92)</f>
        <v/>
      </c>
      <c r="H92" s="67" t="str">
        <f>IF(C92="","",'תמיכה מינימלית'!X92)</f>
        <v/>
      </c>
      <c r="I92" s="71" t="str">
        <f>IF($C92="","",'הגבלה לסכום מבוקש (1)'!D92)</f>
        <v/>
      </c>
      <c r="J92" s="68" t="str">
        <f>'הגבלה לסכום מבוקש (2)'!W92</f>
        <v/>
      </c>
      <c r="K92" s="59" t="str">
        <f t="shared" si="5"/>
        <v/>
      </c>
      <c r="L92" s="70"/>
      <c r="M92" s="70"/>
      <c r="N92" s="70"/>
      <c r="O92" s="70"/>
      <c r="P92" s="70"/>
      <c r="Q92" s="70"/>
      <c r="R92" s="70"/>
      <c r="S92" s="70"/>
      <c r="T92" s="70"/>
      <c r="U92" s="70"/>
      <c r="V92" s="70"/>
      <c r="W92" s="70"/>
      <c r="X92" s="70"/>
      <c r="Y92" s="70"/>
      <c r="Z92" s="72" t="str">
        <f t="shared" si="3"/>
        <v/>
      </c>
    </row>
    <row r="93" spans="2:26" ht="25.5" hidden="1" customHeight="1" x14ac:dyDescent="0.25">
      <c r="B93" s="69" t="str">
        <f t="shared" si="2"/>
        <v/>
      </c>
      <c r="C93" s="257" t="str">
        <f>IF('תנאי סף'!BE93&lt;&gt;1,"",'תנאי סף'!F93)</f>
        <v/>
      </c>
      <c r="D93" s="67" t="str">
        <f>'סיכום לועדה - תוצאות'!O93</f>
        <v/>
      </c>
      <c r="E93" s="62" t="str">
        <f t="shared" si="4"/>
        <v/>
      </c>
      <c r="F93" s="66" t="str">
        <f>IF(B93="","",'התחשיב הבסיסי'!AF93)</f>
        <v/>
      </c>
      <c r="G93" s="62" t="str">
        <f>IF(C93="","",'תמיכה מינימלית'!W93)</f>
        <v/>
      </c>
      <c r="H93" s="67" t="str">
        <f>IF(C93="","",'תמיכה מינימלית'!X93)</f>
        <v/>
      </c>
      <c r="I93" s="71" t="str">
        <f>IF($C93="","",'הגבלה לסכום מבוקש (1)'!D93)</f>
        <v/>
      </c>
      <c r="J93" s="68" t="str">
        <f>'הגבלה לסכום מבוקש (2)'!W93</f>
        <v/>
      </c>
      <c r="K93" s="59" t="str">
        <f t="shared" si="5"/>
        <v/>
      </c>
      <c r="L93" s="70"/>
      <c r="M93" s="70"/>
      <c r="N93" s="70"/>
      <c r="O93" s="70"/>
      <c r="P93" s="70"/>
      <c r="Q93" s="70"/>
      <c r="R93" s="70"/>
      <c r="S93" s="70"/>
      <c r="T93" s="70"/>
      <c r="U93" s="70"/>
      <c r="V93" s="70"/>
      <c r="W93" s="70"/>
      <c r="X93" s="70"/>
      <c r="Y93" s="70"/>
      <c r="Z93" s="72" t="str">
        <f t="shared" si="3"/>
        <v/>
      </c>
    </row>
    <row r="94" spans="2:26" ht="15.75" x14ac:dyDescent="0.25">
      <c r="B94" s="69">
        <f t="shared" si="2"/>
        <v>64</v>
      </c>
      <c r="C94" s="257" t="str">
        <f>IF('תנאי סף'!BE94&lt;&gt;1,"",'תנאי סף'!F94)</f>
        <v>פליציה בלומנטל - סמה צעירה</v>
      </c>
      <c r="D94" s="67">
        <f>'סיכום לועדה - תוצאות'!O94</f>
        <v>39550</v>
      </c>
      <c r="E94" s="62">
        <f t="shared" si="4"/>
        <v>2.0029849793852077E-2</v>
      </c>
      <c r="F94" s="66">
        <f>IF(B94="","",'התחשיב הבסיסי'!AF94)</f>
        <v>32586.771473910296</v>
      </c>
      <c r="G94" s="62">
        <f>IF(C94="","",'תמיכה מינימלית'!W94)</f>
        <v>1.5864734299548721E-2</v>
      </c>
      <c r="H94" s="67">
        <f>IF(C94="","",'תמיכה מינימלית'!X94)</f>
        <v>32109.048231948444</v>
      </c>
      <c r="I94" s="71">
        <f>IF($C94="","",'הגבלה לסכום מבוקש (1)'!D94)</f>
        <v>45000</v>
      </c>
      <c r="J94" s="68">
        <f>'הגבלה לסכום מבוקש (2)'!W94</f>
        <v>34752.750172311593</v>
      </c>
      <c r="K94" s="59">
        <f t="shared" si="5"/>
        <v>-4797.2498276884071</v>
      </c>
      <c r="L94" s="70"/>
      <c r="M94" s="70"/>
      <c r="N94" s="70"/>
      <c r="O94" s="70"/>
      <c r="P94" s="70"/>
      <c r="Q94" s="70"/>
      <c r="R94" s="70"/>
      <c r="S94" s="70"/>
      <c r="T94" s="70"/>
      <c r="U94" s="70"/>
      <c r="V94" s="70"/>
      <c r="W94" s="70"/>
      <c r="X94" s="70"/>
      <c r="Y94" s="70"/>
      <c r="Z94" s="72">
        <f t="shared" si="3"/>
        <v>-0.1212958237089357</v>
      </c>
    </row>
    <row r="95" spans="2:26" ht="15.75" x14ac:dyDescent="0.25">
      <c r="B95" s="69">
        <f t="shared" si="2"/>
        <v>65</v>
      </c>
      <c r="C95" s="257" t="str">
        <f>IF('תנאי סף'!BE95&lt;&gt;1,"",'תנאי סף'!F95)</f>
        <v>אל תוך האור: מוסיקה אבודה מהתקופה הנאצית</v>
      </c>
      <c r="D95" s="67">
        <f>'סיכום לועדה - תוצאות'!O95</f>
        <v>35126</v>
      </c>
      <c r="E95" s="62">
        <f t="shared" ref="E95:E126" si="6">IF(C95="","",IFERROR(D95/$D$3,$AH$1))</f>
        <v>1.7789342701867206E-2</v>
      </c>
      <c r="F95" s="66">
        <f>IF(B95="","",'התחשיב הבסיסי'!AF95)</f>
        <v>38721.755065392885</v>
      </c>
      <c r="G95" s="62">
        <f>IF(C95="","",'תמיכה מינימלית'!W95)</f>
        <v>1.9228556082667585E-2</v>
      </c>
      <c r="H95" s="67">
        <f>IF(C95="","",'תמיכה מינימלית'!X95)</f>
        <v>38917.174598169076</v>
      </c>
      <c r="I95" s="71">
        <f>IF($C95="","",'הגבלה לסכום מבוקש (1)'!D95)</f>
        <v>170000</v>
      </c>
      <c r="J95" s="68">
        <f>'הגבלה לסכום מבוקש (2)'!W95</f>
        <v>42121.424355290786</v>
      </c>
      <c r="K95" s="59">
        <f t="shared" ref="K95:K126" si="7">IFERROR(IF(C95="","",J95-D95),$AH$1)</f>
        <v>6995.4243552907865</v>
      </c>
      <c r="L95" s="70"/>
      <c r="M95" s="70"/>
      <c r="N95" s="70"/>
      <c r="O95" s="70"/>
      <c r="P95" s="70"/>
      <c r="Q95" s="70"/>
      <c r="R95" s="70"/>
      <c r="S95" s="70"/>
      <c r="T95" s="70"/>
      <c r="U95" s="70"/>
      <c r="V95" s="70"/>
      <c r="W95" s="70"/>
      <c r="X95" s="70"/>
      <c r="Y95" s="70"/>
      <c r="Z95" s="72">
        <f t="shared" si="3"/>
        <v>0.19915231894581753</v>
      </c>
    </row>
    <row r="96" spans="2:26" ht="15.75" hidden="1" x14ac:dyDescent="0.25">
      <c r="B96" s="69" t="str">
        <f t="shared" ref="B96:B130" si="8">IF(C96="","",ROW()-30)</f>
        <v/>
      </c>
      <c r="C96" s="257" t="str">
        <f>IF('תנאי סף'!BE96&lt;&gt;1,"",'תנאי סף'!F96)</f>
        <v/>
      </c>
      <c r="D96" s="67">
        <f>'סיכום לועדה - תוצאות'!O96</f>
        <v>42793</v>
      </c>
      <c r="E96" s="62" t="str">
        <f t="shared" si="6"/>
        <v/>
      </c>
      <c r="F96" s="66" t="str">
        <f>IF(B96="","",'התחשיב הבסיסי'!AF96)</f>
        <v/>
      </c>
      <c r="G96" s="62" t="str">
        <f>IF(C96="","",'תמיכה מינימלית'!W96)</f>
        <v/>
      </c>
      <c r="H96" s="67" t="str">
        <f>IF(C96="","",'תמיכה מינימלית'!X96)</f>
        <v/>
      </c>
      <c r="I96" s="71" t="str">
        <f>IF($C96="","",'הגבלה לסכום מבוקש (1)'!D96)</f>
        <v/>
      </c>
      <c r="J96" s="68" t="str">
        <f>'הגבלה לסכום מבוקש (2)'!W96</f>
        <v/>
      </c>
      <c r="K96" s="59" t="str">
        <f t="shared" si="7"/>
        <v/>
      </c>
      <c r="L96" s="70"/>
      <c r="M96" s="70"/>
      <c r="N96" s="70"/>
      <c r="O96" s="70"/>
      <c r="P96" s="70"/>
      <c r="Q96" s="70"/>
      <c r="R96" s="70"/>
      <c r="S96" s="70"/>
      <c r="T96" s="70"/>
      <c r="U96" s="70"/>
      <c r="V96" s="70"/>
      <c r="W96" s="70"/>
      <c r="X96" s="70"/>
      <c r="Y96" s="70"/>
      <c r="Z96" s="72" t="str">
        <f t="shared" ref="Z96:Z130" si="9">IF(C96="","",IFERROR(IF(D96=0,"∞",K96/D96),$AH$1))</f>
        <v/>
      </c>
    </row>
    <row r="97" spans="2:26" ht="15.75" x14ac:dyDescent="0.25">
      <c r="B97" s="69">
        <f t="shared" si="8"/>
        <v>67</v>
      </c>
      <c r="C97" s="257" t="str">
        <f>IF('תנאי סף'!BE97&lt;&gt;1,"",'תנאי סף'!F97)</f>
        <v>אתוס - כיתות אמן אינסטרומנטלי</v>
      </c>
      <c r="D97" s="67">
        <f>'סיכום לועדה - תוצאות'!O97</f>
        <v>46195</v>
      </c>
      <c r="E97" s="62">
        <f t="shared" si="6"/>
        <v>2.3395168425461358E-2</v>
      </c>
      <c r="F97" s="66">
        <f>IF(B97="","",'התחשיב הבסיסי'!AF97)</f>
        <v>47471.513440254304</v>
      </c>
      <c r="G97" s="62">
        <f>IF(C97="","",'תמיכה מינימלית'!W97)</f>
        <v>2.3573535263923251E-2</v>
      </c>
      <c r="H97" s="67">
        <f>IF(C97="","",'תמיכה מינימלית'!X97)</f>
        <v>47711.090932571133</v>
      </c>
      <c r="I97" s="71">
        <f>IF($C97="","",'הגבלה לסכום מבוקש (1)'!D97)</f>
        <v>60000</v>
      </c>
      <c r="J97" s="68">
        <f>'הגבלה לסכום מבוקש (2)'!W97</f>
        <v>51639.38873710639</v>
      </c>
      <c r="K97" s="59">
        <f t="shared" si="7"/>
        <v>5444.3887371063902</v>
      </c>
      <c r="L97" s="70"/>
      <c r="M97" s="70"/>
      <c r="N97" s="70"/>
      <c r="O97" s="70"/>
      <c r="P97" s="70"/>
      <c r="Q97" s="70"/>
      <c r="R97" s="70"/>
      <c r="S97" s="70"/>
      <c r="T97" s="70"/>
      <c r="U97" s="70"/>
      <c r="V97" s="70"/>
      <c r="W97" s="70"/>
      <c r="X97" s="70"/>
      <c r="Y97" s="70"/>
      <c r="Z97" s="72">
        <f t="shared" si="9"/>
        <v>0.11785666710913281</v>
      </c>
    </row>
    <row r="98" spans="2:26" ht="15.75" hidden="1" x14ac:dyDescent="0.25">
      <c r="B98" s="69" t="str">
        <f t="shared" si="8"/>
        <v/>
      </c>
      <c r="C98" s="257" t="str">
        <f>IF('תנאי סף'!BE98&lt;&gt;1,"",'תנאי סף'!F98)</f>
        <v/>
      </c>
      <c r="D98" s="67" t="str">
        <f>'סיכום לועדה - תוצאות'!O98</f>
        <v/>
      </c>
      <c r="E98" s="62" t="str">
        <f t="shared" si="6"/>
        <v/>
      </c>
      <c r="F98" s="66" t="str">
        <f>IF(B98="","",'התחשיב הבסיסי'!AF98)</f>
        <v/>
      </c>
      <c r="G98" s="62" t="str">
        <f>IF(C98="","",'תמיכה מינימלית'!W98)</f>
        <v/>
      </c>
      <c r="H98" s="67" t="str">
        <f>IF(C98="","",'תמיכה מינימלית'!X98)</f>
        <v/>
      </c>
      <c r="I98" s="71" t="str">
        <f>IF($C98="","",'הגבלה לסכום מבוקש (1)'!D98)</f>
        <v/>
      </c>
      <c r="J98" s="68" t="str">
        <f>'הגבלה לסכום מבוקש (2)'!W98</f>
        <v/>
      </c>
      <c r="K98" s="59" t="str">
        <f t="shared" si="7"/>
        <v/>
      </c>
      <c r="L98" s="70"/>
      <c r="M98" s="70"/>
      <c r="N98" s="70"/>
      <c r="O98" s="70"/>
      <c r="P98" s="70"/>
      <c r="Q98" s="70"/>
      <c r="R98" s="70"/>
      <c r="S98" s="70"/>
      <c r="T98" s="70"/>
      <c r="U98" s="70"/>
      <c r="V98" s="70"/>
      <c r="W98" s="70"/>
      <c r="X98" s="70"/>
      <c r="Y98" s="70"/>
      <c r="Z98" s="72" t="str">
        <f t="shared" si="9"/>
        <v/>
      </c>
    </row>
    <row r="99" spans="2:26" ht="15.75" hidden="1" x14ac:dyDescent="0.25">
      <c r="B99" s="69" t="str">
        <f t="shared" si="8"/>
        <v/>
      </c>
      <c r="C99" s="257" t="str">
        <f>IF('תנאי סף'!BE99&lt;&gt;1,"",'תנאי סף'!F99)</f>
        <v/>
      </c>
      <c r="D99" s="67" t="str">
        <f>'סיכום לועדה - תוצאות'!O99</f>
        <v/>
      </c>
      <c r="E99" s="62" t="str">
        <f t="shared" si="6"/>
        <v/>
      </c>
      <c r="F99" s="66" t="str">
        <f>IF(B99="","",'התחשיב הבסיסי'!AF99)</f>
        <v/>
      </c>
      <c r="G99" s="62" t="str">
        <f>IF(C99="","",'תמיכה מינימלית'!W99)</f>
        <v/>
      </c>
      <c r="H99" s="67" t="str">
        <f>IF(C99="","",'תמיכה מינימלית'!X99)</f>
        <v/>
      </c>
      <c r="I99" s="71" t="str">
        <f>IF($C99="","",'הגבלה לסכום מבוקש (1)'!D99)</f>
        <v/>
      </c>
      <c r="J99" s="68" t="str">
        <f>'הגבלה לסכום מבוקש (2)'!W99</f>
        <v/>
      </c>
      <c r="K99" s="59" t="str">
        <f t="shared" si="7"/>
        <v/>
      </c>
      <c r="L99" s="70"/>
      <c r="M99" s="70"/>
      <c r="N99" s="70"/>
      <c r="O99" s="70"/>
      <c r="P99" s="70"/>
      <c r="Q99" s="70"/>
      <c r="R99" s="70"/>
      <c r="S99" s="70"/>
      <c r="T99" s="70"/>
      <c r="U99" s="70"/>
      <c r="V99" s="70"/>
      <c r="W99" s="70"/>
      <c r="X99" s="70"/>
      <c r="Y99" s="70"/>
      <c r="Z99" s="72" t="str">
        <f t="shared" si="9"/>
        <v/>
      </c>
    </row>
    <row r="100" spans="2:26" ht="15.75" hidden="1" x14ac:dyDescent="0.25">
      <c r="B100" s="69" t="str">
        <f t="shared" si="8"/>
        <v/>
      </c>
      <c r="C100" s="257" t="str">
        <f>IF('תנאי סף'!BE100&lt;&gt;1,"",'תנאי סף'!F100)</f>
        <v/>
      </c>
      <c r="D100" s="67" t="str">
        <f>'סיכום לועדה - תוצאות'!O100</f>
        <v/>
      </c>
      <c r="E100" s="62" t="str">
        <f t="shared" si="6"/>
        <v/>
      </c>
      <c r="F100" s="66" t="str">
        <f>IF(B100="","",'התחשיב הבסיסי'!AF100)</f>
        <v/>
      </c>
      <c r="G100" s="62" t="str">
        <f>IF(C100="","",'תמיכה מינימלית'!W100)</f>
        <v/>
      </c>
      <c r="H100" s="67" t="str">
        <f>IF(C100="","",'תמיכה מינימלית'!X100)</f>
        <v/>
      </c>
      <c r="I100" s="71" t="str">
        <f>IF($C100="","",'הגבלה לסכום מבוקש (1)'!D100)</f>
        <v/>
      </c>
      <c r="J100" s="68" t="str">
        <f>'הגבלה לסכום מבוקש (2)'!W100</f>
        <v/>
      </c>
      <c r="K100" s="59" t="str">
        <f t="shared" si="7"/>
        <v/>
      </c>
      <c r="L100" s="70"/>
      <c r="M100" s="70"/>
      <c r="N100" s="70"/>
      <c r="O100" s="70"/>
      <c r="P100" s="70"/>
      <c r="Q100" s="70"/>
      <c r="R100" s="70"/>
      <c r="S100" s="70"/>
      <c r="T100" s="70"/>
      <c r="U100" s="70"/>
      <c r="V100" s="70"/>
      <c r="W100" s="70"/>
      <c r="X100" s="70"/>
      <c r="Y100" s="70"/>
      <c r="Z100" s="72" t="str">
        <f t="shared" si="9"/>
        <v/>
      </c>
    </row>
    <row r="101" spans="2:26" ht="15.75" hidden="1" x14ac:dyDescent="0.25">
      <c r="B101" s="69" t="str">
        <f t="shared" si="8"/>
        <v/>
      </c>
      <c r="C101" s="257" t="str">
        <f>IF('תנאי סף'!BE101&lt;&gt;1,"",'תנאי סף'!F101)</f>
        <v/>
      </c>
      <c r="D101" s="67" t="str">
        <f>'סיכום לועדה - תוצאות'!O101</f>
        <v/>
      </c>
      <c r="E101" s="62" t="str">
        <f t="shared" si="6"/>
        <v/>
      </c>
      <c r="F101" s="66" t="str">
        <f>IF(B101="","",'התחשיב הבסיסי'!AF101)</f>
        <v/>
      </c>
      <c r="G101" s="62" t="str">
        <f>IF(C101="","",'תמיכה מינימלית'!W101)</f>
        <v/>
      </c>
      <c r="H101" s="67" t="str">
        <f>IF(C101="","",'תמיכה מינימלית'!X101)</f>
        <v/>
      </c>
      <c r="I101" s="71" t="str">
        <f>IF($C101="","",'הגבלה לסכום מבוקש (1)'!D101)</f>
        <v/>
      </c>
      <c r="J101" s="68" t="str">
        <f>'הגבלה לסכום מבוקש (2)'!W101</f>
        <v/>
      </c>
      <c r="K101" s="59" t="str">
        <f t="shared" si="7"/>
        <v/>
      </c>
      <c r="L101" s="70"/>
      <c r="M101" s="70"/>
      <c r="N101" s="70"/>
      <c r="O101" s="70"/>
      <c r="P101" s="70"/>
      <c r="Q101" s="70"/>
      <c r="R101" s="70"/>
      <c r="S101" s="70"/>
      <c r="T101" s="70"/>
      <c r="U101" s="70"/>
      <c r="V101" s="70"/>
      <c r="W101" s="70"/>
      <c r="X101" s="70"/>
      <c r="Y101" s="70"/>
      <c r="Z101" s="72" t="str">
        <f t="shared" si="9"/>
        <v/>
      </c>
    </row>
    <row r="102" spans="2:26" ht="15.75" x14ac:dyDescent="0.25">
      <c r="B102" s="69">
        <f t="shared" si="8"/>
        <v>72</v>
      </c>
      <c r="C102" s="257" t="str">
        <f>IF('תנאי סף'!BE102&lt;&gt;1,"",'תנאי סף'!F102)</f>
        <v>בר-קיימא - כנס תזמורות רחוב - הפיראטיות הפיראטיות</v>
      </c>
      <c r="D102" s="67">
        <f>'סיכום לועדה - תוצאות'!O102</f>
        <v>0</v>
      </c>
      <c r="E102" s="62">
        <f t="shared" si="6"/>
        <v>0</v>
      </c>
      <c r="F102" s="66">
        <f>IF(B102="","",'התחשיב הבסיסי'!AF102)</f>
        <v>32481.598930403488</v>
      </c>
      <c r="G102" s="62">
        <f>IF(C102="","",'תמיכה מינימלית'!W102)</f>
        <v>1.6129802113390899E-2</v>
      </c>
      <c r="H102" s="67">
        <f>IF(C102="","",'תמיכה מינימלית'!X102)</f>
        <v>32645.525872146791</v>
      </c>
      <c r="I102" s="71">
        <f>IF($C102="","",'הגבלה לסכום מבוקש (1)'!D102)</f>
        <v>120000</v>
      </c>
      <c r="J102" s="68">
        <f>'הגבלה לסכום מבוקש (2)'!W102</f>
        <v>35333.39875672818</v>
      </c>
      <c r="K102" s="59">
        <f t="shared" si="7"/>
        <v>35333.39875672818</v>
      </c>
      <c r="L102" s="70"/>
      <c r="M102" s="70"/>
      <c r="N102" s="70"/>
      <c r="O102" s="70"/>
      <c r="P102" s="70"/>
      <c r="Q102" s="70"/>
      <c r="R102" s="70"/>
      <c r="S102" s="70"/>
      <c r="T102" s="70"/>
      <c r="U102" s="70"/>
      <c r="V102" s="70"/>
      <c r="W102" s="70"/>
      <c r="X102" s="70"/>
      <c r="Y102" s="70"/>
      <c r="Z102" s="72" t="str">
        <f t="shared" si="9"/>
        <v>∞</v>
      </c>
    </row>
    <row r="103" spans="2:26" ht="15.75" hidden="1" x14ac:dyDescent="0.25">
      <c r="B103" s="69" t="str">
        <f t="shared" si="8"/>
        <v/>
      </c>
      <c r="C103" s="257" t="str">
        <f>IF('תנאי סף'!BE103&lt;&gt;1,"",'תנאי סף'!F103)</f>
        <v/>
      </c>
      <c r="D103" s="67">
        <f>'סיכום לועדה - תוצאות'!O103</f>
        <v>0</v>
      </c>
      <c r="E103" s="62" t="str">
        <f t="shared" si="6"/>
        <v/>
      </c>
      <c r="F103" s="66" t="str">
        <f>IF(B103="","",'התחשיב הבסיסי'!AF103)</f>
        <v/>
      </c>
      <c r="G103" s="62" t="str">
        <f>IF(C103="","",'תמיכה מינימלית'!W103)</f>
        <v/>
      </c>
      <c r="H103" s="67" t="str">
        <f>IF(C103="","",'תמיכה מינימלית'!X103)</f>
        <v/>
      </c>
      <c r="I103" s="71" t="str">
        <f>IF($C103="","",'הגבלה לסכום מבוקש (1)'!D103)</f>
        <v/>
      </c>
      <c r="J103" s="68" t="str">
        <f>'הגבלה לסכום מבוקש (2)'!W103</f>
        <v/>
      </c>
      <c r="K103" s="59" t="str">
        <f t="shared" si="7"/>
        <v/>
      </c>
      <c r="L103" s="70"/>
      <c r="M103" s="70"/>
      <c r="N103" s="70"/>
      <c r="O103" s="70"/>
      <c r="P103" s="70"/>
      <c r="Q103" s="70"/>
      <c r="R103" s="70"/>
      <c r="S103" s="70"/>
      <c r="T103" s="70"/>
      <c r="U103" s="70"/>
      <c r="V103" s="70"/>
      <c r="W103" s="70"/>
      <c r="X103" s="70"/>
      <c r="Y103" s="70"/>
      <c r="Z103" s="72" t="str">
        <f t="shared" si="9"/>
        <v/>
      </c>
    </row>
    <row r="104" spans="2:26" ht="15.75" x14ac:dyDescent="0.25">
      <c r="B104" s="69">
        <f t="shared" si="8"/>
        <v>74</v>
      </c>
      <c r="C104" s="257" t="str">
        <f>IF('תנאי סף'!BE104&lt;&gt;1,"",'תנאי סף'!F104)</f>
        <v xml:space="preserve"> פיליציה בלומנטל -  אופרה קאמרה</v>
      </c>
      <c r="D104" s="67">
        <f>'סיכום לועדה - תוצאות'!O104</f>
        <v>0</v>
      </c>
      <c r="E104" s="62">
        <f t="shared" si="6"/>
        <v>0</v>
      </c>
      <c r="F104" s="66">
        <f>IF(B104="","",'התחשיב הבסיסי'!AF104)</f>
        <v>31048.847179863569</v>
      </c>
      <c r="G104" s="62">
        <f>IF(C104="","",'תמיכה מינימלית'!W104)</f>
        <v>1.5116002246807427E-2</v>
      </c>
      <c r="H104" s="67">
        <f>IF(C104="","",'תמיכה מינימלית'!X104)</f>
        <v>30593.669963371969</v>
      </c>
      <c r="I104" s="71">
        <f>IF($C104="","",'הגבלה לסכום מבוקש (1)'!D104)</f>
        <v>55000</v>
      </c>
      <c r="J104" s="68">
        <f>'הגבלה לסכום מבוקש (2)'!W104</f>
        <v>33112.603070972436</v>
      </c>
      <c r="K104" s="59">
        <f t="shared" si="7"/>
        <v>33112.603070972436</v>
      </c>
      <c r="L104" s="70"/>
      <c r="M104" s="70"/>
      <c r="N104" s="70"/>
      <c r="O104" s="70"/>
      <c r="P104" s="70"/>
      <c r="Q104" s="70"/>
      <c r="R104" s="70"/>
      <c r="S104" s="70"/>
      <c r="T104" s="70"/>
      <c r="U104" s="70"/>
      <c r="V104" s="70"/>
      <c r="W104" s="70"/>
      <c r="X104" s="70"/>
      <c r="Y104" s="70"/>
      <c r="Z104" s="72" t="str">
        <f t="shared" si="9"/>
        <v>∞</v>
      </c>
    </row>
    <row r="105" spans="2:26" ht="15.75" x14ac:dyDescent="0.25">
      <c r="B105" s="69">
        <f t="shared" si="8"/>
        <v>75</v>
      </c>
      <c r="C105" s="257" t="str">
        <f>IF('תנאי סף'!BE105&lt;&gt;1,"",'תנאי סף'!F105)</f>
        <v xml:space="preserve">מקור-  פרויקט ילדי המוסיקה </v>
      </c>
      <c r="D105" s="67">
        <f>'סיכום לועדה - תוצאות'!O105</f>
        <v>0</v>
      </c>
      <c r="E105" s="62">
        <f t="shared" si="6"/>
        <v>0</v>
      </c>
      <c r="F105" s="66">
        <f>IF(B105="","",'התחשיב הבסיסי'!AF105)</f>
        <v>53820.313266706027</v>
      </c>
      <c r="G105" s="62">
        <f>IF(C105="","",'תמיכה מינימלית'!W105)</f>
        <v>2.6726239817588048E-2</v>
      </c>
      <c r="H105" s="67">
        <f>IF(C105="","",'תמיכה מינימלית'!X105)</f>
        <v>54091.931649051709</v>
      </c>
      <c r="I105" s="71">
        <f>IF($C105="","",'הגבלה לסכום מבוקש (1)'!D105)</f>
        <v>360000</v>
      </c>
      <c r="J105" s="68">
        <f>'הגבלה לסכום מבוקש (2)'!W105</f>
        <v>58545.596660408235</v>
      </c>
      <c r="K105" s="59">
        <f t="shared" si="7"/>
        <v>58545.596660408235</v>
      </c>
      <c r="L105" s="70"/>
      <c r="M105" s="70"/>
      <c r="N105" s="70"/>
      <c r="O105" s="70"/>
      <c r="P105" s="70"/>
      <c r="Q105" s="70"/>
      <c r="R105" s="70"/>
      <c r="S105" s="70"/>
      <c r="T105" s="70"/>
      <c r="U105" s="70"/>
      <c r="V105" s="70"/>
      <c r="W105" s="70"/>
      <c r="X105" s="70"/>
      <c r="Y105" s="70"/>
      <c r="Z105" s="72" t="str">
        <f t="shared" si="9"/>
        <v>∞</v>
      </c>
    </row>
    <row r="106" spans="2:26" ht="15.75" x14ac:dyDescent="0.25">
      <c r="B106" s="69">
        <f t="shared" si="8"/>
        <v>76</v>
      </c>
      <c r="C106" s="257" t="str">
        <f>IF('תנאי סף'!BE106&lt;&gt;1,"",'תנאי סף'!F106)</f>
        <v xml:space="preserve"> פיליציה בלומנטל -  Soundpainting</v>
      </c>
      <c r="D106" s="67">
        <f>'סיכום לועדה - תוצאות'!O106</f>
        <v>0</v>
      </c>
      <c r="E106" s="62">
        <f t="shared" si="6"/>
        <v>0</v>
      </c>
      <c r="F106" s="66">
        <f>IF(B106="","",'התחשיב הבסיסי'!AF106)</f>
        <v>28963.170975666231</v>
      </c>
      <c r="G106" s="62">
        <f>IF(C106="","",'תמיכה מינימלית'!W106)</f>
        <v>1.4100599452425859E-2</v>
      </c>
      <c r="H106" s="67">
        <f>IF(C106="","",'תמיכה מינימלית'!X106)</f>
        <v>28538.56984735046</v>
      </c>
      <c r="I106" s="71">
        <f>IF($C106="","",'הגבלה לסכום מבוקש (1)'!D106)</f>
        <v>150000</v>
      </c>
      <c r="J106" s="68">
        <f>'הגבלה לסכום מבוקש (2)'!W106</f>
        <v>30888.296065817412</v>
      </c>
      <c r="K106" s="59">
        <f t="shared" si="7"/>
        <v>30888.296065817412</v>
      </c>
      <c r="L106" s="70"/>
      <c r="M106" s="70"/>
      <c r="N106" s="70"/>
      <c r="O106" s="70"/>
      <c r="P106" s="70"/>
      <c r="Q106" s="70"/>
      <c r="R106" s="70"/>
      <c r="S106" s="70"/>
      <c r="T106" s="70"/>
      <c r="U106" s="70"/>
      <c r="V106" s="70"/>
      <c r="W106" s="70"/>
      <c r="X106" s="70"/>
      <c r="Y106" s="70"/>
      <c r="Z106" s="72" t="str">
        <f t="shared" si="9"/>
        <v>∞</v>
      </c>
    </row>
    <row r="107" spans="2:26" ht="15.75" x14ac:dyDescent="0.25">
      <c r="B107" s="69" t="str">
        <f t="shared" si="8"/>
        <v/>
      </c>
      <c r="C107" s="257" t="str">
        <f>IF('תנאי סף'!BE107&lt;&gt;1,"",'תנאי סף'!F107)</f>
        <v/>
      </c>
      <c r="D107" s="67" t="str">
        <f>'סיכום לועדה - תוצאות'!O107</f>
        <v/>
      </c>
      <c r="E107" s="62" t="str">
        <f t="shared" si="6"/>
        <v/>
      </c>
      <c r="F107" s="66" t="str">
        <f>IF(B107="","",'התחשיב הבסיסי'!AF107)</f>
        <v/>
      </c>
      <c r="G107" s="62" t="str">
        <f>IF(C107="","",'תמיכה מינימלית'!W107)</f>
        <v/>
      </c>
      <c r="H107" s="67" t="str">
        <f>IF(C107="","",'תמיכה מינימלית'!X107)</f>
        <v/>
      </c>
      <c r="I107" s="71" t="str">
        <f>IF($C107="","",'הגבלה לסכום מבוקש (1)'!D107)</f>
        <v/>
      </c>
      <c r="J107" s="68" t="str">
        <f>'הגבלה לסכום מבוקש (2)'!W107</f>
        <v/>
      </c>
      <c r="K107" s="59" t="str">
        <f t="shared" si="7"/>
        <v/>
      </c>
      <c r="L107" s="70"/>
      <c r="M107" s="70"/>
      <c r="N107" s="70"/>
      <c r="O107" s="70"/>
      <c r="P107" s="70"/>
      <c r="Q107" s="70"/>
      <c r="R107" s="70"/>
      <c r="S107" s="70"/>
      <c r="T107" s="70"/>
      <c r="U107" s="70"/>
      <c r="V107" s="70"/>
      <c r="W107" s="70"/>
      <c r="X107" s="70"/>
      <c r="Y107" s="70"/>
      <c r="Z107" s="72" t="str">
        <f t="shared" si="9"/>
        <v/>
      </c>
    </row>
    <row r="108" spans="2:26" ht="15.75" x14ac:dyDescent="0.25">
      <c r="B108" s="69" t="str">
        <f t="shared" si="8"/>
        <v/>
      </c>
      <c r="C108" s="257" t="str">
        <f>IF('תנאי סף'!BE108&lt;&gt;1,"",'תנאי סף'!F108)</f>
        <v/>
      </c>
      <c r="D108" s="67" t="str">
        <f>'סיכום לועדה - תוצאות'!O108</f>
        <v/>
      </c>
      <c r="E108" s="62" t="str">
        <f t="shared" si="6"/>
        <v/>
      </c>
      <c r="F108" s="66" t="str">
        <f>IF(B108="","",'התחשיב הבסיסי'!AF108)</f>
        <v/>
      </c>
      <c r="G108" s="62" t="str">
        <f>IF(C108="","",'תמיכה מינימלית'!W108)</f>
        <v/>
      </c>
      <c r="H108" s="67" t="str">
        <f>IF(C108="","",'תמיכה מינימלית'!X108)</f>
        <v/>
      </c>
      <c r="I108" s="71" t="str">
        <f>IF($C108="","",'הגבלה לסכום מבוקש (1)'!D108)</f>
        <v/>
      </c>
      <c r="J108" s="68" t="str">
        <f>'הגבלה לסכום מבוקש (2)'!W108</f>
        <v/>
      </c>
      <c r="K108" s="59" t="str">
        <f t="shared" si="7"/>
        <v/>
      </c>
      <c r="L108" s="70"/>
      <c r="M108" s="70"/>
      <c r="N108" s="70"/>
      <c r="O108" s="70"/>
      <c r="P108" s="70"/>
      <c r="Q108" s="70"/>
      <c r="R108" s="70"/>
      <c r="S108" s="70"/>
      <c r="T108" s="70"/>
      <c r="U108" s="70"/>
      <c r="V108" s="70"/>
      <c r="W108" s="70"/>
      <c r="X108" s="70"/>
      <c r="Y108" s="70"/>
      <c r="Z108" s="72" t="str">
        <f t="shared" si="9"/>
        <v/>
      </c>
    </row>
    <row r="109" spans="2:26" ht="15.75" x14ac:dyDescent="0.25">
      <c r="B109" s="69" t="str">
        <f t="shared" si="8"/>
        <v/>
      </c>
      <c r="C109" s="257" t="str">
        <f>IF('תנאי סף'!BE109&lt;&gt;1,"",'תנאי סף'!F109)</f>
        <v/>
      </c>
      <c r="D109" s="67" t="str">
        <f>'סיכום לועדה - תוצאות'!O109</f>
        <v/>
      </c>
      <c r="E109" s="62" t="str">
        <f t="shared" si="6"/>
        <v/>
      </c>
      <c r="F109" s="66" t="str">
        <f>IF(B109="","",'התחשיב הבסיסי'!AF109)</f>
        <v/>
      </c>
      <c r="G109" s="62" t="str">
        <f>IF(C109="","",'תמיכה מינימלית'!W109)</f>
        <v/>
      </c>
      <c r="H109" s="67" t="str">
        <f>IF(C109="","",'תמיכה מינימלית'!X109)</f>
        <v/>
      </c>
      <c r="I109" s="71" t="str">
        <f>IF($C109="","",'הגבלה לסכום מבוקש (1)'!D109)</f>
        <v/>
      </c>
      <c r="J109" s="68" t="str">
        <f>'הגבלה לסכום מבוקש (2)'!W109</f>
        <v/>
      </c>
      <c r="K109" s="59" t="str">
        <f t="shared" si="7"/>
        <v/>
      </c>
      <c r="L109" s="70"/>
      <c r="M109" s="70"/>
      <c r="N109" s="70"/>
      <c r="O109" s="70"/>
      <c r="P109" s="70"/>
      <c r="Q109" s="70"/>
      <c r="R109" s="70"/>
      <c r="S109" s="70"/>
      <c r="T109" s="70"/>
      <c r="U109" s="70"/>
      <c r="V109" s="70"/>
      <c r="W109" s="70"/>
      <c r="X109" s="70"/>
      <c r="Y109" s="70"/>
      <c r="Z109" s="72" t="str">
        <f t="shared" si="9"/>
        <v/>
      </c>
    </row>
    <row r="110" spans="2:26" ht="15.75" x14ac:dyDescent="0.25">
      <c r="B110" s="69" t="str">
        <f t="shared" si="8"/>
        <v/>
      </c>
      <c r="C110" s="257" t="str">
        <f>IF('תנאי סף'!BE110&lt;&gt;1,"",'תנאי סף'!F110)</f>
        <v/>
      </c>
      <c r="D110" s="67" t="str">
        <f>'סיכום לועדה - תוצאות'!O110</f>
        <v/>
      </c>
      <c r="E110" s="62" t="str">
        <f t="shared" si="6"/>
        <v/>
      </c>
      <c r="F110" s="66" t="str">
        <f>IF(B110="","",'התחשיב הבסיסי'!AF110)</f>
        <v/>
      </c>
      <c r="G110" s="62" t="str">
        <f>IF(C110="","",'תמיכה מינימלית'!W110)</f>
        <v/>
      </c>
      <c r="H110" s="67" t="str">
        <f>IF(C110="","",'תמיכה מינימלית'!X110)</f>
        <v/>
      </c>
      <c r="I110" s="71" t="str">
        <f>IF($C110="","",'הגבלה לסכום מבוקש (1)'!D110)</f>
        <v/>
      </c>
      <c r="J110" s="68" t="str">
        <f>'הגבלה לסכום מבוקש (2)'!W110</f>
        <v/>
      </c>
      <c r="K110" s="59" t="str">
        <f t="shared" si="7"/>
        <v/>
      </c>
      <c r="L110" s="70"/>
      <c r="M110" s="70"/>
      <c r="N110" s="70"/>
      <c r="O110" s="70"/>
      <c r="P110" s="70"/>
      <c r="Q110" s="70"/>
      <c r="R110" s="70"/>
      <c r="S110" s="70"/>
      <c r="T110" s="70"/>
      <c r="U110" s="70"/>
      <c r="V110" s="70"/>
      <c r="W110" s="70"/>
      <c r="X110" s="70"/>
      <c r="Y110" s="70"/>
      <c r="Z110" s="72" t="str">
        <f t="shared" si="9"/>
        <v/>
      </c>
    </row>
    <row r="111" spans="2:26" ht="15.75" x14ac:dyDescent="0.25">
      <c r="B111" s="69" t="str">
        <f t="shared" si="8"/>
        <v/>
      </c>
      <c r="C111" s="257" t="str">
        <f>IF('תנאי סף'!BE111&lt;&gt;1,"",'תנאי סף'!F111)</f>
        <v/>
      </c>
      <c r="D111" s="67" t="str">
        <f>'סיכום לועדה - תוצאות'!O111</f>
        <v/>
      </c>
      <c r="E111" s="62" t="str">
        <f t="shared" si="6"/>
        <v/>
      </c>
      <c r="F111" s="66" t="str">
        <f>IF(B111="","",'התחשיב הבסיסי'!AF111)</f>
        <v/>
      </c>
      <c r="G111" s="62" t="str">
        <f>IF(C111="","",'תמיכה מינימלית'!W111)</f>
        <v/>
      </c>
      <c r="H111" s="67" t="str">
        <f>IF(C111="","",'תמיכה מינימלית'!X111)</f>
        <v/>
      </c>
      <c r="I111" s="71" t="str">
        <f>IF($C111="","",'הגבלה לסכום מבוקש (1)'!D111)</f>
        <v/>
      </c>
      <c r="J111" s="68" t="str">
        <f>'הגבלה לסכום מבוקש (2)'!W111</f>
        <v/>
      </c>
      <c r="K111" s="59" t="str">
        <f t="shared" si="7"/>
        <v/>
      </c>
      <c r="L111" s="70"/>
      <c r="M111" s="70"/>
      <c r="N111" s="70"/>
      <c r="O111" s="70"/>
      <c r="P111" s="70"/>
      <c r="Q111" s="70"/>
      <c r="R111" s="70"/>
      <c r="S111" s="70"/>
      <c r="T111" s="70"/>
      <c r="U111" s="70"/>
      <c r="V111" s="70"/>
      <c r="W111" s="70"/>
      <c r="X111" s="70"/>
      <c r="Y111" s="70"/>
      <c r="Z111" s="72" t="str">
        <f t="shared" si="9"/>
        <v/>
      </c>
    </row>
    <row r="112" spans="2:26" ht="15.75" x14ac:dyDescent="0.25">
      <c r="B112" s="69" t="str">
        <f t="shared" si="8"/>
        <v/>
      </c>
      <c r="C112" s="257" t="str">
        <f>IF('תנאי סף'!BE112&lt;&gt;1,"",'תנאי סף'!F112)</f>
        <v/>
      </c>
      <c r="D112" s="67" t="str">
        <f>'סיכום לועדה - תוצאות'!O112</f>
        <v/>
      </c>
      <c r="E112" s="62" t="str">
        <f t="shared" si="6"/>
        <v/>
      </c>
      <c r="F112" s="66" t="str">
        <f>IF(B112="","",'התחשיב הבסיסי'!AF112)</f>
        <v/>
      </c>
      <c r="G112" s="62" t="str">
        <f>IF(C112="","",'תמיכה מינימלית'!W112)</f>
        <v/>
      </c>
      <c r="H112" s="67" t="str">
        <f>IF(C112="","",'תמיכה מינימלית'!X112)</f>
        <v/>
      </c>
      <c r="I112" s="71" t="str">
        <f>IF($C112="","",'הגבלה לסכום מבוקש (1)'!D112)</f>
        <v/>
      </c>
      <c r="J112" s="68" t="str">
        <f>'הגבלה לסכום מבוקש (2)'!W112</f>
        <v/>
      </c>
      <c r="K112" s="59" t="str">
        <f t="shared" si="7"/>
        <v/>
      </c>
      <c r="L112" s="70"/>
      <c r="M112" s="70"/>
      <c r="N112" s="70"/>
      <c r="O112" s="70"/>
      <c r="P112" s="70"/>
      <c r="Q112" s="70"/>
      <c r="R112" s="70"/>
      <c r="S112" s="70"/>
      <c r="T112" s="70"/>
      <c r="U112" s="70"/>
      <c r="V112" s="70"/>
      <c r="W112" s="70"/>
      <c r="X112" s="70"/>
      <c r="Y112" s="70"/>
      <c r="Z112" s="72" t="str">
        <f t="shared" si="9"/>
        <v/>
      </c>
    </row>
    <row r="113" spans="2:26" ht="15.75" x14ac:dyDescent="0.25">
      <c r="B113" s="69" t="str">
        <f t="shared" si="8"/>
        <v/>
      </c>
      <c r="C113" s="257" t="str">
        <f>IF('תנאי סף'!BE113&lt;&gt;1,"",'תנאי סף'!F113)</f>
        <v/>
      </c>
      <c r="D113" s="67" t="str">
        <f>'סיכום לועדה - תוצאות'!O113</f>
        <v/>
      </c>
      <c r="E113" s="62" t="str">
        <f t="shared" si="6"/>
        <v/>
      </c>
      <c r="F113" s="66" t="str">
        <f>IF(B113="","",'התחשיב הבסיסי'!AF113)</f>
        <v/>
      </c>
      <c r="G113" s="62" t="str">
        <f>IF(C113="","",'תמיכה מינימלית'!W113)</f>
        <v/>
      </c>
      <c r="H113" s="67" t="str">
        <f>IF(C113="","",'תמיכה מינימלית'!X113)</f>
        <v/>
      </c>
      <c r="I113" s="71" t="str">
        <f>IF($C113="","",'הגבלה לסכום מבוקש (1)'!D113)</f>
        <v/>
      </c>
      <c r="J113" s="68" t="str">
        <f>'הגבלה לסכום מבוקש (2)'!W113</f>
        <v/>
      </c>
      <c r="K113" s="59" t="str">
        <f t="shared" si="7"/>
        <v/>
      </c>
      <c r="L113" s="70"/>
      <c r="M113" s="70"/>
      <c r="N113" s="70"/>
      <c r="O113" s="70"/>
      <c r="P113" s="70"/>
      <c r="Q113" s="70"/>
      <c r="R113" s="70"/>
      <c r="S113" s="70"/>
      <c r="T113" s="70"/>
      <c r="U113" s="70"/>
      <c r="V113" s="70"/>
      <c r="W113" s="70"/>
      <c r="X113" s="70"/>
      <c r="Y113" s="70"/>
      <c r="Z113" s="72" t="str">
        <f t="shared" si="9"/>
        <v/>
      </c>
    </row>
    <row r="114" spans="2:26" ht="15.75" x14ac:dyDescent="0.25">
      <c r="B114" s="69" t="str">
        <f t="shared" si="8"/>
        <v/>
      </c>
      <c r="C114" s="257" t="str">
        <f>IF('תנאי סף'!BE114&lt;&gt;1,"",'תנאי סף'!F114)</f>
        <v/>
      </c>
      <c r="D114" s="67" t="str">
        <f>'סיכום לועדה - תוצאות'!O114</f>
        <v/>
      </c>
      <c r="E114" s="62" t="str">
        <f t="shared" si="6"/>
        <v/>
      </c>
      <c r="F114" s="66" t="str">
        <f>IF(B114="","",'התחשיב הבסיסי'!AF114)</f>
        <v/>
      </c>
      <c r="G114" s="62" t="str">
        <f>IF(C114="","",'תמיכה מינימלית'!W114)</f>
        <v/>
      </c>
      <c r="H114" s="67" t="str">
        <f>IF(C114="","",'תמיכה מינימלית'!X114)</f>
        <v/>
      </c>
      <c r="I114" s="71" t="str">
        <f>IF($C114="","",'הגבלה לסכום מבוקש (1)'!D114)</f>
        <v/>
      </c>
      <c r="J114" s="68" t="str">
        <f>'הגבלה לסכום מבוקש (2)'!W114</f>
        <v/>
      </c>
      <c r="K114" s="59" t="str">
        <f t="shared" si="7"/>
        <v/>
      </c>
      <c r="L114" s="70"/>
      <c r="M114" s="70"/>
      <c r="N114" s="70"/>
      <c r="O114" s="70"/>
      <c r="P114" s="70"/>
      <c r="Q114" s="70"/>
      <c r="R114" s="70"/>
      <c r="S114" s="70"/>
      <c r="T114" s="70"/>
      <c r="U114" s="70"/>
      <c r="V114" s="70"/>
      <c r="W114" s="70"/>
      <c r="X114" s="70"/>
      <c r="Y114" s="70"/>
      <c r="Z114" s="72" t="str">
        <f t="shared" si="9"/>
        <v/>
      </c>
    </row>
    <row r="115" spans="2:26" ht="15.75" x14ac:dyDescent="0.25">
      <c r="B115" s="69" t="str">
        <f t="shared" si="8"/>
        <v/>
      </c>
      <c r="C115" s="257" t="str">
        <f>IF('תנאי סף'!BE115&lt;&gt;1,"",'תנאי סף'!F115)</f>
        <v/>
      </c>
      <c r="D115" s="67" t="str">
        <f>'סיכום לועדה - תוצאות'!O115</f>
        <v/>
      </c>
      <c r="E115" s="62" t="str">
        <f t="shared" si="6"/>
        <v/>
      </c>
      <c r="F115" s="66" t="str">
        <f>IF(B115="","",'התחשיב הבסיסי'!AF115)</f>
        <v/>
      </c>
      <c r="G115" s="62" t="str">
        <f>IF(C115="","",'תמיכה מינימלית'!W115)</f>
        <v/>
      </c>
      <c r="H115" s="67" t="str">
        <f>IF(C115="","",'תמיכה מינימלית'!X115)</f>
        <v/>
      </c>
      <c r="I115" s="71" t="str">
        <f>IF($C115="","",'הגבלה לסכום מבוקש (1)'!D115)</f>
        <v/>
      </c>
      <c r="J115" s="68" t="str">
        <f>'הגבלה לסכום מבוקש (2)'!W115</f>
        <v/>
      </c>
      <c r="K115" s="59" t="str">
        <f t="shared" si="7"/>
        <v/>
      </c>
      <c r="L115" s="70"/>
      <c r="M115" s="70"/>
      <c r="N115" s="70"/>
      <c r="O115" s="70"/>
      <c r="P115" s="70"/>
      <c r="Q115" s="70"/>
      <c r="R115" s="70"/>
      <c r="S115" s="70"/>
      <c r="T115" s="70"/>
      <c r="U115" s="70"/>
      <c r="V115" s="70"/>
      <c r="W115" s="70"/>
      <c r="X115" s="70"/>
      <c r="Y115" s="70"/>
      <c r="Z115" s="72" t="str">
        <f t="shared" si="9"/>
        <v/>
      </c>
    </row>
    <row r="116" spans="2:26" ht="15.75" x14ac:dyDescent="0.25">
      <c r="B116" s="69" t="str">
        <f t="shared" si="8"/>
        <v/>
      </c>
      <c r="C116" s="257" t="str">
        <f>IF('תנאי סף'!BE116&lt;&gt;1,"",'תנאי סף'!F116)</f>
        <v/>
      </c>
      <c r="D116" s="67" t="str">
        <f>'סיכום לועדה - תוצאות'!O116</f>
        <v/>
      </c>
      <c r="E116" s="62" t="str">
        <f t="shared" si="6"/>
        <v/>
      </c>
      <c r="F116" s="66" t="str">
        <f>IF(B116="","",'התחשיב הבסיסי'!AF116)</f>
        <v/>
      </c>
      <c r="G116" s="62" t="str">
        <f>IF(C116="","",'תמיכה מינימלית'!W116)</f>
        <v/>
      </c>
      <c r="H116" s="67" t="str">
        <f>IF(C116="","",'תמיכה מינימלית'!X116)</f>
        <v/>
      </c>
      <c r="I116" s="71" t="str">
        <f>IF($C116="","",'הגבלה לסכום מבוקש (1)'!D116)</f>
        <v/>
      </c>
      <c r="J116" s="68" t="str">
        <f>'הגבלה לסכום מבוקש (2)'!W116</f>
        <v/>
      </c>
      <c r="K116" s="59" t="str">
        <f t="shared" si="7"/>
        <v/>
      </c>
      <c r="L116" s="70"/>
      <c r="M116" s="70"/>
      <c r="N116" s="70"/>
      <c r="O116" s="70"/>
      <c r="P116" s="70"/>
      <c r="Q116" s="70"/>
      <c r="R116" s="70"/>
      <c r="S116" s="70"/>
      <c r="T116" s="70"/>
      <c r="U116" s="70"/>
      <c r="V116" s="70"/>
      <c r="W116" s="70"/>
      <c r="X116" s="70"/>
      <c r="Y116" s="70"/>
      <c r="Z116" s="72" t="str">
        <f t="shared" si="9"/>
        <v/>
      </c>
    </row>
    <row r="117" spans="2:26" ht="15.75" x14ac:dyDescent="0.25">
      <c r="B117" s="69" t="str">
        <f t="shared" si="8"/>
        <v/>
      </c>
      <c r="C117" s="257" t="str">
        <f>IF('תנאי סף'!BE117&lt;&gt;1,"",'תנאי סף'!F117)</f>
        <v/>
      </c>
      <c r="D117" s="67" t="str">
        <f>'סיכום לועדה - תוצאות'!O117</f>
        <v/>
      </c>
      <c r="E117" s="62" t="str">
        <f t="shared" si="6"/>
        <v/>
      </c>
      <c r="F117" s="66" t="str">
        <f>IF(B117="","",'התחשיב הבסיסי'!AF117)</f>
        <v/>
      </c>
      <c r="G117" s="62" t="str">
        <f>IF(C117="","",'תמיכה מינימלית'!W117)</f>
        <v/>
      </c>
      <c r="H117" s="67" t="str">
        <f>IF(C117="","",'תמיכה מינימלית'!X117)</f>
        <v/>
      </c>
      <c r="I117" s="71" t="str">
        <f>IF($C117="","",'הגבלה לסכום מבוקש (1)'!D117)</f>
        <v/>
      </c>
      <c r="J117" s="68" t="str">
        <f>'הגבלה לסכום מבוקש (2)'!W117</f>
        <v/>
      </c>
      <c r="K117" s="59" t="str">
        <f t="shared" si="7"/>
        <v/>
      </c>
      <c r="L117" s="70"/>
      <c r="M117" s="70"/>
      <c r="N117" s="70"/>
      <c r="O117" s="70"/>
      <c r="P117" s="70"/>
      <c r="Q117" s="70"/>
      <c r="R117" s="70"/>
      <c r="S117" s="70"/>
      <c r="T117" s="70"/>
      <c r="U117" s="70"/>
      <c r="V117" s="70"/>
      <c r="W117" s="70"/>
      <c r="X117" s="70"/>
      <c r="Y117" s="70"/>
      <c r="Z117" s="72" t="str">
        <f t="shared" si="9"/>
        <v/>
      </c>
    </row>
    <row r="118" spans="2:26" ht="15.75" x14ac:dyDescent="0.25">
      <c r="B118" s="69" t="str">
        <f t="shared" si="8"/>
        <v/>
      </c>
      <c r="C118" s="257" t="str">
        <f>IF('תנאי סף'!BE118&lt;&gt;1,"",'תנאי סף'!F118)</f>
        <v/>
      </c>
      <c r="D118" s="67" t="str">
        <f>'סיכום לועדה - תוצאות'!O118</f>
        <v/>
      </c>
      <c r="E118" s="62" t="str">
        <f t="shared" si="6"/>
        <v/>
      </c>
      <c r="F118" s="66" t="str">
        <f>IF(B118="","",'התחשיב הבסיסי'!AF118)</f>
        <v/>
      </c>
      <c r="G118" s="62" t="str">
        <f>IF(C118="","",'תמיכה מינימלית'!W118)</f>
        <v/>
      </c>
      <c r="H118" s="67" t="str">
        <f>IF(C118="","",'תמיכה מינימלית'!X118)</f>
        <v/>
      </c>
      <c r="I118" s="71" t="str">
        <f>IF($C118="","",'הגבלה לסכום מבוקש (1)'!D118)</f>
        <v/>
      </c>
      <c r="J118" s="68" t="str">
        <f>'הגבלה לסכום מבוקש (2)'!W118</f>
        <v/>
      </c>
      <c r="K118" s="59" t="str">
        <f t="shared" si="7"/>
        <v/>
      </c>
      <c r="L118" s="70"/>
      <c r="M118" s="70"/>
      <c r="N118" s="70"/>
      <c r="O118" s="70"/>
      <c r="P118" s="70"/>
      <c r="Q118" s="70"/>
      <c r="R118" s="70"/>
      <c r="S118" s="70"/>
      <c r="T118" s="70"/>
      <c r="U118" s="70"/>
      <c r="V118" s="70"/>
      <c r="W118" s="70"/>
      <c r="X118" s="70"/>
      <c r="Y118" s="70"/>
      <c r="Z118" s="72" t="str">
        <f t="shared" si="9"/>
        <v/>
      </c>
    </row>
    <row r="119" spans="2:26" ht="15.75" x14ac:dyDescent="0.25">
      <c r="B119" s="69" t="str">
        <f t="shared" si="8"/>
        <v/>
      </c>
      <c r="C119" s="257" t="str">
        <f>IF('תנאי סף'!BE119&lt;&gt;1,"",'תנאי סף'!F119)</f>
        <v/>
      </c>
      <c r="D119" s="67" t="str">
        <f>'סיכום לועדה - תוצאות'!O119</f>
        <v/>
      </c>
      <c r="E119" s="62" t="str">
        <f t="shared" si="6"/>
        <v/>
      </c>
      <c r="F119" s="66" t="str">
        <f>IF(B119="","",'התחשיב הבסיסי'!AF119)</f>
        <v/>
      </c>
      <c r="G119" s="62" t="str">
        <f>IF(C119="","",'תמיכה מינימלית'!W119)</f>
        <v/>
      </c>
      <c r="H119" s="67" t="str">
        <f>IF(C119="","",'תמיכה מינימלית'!X119)</f>
        <v/>
      </c>
      <c r="I119" s="71" t="str">
        <f>IF($C119="","",'הגבלה לסכום מבוקש (1)'!D119)</f>
        <v/>
      </c>
      <c r="J119" s="68" t="str">
        <f>'הגבלה לסכום מבוקש (2)'!W119</f>
        <v/>
      </c>
      <c r="K119" s="59" t="str">
        <f t="shared" si="7"/>
        <v/>
      </c>
      <c r="L119" s="70"/>
      <c r="M119" s="70"/>
      <c r="N119" s="70"/>
      <c r="O119" s="70"/>
      <c r="P119" s="70"/>
      <c r="Q119" s="70"/>
      <c r="R119" s="70"/>
      <c r="S119" s="70"/>
      <c r="T119" s="70"/>
      <c r="U119" s="70"/>
      <c r="V119" s="70"/>
      <c r="W119" s="70"/>
      <c r="X119" s="70"/>
      <c r="Y119" s="70"/>
      <c r="Z119" s="72" t="str">
        <f t="shared" si="9"/>
        <v/>
      </c>
    </row>
    <row r="120" spans="2:26" ht="15.75" x14ac:dyDescent="0.25">
      <c r="B120" s="69" t="str">
        <f t="shared" si="8"/>
        <v/>
      </c>
      <c r="C120" s="257" t="str">
        <f>IF('תנאי סף'!BE120&lt;&gt;1,"",'תנאי סף'!F120)</f>
        <v/>
      </c>
      <c r="D120" s="67" t="str">
        <f>'סיכום לועדה - תוצאות'!O120</f>
        <v/>
      </c>
      <c r="E120" s="62" t="str">
        <f t="shared" si="6"/>
        <v/>
      </c>
      <c r="F120" s="66" t="str">
        <f>IF(B120="","",'התחשיב הבסיסי'!AF120)</f>
        <v/>
      </c>
      <c r="G120" s="62" t="str">
        <f>IF(C120="","",'תמיכה מינימלית'!W120)</f>
        <v/>
      </c>
      <c r="H120" s="67" t="str">
        <f>IF(C120="","",'תמיכה מינימלית'!X120)</f>
        <v/>
      </c>
      <c r="I120" s="71" t="str">
        <f>IF($C120="","",'הגבלה לסכום מבוקש (1)'!D120)</f>
        <v/>
      </c>
      <c r="J120" s="68" t="str">
        <f>'הגבלה לסכום מבוקש (2)'!W120</f>
        <v/>
      </c>
      <c r="K120" s="59" t="str">
        <f t="shared" si="7"/>
        <v/>
      </c>
      <c r="L120" s="70"/>
      <c r="M120" s="70"/>
      <c r="N120" s="70"/>
      <c r="O120" s="70"/>
      <c r="P120" s="70"/>
      <c r="Q120" s="70"/>
      <c r="R120" s="70"/>
      <c r="S120" s="70"/>
      <c r="T120" s="70"/>
      <c r="U120" s="70"/>
      <c r="V120" s="70"/>
      <c r="W120" s="70"/>
      <c r="X120" s="70"/>
      <c r="Y120" s="70"/>
      <c r="Z120" s="72" t="str">
        <f t="shared" si="9"/>
        <v/>
      </c>
    </row>
    <row r="121" spans="2:26" ht="15.75" x14ac:dyDescent="0.25">
      <c r="B121" s="69" t="str">
        <f t="shared" si="8"/>
        <v/>
      </c>
      <c r="C121" s="257" t="str">
        <f>IF('תנאי סף'!BE121&lt;&gt;1,"",'תנאי סף'!F121)</f>
        <v/>
      </c>
      <c r="D121" s="67" t="str">
        <f>'סיכום לועדה - תוצאות'!O121</f>
        <v/>
      </c>
      <c r="E121" s="62" t="str">
        <f t="shared" si="6"/>
        <v/>
      </c>
      <c r="F121" s="66" t="str">
        <f>IF(B121="","",'התחשיב הבסיסי'!AF121)</f>
        <v/>
      </c>
      <c r="G121" s="62" t="str">
        <f>IF(C121="","",'תמיכה מינימלית'!W121)</f>
        <v/>
      </c>
      <c r="H121" s="67" t="str">
        <f>IF(C121="","",'תמיכה מינימלית'!X121)</f>
        <v/>
      </c>
      <c r="I121" s="71" t="str">
        <f>IF($C121="","",'הגבלה לסכום מבוקש (1)'!D121)</f>
        <v/>
      </c>
      <c r="J121" s="68" t="str">
        <f>'הגבלה לסכום מבוקש (2)'!W121</f>
        <v/>
      </c>
      <c r="K121" s="59" t="str">
        <f t="shared" si="7"/>
        <v/>
      </c>
      <c r="L121" s="70"/>
      <c r="M121" s="70"/>
      <c r="N121" s="70"/>
      <c r="O121" s="70"/>
      <c r="P121" s="70"/>
      <c r="Q121" s="70"/>
      <c r="R121" s="70"/>
      <c r="S121" s="70"/>
      <c r="T121" s="70"/>
      <c r="U121" s="70"/>
      <c r="V121" s="70"/>
      <c r="W121" s="70"/>
      <c r="X121" s="70"/>
      <c r="Y121" s="70"/>
      <c r="Z121" s="72" t="str">
        <f t="shared" si="9"/>
        <v/>
      </c>
    </row>
    <row r="122" spans="2:26" ht="15.75" x14ac:dyDescent="0.25">
      <c r="B122" s="69" t="str">
        <f t="shared" si="8"/>
        <v/>
      </c>
      <c r="C122" s="257" t="str">
        <f>IF('תנאי סף'!BE122&lt;&gt;1,"",'תנאי סף'!F122)</f>
        <v/>
      </c>
      <c r="D122" s="67" t="str">
        <f>'סיכום לועדה - תוצאות'!O122</f>
        <v/>
      </c>
      <c r="E122" s="62" t="str">
        <f t="shared" si="6"/>
        <v/>
      </c>
      <c r="F122" s="66" t="str">
        <f>IF(B122="","",'התחשיב הבסיסי'!AF122)</f>
        <v/>
      </c>
      <c r="G122" s="62" t="str">
        <f>IF(C122="","",'תמיכה מינימלית'!W122)</f>
        <v/>
      </c>
      <c r="H122" s="67" t="str">
        <f>IF(C122="","",'תמיכה מינימלית'!X122)</f>
        <v/>
      </c>
      <c r="I122" s="71" t="str">
        <f>IF($C122="","",'הגבלה לסכום מבוקש (1)'!D122)</f>
        <v/>
      </c>
      <c r="J122" s="68" t="str">
        <f>'הגבלה לסכום מבוקש (2)'!W122</f>
        <v/>
      </c>
      <c r="K122" s="59" t="str">
        <f t="shared" si="7"/>
        <v/>
      </c>
      <c r="L122" s="70"/>
      <c r="M122" s="70"/>
      <c r="N122" s="70"/>
      <c r="O122" s="70"/>
      <c r="P122" s="70"/>
      <c r="Q122" s="70"/>
      <c r="R122" s="70"/>
      <c r="S122" s="70"/>
      <c r="T122" s="70"/>
      <c r="U122" s="70"/>
      <c r="V122" s="70"/>
      <c r="W122" s="70"/>
      <c r="X122" s="70"/>
      <c r="Y122" s="70"/>
      <c r="Z122" s="72" t="str">
        <f t="shared" si="9"/>
        <v/>
      </c>
    </row>
    <row r="123" spans="2:26" ht="15.75" x14ac:dyDescent="0.25">
      <c r="B123" s="69" t="str">
        <f t="shared" si="8"/>
        <v/>
      </c>
      <c r="C123" s="257" t="str">
        <f>IF('תנאי סף'!BE123&lt;&gt;1,"",'תנאי סף'!F123)</f>
        <v/>
      </c>
      <c r="D123" s="67" t="str">
        <f>'סיכום לועדה - תוצאות'!O123</f>
        <v/>
      </c>
      <c r="E123" s="62" t="str">
        <f t="shared" si="6"/>
        <v/>
      </c>
      <c r="F123" s="66" t="str">
        <f>IF(B123="","",'התחשיב הבסיסי'!AF123)</f>
        <v/>
      </c>
      <c r="G123" s="62" t="str">
        <f>IF(C123="","",'תמיכה מינימלית'!W123)</f>
        <v/>
      </c>
      <c r="H123" s="67" t="str">
        <f>IF(C123="","",'תמיכה מינימלית'!X123)</f>
        <v/>
      </c>
      <c r="I123" s="71" t="str">
        <f>IF($C123="","",'הגבלה לסכום מבוקש (1)'!D123)</f>
        <v/>
      </c>
      <c r="J123" s="68" t="str">
        <f>'הגבלה לסכום מבוקש (2)'!W123</f>
        <v/>
      </c>
      <c r="K123" s="59" t="str">
        <f t="shared" si="7"/>
        <v/>
      </c>
      <c r="L123" s="70"/>
      <c r="M123" s="70"/>
      <c r="N123" s="70"/>
      <c r="O123" s="70"/>
      <c r="P123" s="70"/>
      <c r="Q123" s="70"/>
      <c r="R123" s="70"/>
      <c r="S123" s="70"/>
      <c r="T123" s="70"/>
      <c r="U123" s="70"/>
      <c r="V123" s="70"/>
      <c r="W123" s="70"/>
      <c r="X123" s="70"/>
      <c r="Y123" s="70"/>
      <c r="Z123" s="72" t="str">
        <f t="shared" si="9"/>
        <v/>
      </c>
    </row>
    <row r="124" spans="2:26" ht="15.75" x14ac:dyDescent="0.25">
      <c r="B124" s="69" t="str">
        <f t="shared" si="8"/>
        <v/>
      </c>
      <c r="C124" s="257" t="str">
        <f>IF('תנאי סף'!BE124&lt;&gt;1,"",'תנאי סף'!F124)</f>
        <v/>
      </c>
      <c r="D124" s="67" t="str">
        <f>'סיכום לועדה - תוצאות'!O124</f>
        <v/>
      </c>
      <c r="E124" s="62" t="str">
        <f t="shared" si="6"/>
        <v/>
      </c>
      <c r="F124" s="66" t="str">
        <f>IF(B124="","",'התחשיב הבסיסי'!AF124)</f>
        <v/>
      </c>
      <c r="G124" s="62" t="str">
        <f>IF(C124="","",'תמיכה מינימלית'!W124)</f>
        <v/>
      </c>
      <c r="H124" s="67" t="str">
        <f>IF(C124="","",'תמיכה מינימלית'!X124)</f>
        <v/>
      </c>
      <c r="I124" s="71" t="str">
        <f>IF($C124="","",'הגבלה לסכום מבוקש (1)'!D124)</f>
        <v/>
      </c>
      <c r="J124" s="68" t="str">
        <f>'הגבלה לסכום מבוקש (2)'!W124</f>
        <v/>
      </c>
      <c r="K124" s="59" t="str">
        <f t="shared" si="7"/>
        <v/>
      </c>
      <c r="L124" s="70"/>
      <c r="M124" s="70"/>
      <c r="N124" s="70"/>
      <c r="O124" s="70"/>
      <c r="P124" s="70"/>
      <c r="Q124" s="70"/>
      <c r="R124" s="70"/>
      <c r="S124" s="70"/>
      <c r="T124" s="70"/>
      <c r="U124" s="70"/>
      <c r="V124" s="70"/>
      <c r="W124" s="70"/>
      <c r="X124" s="70"/>
      <c r="Y124" s="70"/>
      <c r="Z124" s="72" t="str">
        <f t="shared" si="9"/>
        <v/>
      </c>
    </row>
    <row r="125" spans="2:26" ht="15.75" x14ac:dyDescent="0.25">
      <c r="B125" s="69" t="str">
        <f t="shared" si="8"/>
        <v/>
      </c>
      <c r="C125" s="257" t="str">
        <f>IF('תנאי סף'!BE125&lt;&gt;1,"",'תנאי סף'!F125)</f>
        <v/>
      </c>
      <c r="D125" s="67" t="str">
        <f>'סיכום לועדה - תוצאות'!O125</f>
        <v/>
      </c>
      <c r="E125" s="62" t="str">
        <f t="shared" si="6"/>
        <v/>
      </c>
      <c r="F125" s="66" t="str">
        <f>IF(B125="","",'התחשיב הבסיסי'!AF125)</f>
        <v/>
      </c>
      <c r="G125" s="62" t="str">
        <f>IF(C125="","",'תמיכה מינימלית'!W125)</f>
        <v/>
      </c>
      <c r="H125" s="67" t="str">
        <f>IF(C125="","",'תמיכה מינימלית'!X125)</f>
        <v/>
      </c>
      <c r="I125" s="71" t="str">
        <f>IF($C125="","",'הגבלה לסכום מבוקש (1)'!D125)</f>
        <v/>
      </c>
      <c r="J125" s="68" t="str">
        <f>'הגבלה לסכום מבוקש (2)'!W125</f>
        <v/>
      </c>
      <c r="K125" s="59" t="str">
        <f t="shared" si="7"/>
        <v/>
      </c>
      <c r="L125" s="70"/>
      <c r="M125" s="70"/>
      <c r="N125" s="70"/>
      <c r="O125" s="70"/>
      <c r="P125" s="70"/>
      <c r="Q125" s="70"/>
      <c r="R125" s="70"/>
      <c r="S125" s="70"/>
      <c r="T125" s="70"/>
      <c r="U125" s="70"/>
      <c r="V125" s="70"/>
      <c r="W125" s="70"/>
      <c r="X125" s="70"/>
      <c r="Y125" s="70"/>
      <c r="Z125" s="72" t="str">
        <f t="shared" si="9"/>
        <v/>
      </c>
    </row>
    <row r="126" spans="2:26" ht="15.75" x14ac:dyDescent="0.25">
      <c r="B126" s="69" t="str">
        <f t="shared" si="8"/>
        <v/>
      </c>
      <c r="C126" s="257" t="str">
        <f>IF('תנאי סף'!BE126&lt;&gt;1,"",'תנאי סף'!F126)</f>
        <v/>
      </c>
      <c r="D126" s="67" t="str">
        <f>'סיכום לועדה - תוצאות'!O126</f>
        <v/>
      </c>
      <c r="E126" s="62" t="str">
        <f t="shared" si="6"/>
        <v/>
      </c>
      <c r="F126" s="66" t="str">
        <f>IF(B126="","",'התחשיב הבסיסי'!AF126)</f>
        <v/>
      </c>
      <c r="G126" s="62" t="str">
        <f>IF(C126="","",'תמיכה מינימלית'!W126)</f>
        <v/>
      </c>
      <c r="H126" s="67" t="str">
        <f>IF(C126="","",'תמיכה מינימלית'!X126)</f>
        <v/>
      </c>
      <c r="I126" s="71" t="str">
        <f>IF($C126="","",'הגבלה לסכום מבוקש (1)'!D126)</f>
        <v/>
      </c>
      <c r="J126" s="68" t="str">
        <f>'הגבלה לסכום מבוקש (2)'!W126</f>
        <v/>
      </c>
      <c r="K126" s="59" t="str">
        <f t="shared" si="7"/>
        <v/>
      </c>
      <c r="L126" s="70"/>
      <c r="M126" s="70"/>
      <c r="N126" s="70"/>
      <c r="O126" s="70"/>
      <c r="P126" s="70"/>
      <c r="Q126" s="70"/>
      <c r="R126" s="70"/>
      <c r="S126" s="70"/>
      <c r="T126" s="70"/>
      <c r="U126" s="70"/>
      <c r="V126" s="70"/>
      <c r="W126" s="70"/>
      <c r="X126" s="70"/>
      <c r="Y126" s="70"/>
      <c r="Z126" s="72" t="str">
        <f t="shared" si="9"/>
        <v/>
      </c>
    </row>
    <row r="127" spans="2:26" ht="15.75" x14ac:dyDescent="0.25">
      <c r="B127" s="69" t="str">
        <f t="shared" si="8"/>
        <v/>
      </c>
      <c r="C127" s="257" t="str">
        <f>IF('תנאי סף'!BE127&lt;&gt;1,"",'תנאי סף'!F127)</f>
        <v/>
      </c>
      <c r="D127" s="67" t="str">
        <f>'סיכום לועדה - תוצאות'!O127</f>
        <v/>
      </c>
      <c r="E127" s="62" t="str">
        <f t="shared" ref="E127:E130" si="10">IF(C127="","",IFERROR(D127/$D$3,$AH$1))</f>
        <v/>
      </c>
      <c r="F127" s="66" t="str">
        <f>IF(B127="","",'התחשיב הבסיסי'!AF127)</f>
        <v/>
      </c>
      <c r="G127" s="62" t="str">
        <f>IF(C127="","",'תמיכה מינימלית'!W127)</f>
        <v/>
      </c>
      <c r="H127" s="67" t="str">
        <f>IF(C127="","",'תמיכה מינימלית'!X127)</f>
        <v/>
      </c>
      <c r="I127" s="71" t="str">
        <f>IF($C127="","",'הגבלה לסכום מבוקש (1)'!D127)</f>
        <v/>
      </c>
      <c r="J127" s="68" t="str">
        <f>'הגבלה לסכום מבוקש (2)'!W127</f>
        <v/>
      </c>
      <c r="K127" s="59" t="str">
        <f t="shared" ref="K127:K130" si="11">IFERROR(IF(C127="","",J127-D127),$AH$1)</f>
        <v/>
      </c>
      <c r="L127" s="70"/>
      <c r="M127" s="70"/>
      <c r="N127" s="70"/>
      <c r="O127" s="70"/>
      <c r="P127" s="70"/>
      <c r="Q127" s="70"/>
      <c r="R127" s="70"/>
      <c r="S127" s="70"/>
      <c r="T127" s="70"/>
      <c r="U127" s="70"/>
      <c r="V127" s="70"/>
      <c r="W127" s="70"/>
      <c r="X127" s="70"/>
      <c r="Y127" s="70"/>
      <c r="Z127" s="72" t="str">
        <f t="shared" si="9"/>
        <v/>
      </c>
    </row>
    <row r="128" spans="2:26" ht="15.75" x14ac:dyDescent="0.25">
      <c r="B128" s="69" t="str">
        <f t="shared" si="8"/>
        <v/>
      </c>
      <c r="C128" s="257" t="str">
        <f>IF('תנאי סף'!BE128&lt;&gt;1,"",'תנאי סף'!F128)</f>
        <v/>
      </c>
      <c r="D128" s="67" t="str">
        <f>'סיכום לועדה - תוצאות'!O128</f>
        <v/>
      </c>
      <c r="E128" s="62" t="str">
        <f t="shared" si="10"/>
        <v/>
      </c>
      <c r="F128" s="66" t="str">
        <f>IF(B128="","",'התחשיב הבסיסי'!AF128)</f>
        <v/>
      </c>
      <c r="G128" s="62" t="str">
        <f>IF(C128="","",'תמיכה מינימלית'!W128)</f>
        <v/>
      </c>
      <c r="H128" s="67" t="str">
        <f>IF(C128="","",'תמיכה מינימלית'!X128)</f>
        <v/>
      </c>
      <c r="I128" s="71" t="str">
        <f>IF($C128="","",'הגבלה לסכום מבוקש (1)'!D128)</f>
        <v/>
      </c>
      <c r="J128" s="68" t="str">
        <f>'הגבלה לסכום מבוקש (2)'!W128</f>
        <v/>
      </c>
      <c r="K128" s="59" t="str">
        <f t="shared" si="11"/>
        <v/>
      </c>
      <c r="L128" s="70"/>
      <c r="M128" s="70"/>
      <c r="N128" s="70"/>
      <c r="O128" s="70"/>
      <c r="P128" s="70"/>
      <c r="Q128" s="70"/>
      <c r="R128" s="70"/>
      <c r="S128" s="70"/>
      <c r="T128" s="70"/>
      <c r="U128" s="70"/>
      <c r="V128" s="70"/>
      <c r="W128" s="70"/>
      <c r="X128" s="70"/>
      <c r="Y128" s="70"/>
      <c r="Z128" s="72" t="str">
        <f t="shared" si="9"/>
        <v/>
      </c>
    </row>
    <row r="129" spans="2:26" ht="15.75" x14ac:dyDescent="0.25">
      <c r="B129" s="69" t="str">
        <f t="shared" si="8"/>
        <v/>
      </c>
      <c r="C129" s="257" t="str">
        <f>IF('תנאי סף'!BE129&lt;&gt;1,"",'תנאי סף'!F129)</f>
        <v/>
      </c>
      <c r="D129" s="67" t="str">
        <f>'סיכום לועדה - תוצאות'!O129</f>
        <v/>
      </c>
      <c r="E129" s="62" t="str">
        <f t="shared" si="10"/>
        <v/>
      </c>
      <c r="F129" s="66" t="str">
        <f>IF(B129="","",'התחשיב הבסיסי'!AF129)</f>
        <v/>
      </c>
      <c r="G129" s="62" t="str">
        <f>IF(C129="","",'תמיכה מינימלית'!W129)</f>
        <v/>
      </c>
      <c r="H129" s="67" t="str">
        <f>IF(C129="","",'תמיכה מינימלית'!X129)</f>
        <v/>
      </c>
      <c r="I129" s="71" t="str">
        <f>IF($C129="","",'הגבלה לסכום מבוקש (1)'!D129)</f>
        <v/>
      </c>
      <c r="J129" s="68" t="str">
        <f>'הגבלה לסכום מבוקש (2)'!W129</f>
        <v/>
      </c>
      <c r="K129" s="59" t="str">
        <f t="shared" si="11"/>
        <v/>
      </c>
      <c r="L129" s="70"/>
      <c r="M129" s="70"/>
      <c r="N129" s="70"/>
      <c r="O129" s="70"/>
      <c r="P129" s="70"/>
      <c r="Q129" s="70"/>
      <c r="R129" s="70"/>
      <c r="S129" s="70"/>
      <c r="T129" s="70"/>
      <c r="U129" s="70"/>
      <c r="V129" s="70"/>
      <c r="W129" s="70"/>
      <c r="X129" s="70"/>
      <c r="Y129" s="70"/>
      <c r="Z129" s="72" t="str">
        <f t="shared" si="9"/>
        <v/>
      </c>
    </row>
    <row r="130" spans="2:26" ht="16.5" thickBot="1" x14ac:dyDescent="0.3">
      <c r="B130" s="73" t="str">
        <f t="shared" si="8"/>
        <v/>
      </c>
      <c r="C130" s="257" t="str">
        <f>IF('תנאי סף'!BE130&lt;&gt;1,"",'תנאי סף'!F130)</f>
        <v/>
      </c>
      <c r="D130" s="67" t="str">
        <f>'סיכום לועדה - תוצאות'!O130</f>
        <v/>
      </c>
      <c r="E130" s="62" t="str">
        <f t="shared" si="10"/>
        <v/>
      </c>
      <c r="F130" s="74" t="str">
        <f>IF(B130="","",'התחשיב הבסיסי'!AF130)</f>
        <v/>
      </c>
      <c r="G130" s="62" t="str">
        <f>IF(C130="","",'תמיכה מינימלית'!W130)</f>
        <v/>
      </c>
      <c r="H130" s="67" t="str">
        <f>IF(C130="","",'תמיכה מינימלית'!X130)</f>
        <v/>
      </c>
      <c r="I130" s="75" t="str">
        <f>IF($C130="","",'הגבלה לסכום מבוקש (1)'!D130)</f>
        <v/>
      </c>
      <c r="J130" s="75" t="str">
        <f>'הגבלה לסכום מבוקש (2)'!W130</f>
        <v/>
      </c>
      <c r="K130" s="59" t="str">
        <f t="shared" si="11"/>
        <v/>
      </c>
      <c r="L130" s="74"/>
      <c r="M130" s="74"/>
      <c r="N130" s="74"/>
      <c r="O130" s="74"/>
      <c r="P130" s="74"/>
      <c r="Q130" s="74"/>
      <c r="R130" s="74"/>
      <c r="S130" s="74"/>
      <c r="T130" s="74"/>
      <c r="U130" s="74"/>
      <c r="V130" s="74"/>
      <c r="W130" s="74"/>
      <c r="X130" s="74"/>
      <c r="Y130" s="74"/>
      <c r="Z130" s="72" t="str">
        <f t="shared" si="9"/>
        <v/>
      </c>
    </row>
    <row r="131" spans="2:26" ht="19.5" thickBot="1" x14ac:dyDescent="0.35">
      <c r="B131" s="556" t="s">
        <v>8</v>
      </c>
      <c r="C131" s="557"/>
      <c r="D131" s="382"/>
      <c r="E131" s="76">
        <f t="shared" ref="E131:K131" si="12">SUM(E31:E130)</f>
        <v>0.88516438910477468</v>
      </c>
      <c r="F131" s="77">
        <f t="shared" si="12"/>
        <v>2023926.0000000005</v>
      </c>
      <c r="G131" s="76">
        <f t="shared" si="12"/>
        <v>1.0000000000000002</v>
      </c>
      <c r="H131" s="78">
        <f t="shared" si="12"/>
        <v>2023926</v>
      </c>
      <c r="I131" s="78">
        <f t="shared" si="12"/>
        <v>4426354</v>
      </c>
      <c r="J131" s="78">
        <f t="shared" si="12"/>
        <v>2023926</v>
      </c>
      <c r="K131" s="78">
        <f t="shared" si="12"/>
        <v>276121.99999999936</v>
      </c>
      <c r="L131" s="79"/>
      <c r="M131" s="79"/>
      <c r="N131" s="79"/>
      <c r="O131" s="79"/>
      <c r="P131" s="79"/>
      <c r="Q131" s="79"/>
      <c r="R131" s="79"/>
      <c r="S131" s="79"/>
      <c r="T131" s="79"/>
      <c r="U131" s="79"/>
      <c r="V131" s="79"/>
      <c r="W131" s="79"/>
      <c r="X131" s="79"/>
      <c r="Y131" s="79"/>
      <c r="Z131" s="80"/>
    </row>
  </sheetData>
  <sheetProtection algorithmName="SHA-512" hashValue="YMtsI3maHVreJmoGsW1QcBov4TKVdgFEn/3P5s+7rhUu6ZOKUgUyHy22FcyQHoDBDr5pUZ4L9nuuhKi5WDaRjQ==" saltValue="k3wAurirBZtg0+H439neng==" spinCount="100000" sheet="1" scenarios="1" formatCells="0" formatColumns="0" formatRows="0" autoFilter="0"/>
  <mergeCells count="12">
    <mergeCell ref="K29:K30"/>
    <mergeCell ref="Z29:Z30"/>
    <mergeCell ref="B131:C131"/>
    <mergeCell ref="B28:Z28"/>
    <mergeCell ref="B29:B30"/>
    <mergeCell ref="C29:C30"/>
    <mergeCell ref="E29:E30"/>
    <mergeCell ref="F29:F30"/>
    <mergeCell ref="G29:G30"/>
    <mergeCell ref="H29:H30"/>
    <mergeCell ref="I29:I30"/>
    <mergeCell ref="J29:J30"/>
  </mergeCells>
  <conditionalFormatting sqref="B31:B130 C1:C2">
    <cfRule type="containsBlanks" dxfId="58" priority="47">
      <formula>LEN(TRIM(B1))=0</formula>
    </cfRule>
  </conditionalFormatting>
  <conditionalFormatting sqref="B31:C130 E31:Z130">
    <cfRule type="expression" dxfId="57" priority="19" stopIfTrue="1">
      <formula>AND($C31="",B31&lt;&gt;"")</formula>
    </cfRule>
    <cfRule type="expression" dxfId="56" priority="20">
      <formula>$C31=""</formula>
    </cfRule>
    <cfRule type="expression" dxfId="55" priority="21">
      <formula>B$30&lt;&gt;""</formula>
    </cfRule>
  </conditionalFormatting>
  <dataValidations count="1">
    <dataValidation type="decimal" operator="greaterThanOrEqual" allowBlank="1" showInputMessage="1" showErrorMessage="1" errorTitle="נתון שגוי." error="ניתן להזין רק מספר גדול או שווה ל-0." sqref="D3 D31:D130" xr:uid="{368C8546-28CD-411F-8B92-E1DA2E471DBC}">
      <formula1>0</formula1>
    </dataValidation>
  </dataValidations>
  <printOptions horizontalCentered="1"/>
  <pageMargins left="0.23622047244094491" right="0.19685039370078741" top="0.51181102362204722" bottom="0.55118110236220474" header="0.31496062992125984" footer="0.15748031496062992"/>
  <pageSetup paperSize="9" scale="52" orientation="landscape" horizontalDpi="1200" verticalDpi="1200" r:id="rId1"/>
  <headerFooter>
    <oddHeader>&amp;C&amp;"-,מודגש"&amp;Uמבחנים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26" operator="containsText" id="{606CBD42-29FC-4790-8BD4-3F3FE092C472}">
            <xm:f>NOT(ISERROR(SEARCH($AH$1,B31)))</xm:f>
            <xm:f>$AH$1</xm:f>
            <x14:dxf>
              <fill>
                <patternFill>
                  <bgColor rgb="FFFF0000"/>
                </patternFill>
              </fill>
            </x14:dxf>
          </x14:cfRule>
          <xm:sqref>B31:C130 E31:Z130</xm:sqref>
        </x14:conditionalFormatting>
      </x14:conditionalFormatting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tabColor theme="8" tint="-0.249977111117893"/>
    <pageSetUpPr fitToPage="1"/>
  </sheetPr>
  <dimension ref="A1:GR131"/>
  <sheetViews>
    <sheetView rightToLeft="1" view="pageBreakPreview" topLeftCell="B1" zoomScale="80" zoomScaleNormal="100" zoomScaleSheetLayoutView="80" workbookViewId="0">
      <pane ySplit="30" topLeftCell="A31" activePane="bottomLeft" state="frozen"/>
      <selection activeCell="Q65" sqref="Q65"/>
      <selection pane="bottomLeft" activeCell="B31" sqref="B31"/>
    </sheetView>
  </sheetViews>
  <sheetFormatPr defaultColWidth="8" defaultRowHeight="15.75" x14ac:dyDescent="0.25"/>
  <cols>
    <col min="1" max="1" width="8" style="194" hidden="1" customWidth="1"/>
    <col min="2" max="2" width="8.7109375" style="194" customWidth="1"/>
    <col min="3" max="3" width="67.42578125" style="194" customWidth="1"/>
    <col min="4" max="4" width="25.42578125" style="194" customWidth="1"/>
    <col min="5" max="5" width="20" style="194" customWidth="1"/>
    <col min="6" max="6" width="13.140625" style="194" customWidth="1"/>
    <col min="7" max="7" width="14" style="194" customWidth="1"/>
    <col min="8" max="8" width="24" style="194" customWidth="1"/>
    <col min="9" max="20" width="24" style="194" hidden="1" customWidth="1"/>
    <col min="21" max="21" width="15.85546875" style="194" customWidth="1"/>
    <col min="22" max="25" width="9.140625" style="194" hidden="1" customWidth="1"/>
    <col min="26" max="26" width="11.5703125" style="194" customWidth="1"/>
    <col min="27" max="200" width="8" style="194" hidden="1" customWidth="1"/>
    <col min="201" max="16384" width="8" style="194"/>
  </cols>
  <sheetData>
    <row r="1" spans="2:34" ht="18.75" x14ac:dyDescent="0.25">
      <c r="B1" s="269" t="str">
        <f>'פרמטרים לעקרונות חישוב התמיכה'!$B$1</f>
        <v>שנה</v>
      </c>
      <c r="C1" s="2">
        <f>'פרמטרים לעקרונות חישוב התמיכה'!$C$1</f>
        <v>2025</v>
      </c>
      <c r="AH1" s="194" t="s">
        <v>27</v>
      </c>
    </row>
    <row r="2" spans="2:34" ht="19.5" thickBot="1" x14ac:dyDescent="0.3">
      <c r="B2" s="275" t="str">
        <f>'פרמטרים לעקרונות חישוב התמיכה'!$B$2</f>
        <v>תקציב</v>
      </c>
      <c r="C2" s="3">
        <f>'פרמטרים לעקרונות חישוב התמיכה'!$C$2</f>
        <v>2023926</v>
      </c>
      <c r="F2" s="560" t="str">
        <f>IF(AND(U131&lt;&gt;0,C2&gt;U131),"נא לשים לב כי לא חולק סך התקציב בשל הגבולת לסכום מבוקש","")</f>
        <v/>
      </c>
      <c r="G2" s="561"/>
      <c r="H2" s="561"/>
      <c r="I2" s="561"/>
      <c r="J2" s="561"/>
      <c r="K2" s="561"/>
      <c r="L2" s="561"/>
      <c r="M2" s="561"/>
      <c r="N2" s="561"/>
      <c r="O2" s="561"/>
      <c r="P2" s="561"/>
      <c r="Q2" s="561"/>
      <c r="R2" s="561"/>
      <c r="S2" s="561"/>
      <c r="T2" s="561"/>
      <c r="U2" s="561"/>
    </row>
    <row r="4" spans="2:34" ht="16.5" thickBot="1" x14ac:dyDescent="0.3"/>
    <row r="5" spans="2:34" ht="13.5" hidden="1" customHeight="1" x14ac:dyDescent="0.25"/>
    <row r="6" spans="2:34" hidden="1" x14ac:dyDescent="0.25"/>
    <row r="7" spans="2:34" hidden="1" x14ac:dyDescent="0.25"/>
    <row r="8" spans="2:34" hidden="1" x14ac:dyDescent="0.25"/>
    <row r="9" spans="2:34" hidden="1" x14ac:dyDescent="0.25"/>
    <row r="10" spans="2:34" hidden="1" x14ac:dyDescent="0.25"/>
    <row r="11" spans="2:34" hidden="1" x14ac:dyDescent="0.25"/>
    <row r="12" spans="2:34" hidden="1" x14ac:dyDescent="0.25"/>
    <row r="13" spans="2:34" hidden="1" x14ac:dyDescent="0.25"/>
    <row r="14" spans="2:34" hidden="1" x14ac:dyDescent="0.25"/>
    <row r="15" spans="2:34" hidden="1" x14ac:dyDescent="0.25"/>
    <row r="16" spans="2:34" hidden="1" x14ac:dyDescent="0.25"/>
    <row r="17" spans="2:29" hidden="1" x14ac:dyDescent="0.25"/>
    <row r="18" spans="2:29" hidden="1" x14ac:dyDescent="0.25"/>
    <row r="19" spans="2:29" hidden="1" x14ac:dyDescent="0.25"/>
    <row r="20" spans="2:29" hidden="1" x14ac:dyDescent="0.25"/>
    <row r="21" spans="2:29" hidden="1" x14ac:dyDescent="0.25"/>
    <row r="22" spans="2:29" hidden="1" x14ac:dyDescent="0.25"/>
    <row r="23" spans="2:29" hidden="1" x14ac:dyDescent="0.25"/>
    <row r="24" spans="2:29" hidden="1" x14ac:dyDescent="0.25"/>
    <row r="25" spans="2:29" hidden="1" x14ac:dyDescent="0.25"/>
    <row r="26" spans="2:29" hidden="1" x14ac:dyDescent="0.25"/>
    <row r="27" spans="2:29" ht="16.5" hidden="1" thickBot="1" x14ac:dyDescent="0.3"/>
    <row r="28" spans="2:29" ht="18.75" customHeight="1" thickBot="1" x14ac:dyDescent="0.3">
      <c r="B28" s="563" t="str">
        <f ca="1">MID(CELL("filename",B29),FIND("]",CELL("filename",C29),1)+1,99)</f>
        <v>הגבלה לסכום מבוקש (1)</v>
      </c>
      <c r="C28" s="564"/>
      <c r="D28" s="564"/>
      <c r="E28" s="564"/>
      <c r="F28" s="564"/>
      <c r="G28" s="564"/>
      <c r="H28" s="564"/>
      <c r="I28" s="564"/>
      <c r="J28" s="564"/>
      <c r="K28" s="564"/>
      <c r="L28" s="564"/>
      <c r="M28" s="564"/>
      <c r="N28" s="564"/>
      <c r="O28" s="564"/>
      <c r="P28" s="564"/>
      <c r="Q28" s="564"/>
      <c r="R28" s="564"/>
      <c r="S28" s="564"/>
      <c r="T28" s="564"/>
      <c r="U28" s="564"/>
      <c r="V28" s="564"/>
      <c r="W28" s="564"/>
      <c r="X28" s="564"/>
      <c r="Y28" s="564"/>
      <c r="Z28" s="565"/>
    </row>
    <row r="29" spans="2:29" s="292" customFormat="1" ht="45" customHeight="1" x14ac:dyDescent="0.25">
      <c r="B29" s="566" t="s">
        <v>0</v>
      </c>
      <c r="C29" s="535" t="s">
        <v>1</v>
      </c>
      <c r="D29" s="300" t="s">
        <v>106</v>
      </c>
      <c r="E29" s="568" t="s">
        <v>105</v>
      </c>
      <c r="F29" s="568" t="s">
        <v>104</v>
      </c>
      <c r="G29" s="568" t="s">
        <v>103</v>
      </c>
      <c r="H29" s="568" t="s">
        <v>102</v>
      </c>
      <c r="I29" s="301"/>
      <c r="J29" s="301"/>
      <c r="K29" s="301"/>
      <c r="L29" s="301"/>
      <c r="M29" s="301"/>
      <c r="N29" s="301"/>
      <c r="O29" s="301"/>
      <c r="P29" s="301"/>
      <c r="Q29" s="301"/>
      <c r="R29" s="301"/>
      <c r="S29" s="301"/>
      <c r="T29" s="301"/>
      <c r="U29" s="568" t="s">
        <v>101</v>
      </c>
      <c r="V29" s="291"/>
      <c r="W29" s="291"/>
      <c r="X29" s="291"/>
      <c r="Y29" s="291"/>
      <c r="Z29" s="570" t="s">
        <v>100</v>
      </c>
      <c r="AC29" s="525" t="s">
        <v>160</v>
      </c>
    </row>
    <row r="30" spans="2:29" s="292" customFormat="1" ht="30.75" customHeight="1" thickBot="1" x14ac:dyDescent="0.3">
      <c r="B30" s="567"/>
      <c r="C30" s="536"/>
      <c r="D30" s="302" t="s">
        <v>43</v>
      </c>
      <c r="E30" s="569"/>
      <c r="F30" s="569"/>
      <c r="G30" s="569"/>
      <c r="H30" s="569"/>
      <c r="I30" s="293" t="s">
        <v>99</v>
      </c>
      <c r="J30" s="293" t="s">
        <v>98</v>
      </c>
      <c r="K30" s="293" t="s">
        <v>97</v>
      </c>
      <c r="L30" s="293" t="s">
        <v>96</v>
      </c>
      <c r="M30" s="293" t="s">
        <v>95</v>
      </c>
      <c r="N30" s="293" t="s">
        <v>94</v>
      </c>
      <c r="O30" s="293" t="s">
        <v>93</v>
      </c>
      <c r="P30" s="293" t="s">
        <v>92</v>
      </c>
      <c r="Q30" s="293" t="s">
        <v>91</v>
      </c>
      <c r="R30" s="293" t="s">
        <v>90</v>
      </c>
      <c r="S30" s="293" t="s">
        <v>89</v>
      </c>
      <c r="T30" s="293" t="s">
        <v>88</v>
      </c>
      <c r="U30" s="569"/>
      <c r="V30" s="294"/>
      <c r="W30" s="294"/>
      <c r="X30" s="294"/>
      <c r="Y30" s="294"/>
      <c r="Z30" s="571"/>
      <c r="AC30" s="525"/>
    </row>
    <row r="31" spans="2:29" s="292" customFormat="1" x14ac:dyDescent="0.25">
      <c r="B31" s="46">
        <f>IF(C31="","",ROW()-30)</f>
        <v>1</v>
      </c>
      <c r="C31" s="257" t="str">
        <f>סיכום!C31</f>
        <v xml:space="preserve">מרכז למוסיקה ירושלים - כיתות אמן מרים פריד
</v>
      </c>
      <c r="D31" s="47">
        <f>'סיכום לועדה - תוצאות'!N31</f>
        <v>48000</v>
      </c>
      <c r="E31" s="47">
        <f>סיכום!H31</f>
        <v>47582.116368363328</v>
      </c>
      <c r="F31" s="295">
        <f>IF(C31="","",IF(E31&gt;$D31,1,0))</f>
        <v>0</v>
      </c>
      <c r="G31" s="47">
        <f>IF($C31="","",MIN(D31:E31))</f>
        <v>47582.116368363328</v>
      </c>
      <c r="H31" s="47">
        <f>IF($C31="","",IF(F31=1,G31,G31/SUMIF(F$31:F$130,0,G$31:G$130)*($C$2-SUMIF(F$31:F$130,1,G$31:G$130))))</f>
        <v>51140.399951057516</v>
      </c>
      <c r="I31" s="296">
        <f>IF(OR(H31&gt;$D31,$F31=1),1,0)</f>
        <v>1</v>
      </c>
      <c r="J31" s="60">
        <f>IF($C31="","",MIN(H31,$D31))</f>
        <v>48000</v>
      </c>
      <c r="K31" s="60">
        <f>IFERROR(IF($C31="","",IF(I31=1,J31,J31/SUMIF(I$31:I$130,0,J$31:J$130)*($C$2-SUMIF(I$31:I$130,1,J$31:J$130)))),0)</f>
        <v>48000</v>
      </c>
      <c r="L31" s="296">
        <f>IF(OR(K31&gt;$D31,$F31=1,$I31=1),1,0)</f>
        <v>1</v>
      </c>
      <c r="M31" s="60">
        <f>IF($C31="","",MIN(K31,$D31))</f>
        <v>48000</v>
      </c>
      <c r="N31" s="60">
        <f>IFERROR(IF($C31="","",IF(L31=1,M31,M31/SUMIF(L$31:L$130,0,M$31:M$130)*($C$2-SUMIF(L$31:L$130,1,M$31:M$130)))),0)</f>
        <v>48000</v>
      </c>
      <c r="O31" s="296">
        <f>IF(OR(N31&gt;$D31,$F31=1,$I31=1,$L31=1),1,0)</f>
        <v>1</v>
      </c>
      <c r="P31" s="60">
        <f>IF($C31="","",MIN(N31,$D31))</f>
        <v>48000</v>
      </c>
      <c r="Q31" s="60">
        <f>IFERROR(IF($C31="","",IF(O31=2,P31,IF(O31=1,P31,P31/SUMIF(O$31:O$130,0,P$31:P$130)*($C$2-SUMIF(O$31:O$130,1,P$31:P$130)-SUMIF(O$31:O$130,2,P$31:P$130))))),0)</f>
        <v>48000</v>
      </c>
      <c r="R31" s="296">
        <f>IF(OR(Q31&gt;$D31,$F31=1,$I31=1,$L31=1,$O31=1),1,0)</f>
        <v>1</v>
      </c>
      <c r="S31" s="60">
        <f>IF($C31="","",MIN(Q31,$D31))</f>
        <v>48000</v>
      </c>
      <c r="T31" s="60">
        <f>IFERROR(IF($C31="","",IF(R31=2,S31,IF(R31=1,S31,S31/SUMIF(R$31:R$130,0,S$31:S$130)*($C$2-SUMIF(R$31:R$130,1,S$31:S$130)-SUMIF(R$31:R$130,2,S$31:S$130))))),0)</f>
        <v>48000</v>
      </c>
      <c r="U31" s="61">
        <f t="shared" ref="U31:U62" si="0">IF($C31="","",IF(AC31=0,$AH$1,IFERROR(T31,$AH$1)))</f>
        <v>48000</v>
      </c>
      <c r="V31" s="61"/>
      <c r="W31" s="61"/>
      <c r="X31" s="61"/>
      <c r="Y31" s="61"/>
      <c r="Z31" s="62">
        <f t="shared" ref="Z31:Z62" si="1">IF(C31="","",IFERROR(U31/SUMIF($U$31:$U$130,"&lt;&gt;#DIV/0!"),$AH$1))</f>
        <v>2.3716282117033919E-2</v>
      </c>
      <c r="AC31" s="190">
        <f>IF(C31="",0,IFERROR(IF(D31*1&gt;=0,1,0),0))</f>
        <v>1</v>
      </c>
    </row>
    <row r="32" spans="2:29" s="292" customFormat="1" x14ac:dyDescent="0.25">
      <c r="B32" s="46">
        <f t="shared" ref="B32:B95" si="2">IF(C32="","",ROW()-30)</f>
        <v>2</v>
      </c>
      <c r="C32" s="257" t="str">
        <f>סיכום!C32</f>
        <v>המרכז למוסיקה ע"ש פיליציה בלומנטל  - צ'ליל בגליל</v>
      </c>
      <c r="D32" s="47">
        <f>'סיכום לועדה - תוצאות'!N32</f>
        <v>50000</v>
      </c>
      <c r="E32" s="47">
        <f>סיכום!H32</f>
        <v>48232.696140681386</v>
      </c>
      <c r="F32" s="295">
        <f>IF(C32="","",IF(E32&gt;$D32,1,0))</f>
        <v>0</v>
      </c>
      <c r="G32" s="47">
        <f>IF($C32="","",MIN(D32:E32))</f>
        <v>48232.696140681386</v>
      </c>
      <c r="H32" s="47">
        <f>IF($C32="","",IF(F32=1,G32,G32/SUMIF(F$31:F$130,0,G$31:G$130)*($C$2-SUMIF(F$31:F$130,1,G$31:G$130))))</f>
        <v>51839.631349233292</v>
      </c>
      <c r="I32" s="296">
        <f t="shared" ref="I32:I95" si="3">IF(OR(H32&gt;$D32,$F32=1),1,0)</f>
        <v>1</v>
      </c>
      <c r="J32" s="60">
        <f t="shared" ref="J32:J95" si="4">IF($C32="","",MIN(H32,$D32))</f>
        <v>50000</v>
      </c>
      <c r="K32" s="60">
        <f t="shared" ref="K32:K95" si="5">IFERROR(IF($C32="","",IF(I32=1,J32,J32/SUMIF(I$31:I$130,0,J$31:J$130)*($C$2-SUMIF(I$31:I$130,1,J$31:J$130)))),0)</f>
        <v>50000</v>
      </c>
      <c r="L32" s="296">
        <f t="shared" ref="L32:L95" si="6">IF(OR(K32&gt;$D32,$F32=1,$I32=1),1,0)</f>
        <v>1</v>
      </c>
      <c r="M32" s="60">
        <f t="shared" ref="M32:M95" si="7">IF($C32="","",MIN(K32,$D32))</f>
        <v>50000</v>
      </c>
      <c r="N32" s="60">
        <f t="shared" ref="N32:N95" si="8">IFERROR(IF($C32="","",IF(L32=1,M32,M32/SUMIF(L$31:L$130,0,M$31:M$130)*($C$2-SUMIF(L$31:L$130,1,M$31:M$130)))),0)</f>
        <v>50000</v>
      </c>
      <c r="O32" s="296">
        <f t="shared" ref="O32:O95" si="9">IF(OR(N32&gt;$D32,$F32=1,$I32=1,$L32=1),1,0)</f>
        <v>1</v>
      </c>
      <c r="P32" s="60">
        <f t="shared" ref="P32:P95" si="10">IF($C32="","",MIN(N32,$D32))</f>
        <v>50000</v>
      </c>
      <c r="Q32" s="60">
        <f t="shared" ref="Q32:Q95" si="11">IFERROR(IF($C32="","",IF(O32=2,P32,IF(O32=1,P32,P32/SUMIF(O$31:O$130,0,P$31:P$130)*($C$2-SUMIF(O$31:O$130,1,P$31:P$130)-SUMIF(O$31:O$130,2,P$31:P$130))))),0)</f>
        <v>50000</v>
      </c>
      <c r="R32" s="296">
        <f t="shared" ref="R32:R95" si="12">IF(OR(Q32&gt;$D32,$F32=1,$I32=1,$L32=1,$O32=1),1,0)</f>
        <v>1</v>
      </c>
      <c r="S32" s="60">
        <f t="shared" ref="S32:S95" si="13">IF($C32="","",MIN(Q32,$D32))</f>
        <v>50000</v>
      </c>
      <c r="T32" s="60">
        <f t="shared" ref="T32:T95" si="14">IFERROR(IF($C32="","",IF(R32=2,S32,IF(R32=1,S32,S32/SUMIF(R$31:R$130,0,S$31:S$130)*($C$2-SUMIF(R$31:R$130,1,S$31:S$130)-SUMIF(R$31:R$130,2,S$31:S$130))))),0)</f>
        <v>50000</v>
      </c>
      <c r="U32" s="61">
        <f t="shared" si="0"/>
        <v>50000</v>
      </c>
      <c r="V32" s="61"/>
      <c r="W32" s="61"/>
      <c r="X32" s="61"/>
      <c r="Y32" s="61"/>
      <c r="Z32" s="62">
        <f t="shared" si="1"/>
        <v>2.4704460538577E-2</v>
      </c>
      <c r="AC32" s="190">
        <f t="shared" ref="AC32:AC95" si="15">IF(C32="",0,IFERROR(IF(D32*1&gt;=0,1,0),0))</f>
        <v>1</v>
      </c>
    </row>
    <row r="33" spans="2:29" s="292" customFormat="1" x14ac:dyDescent="0.25">
      <c r="B33" s="46">
        <f t="shared" si="2"/>
        <v>3</v>
      </c>
      <c r="C33" s="257" t="str">
        <f>סיכום!C33</f>
        <v>נוער מוסיקלי בישראל - כיתות אמן</v>
      </c>
      <c r="D33" s="47">
        <f>'סיכום לועדה - תוצאות'!N33</f>
        <v>40000</v>
      </c>
      <c r="E33" s="47">
        <f>סיכום!H33</f>
        <v>56515.368617968685</v>
      </c>
      <c r="F33" s="295">
        <f>IF(C33="","",IF(E33&gt;$D33,1,0))</f>
        <v>1</v>
      </c>
      <c r="G33" s="47">
        <f>IF($C33="","",MIN(D33:E33))</f>
        <v>40000</v>
      </c>
      <c r="H33" s="47">
        <f>IF($C33="","",IF(F33=1,G33,G33/SUMIF(F$31:F$130,0,G$31:G$130)*($C$2-SUMIF(F$31:F$130,1,G$31:G$130))))</f>
        <v>40000</v>
      </c>
      <c r="I33" s="296">
        <f t="shared" si="3"/>
        <v>1</v>
      </c>
      <c r="J33" s="60">
        <f t="shared" si="4"/>
        <v>40000</v>
      </c>
      <c r="K33" s="60">
        <f t="shared" si="5"/>
        <v>40000</v>
      </c>
      <c r="L33" s="296">
        <f t="shared" si="6"/>
        <v>1</v>
      </c>
      <c r="M33" s="60">
        <f t="shared" si="7"/>
        <v>40000</v>
      </c>
      <c r="N33" s="60">
        <f t="shared" si="8"/>
        <v>40000</v>
      </c>
      <c r="O33" s="296">
        <f t="shared" si="9"/>
        <v>1</v>
      </c>
      <c r="P33" s="60">
        <f t="shared" si="10"/>
        <v>40000</v>
      </c>
      <c r="Q33" s="60">
        <f t="shared" si="11"/>
        <v>40000</v>
      </c>
      <c r="R33" s="296">
        <f t="shared" si="12"/>
        <v>1</v>
      </c>
      <c r="S33" s="60">
        <f t="shared" si="13"/>
        <v>40000</v>
      </c>
      <c r="T33" s="60">
        <f t="shared" si="14"/>
        <v>40000</v>
      </c>
      <c r="U33" s="61">
        <f t="shared" si="0"/>
        <v>40000</v>
      </c>
      <c r="V33" s="61"/>
      <c r="W33" s="61"/>
      <c r="X33" s="61"/>
      <c r="Y33" s="61"/>
      <c r="Z33" s="62">
        <f t="shared" si="1"/>
        <v>1.9763568430861602E-2</v>
      </c>
      <c r="AC33" s="190">
        <f t="shared" si="15"/>
        <v>1</v>
      </c>
    </row>
    <row r="34" spans="2:29" s="292" customFormat="1" x14ac:dyDescent="0.25">
      <c r="B34" s="46">
        <f t="shared" si="2"/>
        <v>4</v>
      </c>
      <c r="C34" s="257" t="str">
        <f>סיכום!C34</f>
        <v>בר-קיימא - ליריק אופרה - כיתות אמן</v>
      </c>
      <c r="D34" s="47">
        <f>'סיכום לועדה - תוצאות'!N34</f>
        <v>200000</v>
      </c>
      <c r="E34" s="47">
        <f>סיכום!H34</f>
        <v>54174.469544371546</v>
      </c>
      <c r="F34" s="295">
        <f>IF(C34="","",IF(E34&gt;$D34,1,0))</f>
        <v>0</v>
      </c>
      <c r="G34" s="47">
        <f>IF($C34="","",MIN(D34:E34))</f>
        <v>54174.469544371546</v>
      </c>
      <c r="H34" s="47">
        <f>IF($C34="","",IF(F34=1,G34,G34/SUMIF(F$31:F$130,0,G$31:G$130)*($C$2-SUMIF(F$31:F$130,1,G$31:G$130))))</f>
        <v>58225.742171435115</v>
      </c>
      <c r="I34" s="296">
        <f t="shared" si="3"/>
        <v>0</v>
      </c>
      <c r="J34" s="60">
        <f t="shared" si="4"/>
        <v>58225.742171435115</v>
      </c>
      <c r="K34" s="60">
        <f t="shared" si="5"/>
        <v>58634.93032221841</v>
      </c>
      <c r="L34" s="296">
        <f t="shared" si="6"/>
        <v>0</v>
      </c>
      <c r="M34" s="60">
        <f t="shared" si="7"/>
        <v>58634.93032221841</v>
      </c>
      <c r="N34" s="60">
        <f t="shared" si="8"/>
        <v>58634.930322218403</v>
      </c>
      <c r="O34" s="296">
        <f t="shared" si="9"/>
        <v>0</v>
      </c>
      <c r="P34" s="60">
        <f t="shared" si="10"/>
        <v>58634.930322218403</v>
      </c>
      <c r="Q34" s="60">
        <f t="shared" si="11"/>
        <v>58634.930322218403</v>
      </c>
      <c r="R34" s="296">
        <f t="shared" si="12"/>
        <v>0</v>
      </c>
      <c r="S34" s="60">
        <f t="shared" si="13"/>
        <v>58634.930322218403</v>
      </c>
      <c r="T34" s="60">
        <f t="shared" si="14"/>
        <v>58634.930322218403</v>
      </c>
      <c r="U34" s="61">
        <f t="shared" si="0"/>
        <v>58634.930322218403</v>
      </c>
      <c r="V34" s="61"/>
      <c r="W34" s="61"/>
      <c r="X34" s="61"/>
      <c r="Y34" s="61"/>
      <c r="Z34" s="62">
        <f t="shared" si="1"/>
        <v>2.8970886446549132E-2</v>
      </c>
      <c r="AC34" s="190">
        <f t="shared" si="15"/>
        <v>1</v>
      </c>
    </row>
    <row r="35" spans="2:29" s="292" customFormat="1" x14ac:dyDescent="0.25">
      <c r="B35" s="46">
        <f t="shared" si="2"/>
        <v>5</v>
      </c>
      <c r="C35" s="257" t="str">
        <f>סיכום!C35</f>
        <v>עמותת כליזמרים כיתת אמן בצפת</v>
      </c>
      <c r="D35" s="47">
        <f>'סיכום לועדה - תוצאות'!N35</f>
        <v>100000</v>
      </c>
      <c r="E35" s="47">
        <f>סיכום!H35</f>
        <v>71566.562060846642</v>
      </c>
      <c r="F35" s="295">
        <f>IF(C35="","",IF(E35&gt;$D35,1,0))</f>
        <v>0</v>
      </c>
      <c r="G35" s="47">
        <f>IF($C35="","",MIN(D35:E35))</f>
        <v>71566.562060846642</v>
      </c>
      <c r="H35" s="47">
        <f>IF($C35="","",IF(F35=1,G35,G35/SUMIF(F$31:F$130,0,G$31:G$130)*($C$2-SUMIF(F$31:F$130,1,G$31:G$130))))</f>
        <v>76918.449330415242</v>
      </c>
      <c r="I35" s="296">
        <f t="shared" si="3"/>
        <v>0</v>
      </c>
      <c r="J35" s="60">
        <f t="shared" si="4"/>
        <v>76918.449330415242</v>
      </c>
      <c r="K35" s="60">
        <f t="shared" si="5"/>
        <v>77459.002647021523</v>
      </c>
      <c r="L35" s="296">
        <f t="shared" si="6"/>
        <v>0</v>
      </c>
      <c r="M35" s="60">
        <f t="shared" si="7"/>
        <v>77459.002647021523</v>
      </c>
      <c r="N35" s="60">
        <f t="shared" si="8"/>
        <v>77459.002647021509</v>
      </c>
      <c r="O35" s="296">
        <f t="shared" si="9"/>
        <v>0</v>
      </c>
      <c r="P35" s="60">
        <f t="shared" si="10"/>
        <v>77459.002647021509</v>
      </c>
      <c r="Q35" s="60">
        <f t="shared" si="11"/>
        <v>77459.002647021509</v>
      </c>
      <c r="R35" s="296">
        <f t="shared" si="12"/>
        <v>0</v>
      </c>
      <c r="S35" s="60">
        <f t="shared" si="13"/>
        <v>77459.002647021509</v>
      </c>
      <c r="T35" s="60">
        <f t="shared" si="14"/>
        <v>77459.002647021509</v>
      </c>
      <c r="U35" s="61">
        <f t="shared" si="0"/>
        <v>77459.002647021509</v>
      </c>
      <c r="V35" s="61"/>
      <c r="W35" s="61"/>
      <c r="X35" s="61"/>
      <c r="Y35" s="61"/>
      <c r="Z35" s="62">
        <f t="shared" si="1"/>
        <v>3.8271657485017485E-2</v>
      </c>
      <c r="AC35" s="190">
        <f t="shared" si="15"/>
        <v>1</v>
      </c>
    </row>
    <row r="36" spans="2:29" x14ac:dyDescent="0.25">
      <c r="B36" s="46">
        <f t="shared" si="2"/>
        <v>6</v>
      </c>
      <c r="C36" s="257" t="str">
        <f>סיכום!C36</f>
        <v xml:space="preserve">מרכז למוסיקה ירושלים - כיתות אמן - מארי פרחיה
</v>
      </c>
      <c r="D36" s="47">
        <f>'סיכום לועדה - תוצאות'!N36</f>
        <v>55000</v>
      </c>
      <c r="E36" s="47">
        <f>סיכום!H36</f>
        <v>53412.657655327843</v>
      </c>
      <c r="F36" s="295">
        <f t="shared" ref="F36:F99" si="16">IF(C36="","",IF(E36&gt;$D36,1,0))</f>
        <v>0</v>
      </c>
      <c r="G36" s="47">
        <f t="shared" ref="G36:G99" si="17">IF($C36="","",MIN(D36:E36))</f>
        <v>53412.657655327843</v>
      </c>
      <c r="H36" s="47">
        <f t="shared" ref="H36:H99" si="18">IF($C36="","",IF(F36=1,G36,G36/SUMIF(F$31:F$130,0,G$31:G$130)*($C$2-SUMIF(F$31:F$130,1,G$31:G$130))))</f>
        <v>57406.960501625457</v>
      </c>
      <c r="I36" s="296">
        <f t="shared" si="3"/>
        <v>1</v>
      </c>
      <c r="J36" s="60">
        <f t="shared" si="4"/>
        <v>55000</v>
      </c>
      <c r="K36" s="60">
        <f t="shared" si="5"/>
        <v>55000</v>
      </c>
      <c r="L36" s="296">
        <f t="shared" si="6"/>
        <v>1</v>
      </c>
      <c r="M36" s="60">
        <f t="shared" si="7"/>
        <v>55000</v>
      </c>
      <c r="N36" s="60">
        <f t="shared" si="8"/>
        <v>55000</v>
      </c>
      <c r="O36" s="296">
        <f t="shared" si="9"/>
        <v>1</v>
      </c>
      <c r="P36" s="60">
        <f t="shared" si="10"/>
        <v>55000</v>
      </c>
      <c r="Q36" s="60">
        <f t="shared" si="11"/>
        <v>55000</v>
      </c>
      <c r="R36" s="296">
        <f t="shared" si="12"/>
        <v>1</v>
      </c>
      <c r="S36" s="60">
        <f t="shared" si="13"/>
        <v>55000</v>
      </c>
      <c r="T36" s="60">
        <f t="shared" si="14"/>
        <v>55000</v>
      </c>
      <c r="U36" s="61">
        <f t="shared" si="0"/>
        <v>55000</v>
      </c>
      <c r="V36" s="61"/>
      <c r="W36" s="61"/>
      <c r="X36" s="61"/>
      <c r="Y36" s="61"/>
      <c r="Z36" s="62">
        <f t="shared" si="1"/>
        <v>2.7174906592434701E-2</v>
      </c>
      <c r="AC36" s="190">
        <f t="shared" si="15"/>
        <v>1</v>
      </c>
    </row>
    <row r="37" spans="2:29" x14ac:dyDescent="0.25">
      <c r="B37" s="46">
        <f t="shared" si="2"/>
        <v>7</v>
      </c>
      <c r="C37" s="257" t="str">
        <f>סיכום!C37</f>
        <v>תל-חי - כיתות אמן בינ"ל לפסנתר</v>
      </c>
      <c r="D37" s="47">
        <f>'סיכום לועדה - תוצאות'!N37</f>
        <v>200000</v>
      </c>
      <c r="E37" s="47">
        <f>סיכום!H37</f>
        <v>76941.093903621062</v>
      </c>
      <c r="F37" s="295">
        <f t="shared" si="16"/>
        <v>0</v>
      </c>
      <c r="G37" s="47">
        <f t="shared" si="17"/>
        <v>76941.093903621062</v>
      </c>
      <c r="H37" s="47">
        <f t="shared" si="18"/>
        <v>82694.89916003916</v>
      </c>
      <c r="I37" s="296">
        <f t="shared" si="3"/>
        <v>0</v>
      </c>
      <c r="J37" s="60">
        <f t="shared" si="4"/>
        <v>82694.89916003916</v>
      </c>
      <c r="K37" s="60">
        <f t="shared" si="5"/>
        <v>83276.047147245205</v>
      </c>
      <c r="L37" s="296">
        <f t="shared" si="6"/>
        <v>0</v>
      </c>
      <c r="M37" s="60">
        <f t="shared" si="7"/>
        <v>83276.047147245205</v>
      </c>
      <c r="N37" s="60">
        <f t="shared" si="8"/>
        <v>83276.04714724519</v>
      </c>
      <c r="O37" s="296">
        <f t="shared" si="9"/>
        <v>0</v>
      </c>
      <c r="P37" s="60">
        <f t="shared" si="10"/>
        <v>83276.04714724519</v>
      </c>
      <c r="Q37" s="60">
        <f t="shared" si="11"/>
        <v>83276.04714724519</v>
      </c>
      <c r="R37" s="296">
        <f t="shared" si="12"/>
        <v>0</v>
      </c>
      <c r="S37" s="60">
        <f t="shared" si="13"/>
        <v>83276.04714724519</v>
      </c>
      <c r="T37" s="60">
        <f t="shared" si="14"/>
        <v>83276.04714724519</v>
      </c>
      <c r="U37" s="61">
        <f t="shared" si="0"/>
        <v>83276.04714724519</v>
      </c>
      <c r="V37" s="61"/>
      <c r="W37" s="61"/>
      <c r="X37" s="61"/>
      <c r="Y37" s="61"/>
      <c r="Z37" s="62">
        <f t="shared" si="1"/>
        <v>4.1145796411155934E-2</v>
      </c>
      <c r="AC37" s="190">
        <f t="shared" si="15"/>
        <v>1</v>
      </c>
    </row>
    <row r="38" spans="2:29" x14ac:dyDescent="0.25">
      <c r="B38" s="46">
        <f t="shared" si="2"/>
        <v>8</v>
      </c>
      <c r="C38" s="257" t="str">
        <f>סיכום!C38</f>
        <v>קשת אילון - קורס קיץ</v>
      </c>
      <c r="D38" s="47">
        <f>'סיכום לועדה - תוצאות'!N38</f>
        <v>98354</v>
      </c>
      <c r="E38" s="47">
        <f>סיכום!H38</f>
        <v>130876.66578921402</v>
      </c>
      <c r="F38" s="295">
        <f t="shared" si="16"/>
        <v>1</v>
      </c>
      <c r="G38" s="47">
        <f t="shared" si="17"/>
        <v>98354</v>
      </c>
      <c r="H38" s="47">
        <f t="shared" si="18"/>
        <v>98354</v>
      </c>
      <c r="I38" s="296">
        <f t="shared" si="3"/>
        <v>1</v>
      </c>
      <c r="J38" s="60">
        <f t="shared" si="4"/>
        <v>98354</v>
      </c>
      <c r="K38" s="60">
        <f t="shared" si="5"/>
        <v>98354</v>
      </c>
      <c r="L38" s="296">
        <f t="shared" si="6"/>
        <v>1</v>
      </c>
      <c r="M38" s="60">
        <f t="shared" si="7"/>
        <v>98354</v>
      </c>
      <c r="N38" s="60">
        <f t="shared" si="8"/>
        <v>98354</v>
      </c>
      <c r="O38" s="296">
        <f t="shared" si="9"/>
        <v>1</v>
      </c>
      <c r="P38" s="60">
        <f t="shared" si="10"/>
        <v>98354</v>
      </c>
      <c r="Q38" s="60">
        <f t="shared" si="11"/>
        <v>98354</v>
      </c>
      <c r="R38" s="296">
        <f t="shared" si="12"/>
        <v>1</v>
      </c>
      <c r="S38" s="60">
        <f t="shared" si="13"/>
        <v>98354</v>
      </c>
      <c r="T38" s="60">
        <f t="shared" si="14"/>
        <v>98354</v>
      </c>
      <c r="U38" s="61">
        <f t="shared" si="0"/>
        <v>98354</v>
      </c>
      <c r="V38" s="61"/>
      <c r="W38" s="61"/>
      <c r="X38" s="61"/>
      <c r="Y38" s="61"/>
      <c r="Z38" s="62">
        <f t="shared" si="1"/>
        <v>4.8595650236224044E-2</v>
      </c>
      <c r="AC38" s="190">
        <f t="shared" si="15"/>
        <v>1</v>
      </c>
    </row>
    <row r="39" spans="2:29" x14ac:dyDescent="0.25">
      <c r="B39" s="46" t="str">
        <f t="shared" si="2"/>
        <v/>
      </c>
      <c r="C39" s="257" t="str">
        <f>סיכום!C39</f>
        <v/>
      </c>
      <c r="D39" s="47" t="str">
        <f>'סיכום לועדה - תוצאות'!N39</f>
        <v/>
      </c>
      <c r="E39" s="47" t="str">
        <f>סיכום!H39</f>
        <v/>
      </c>
      <c r="F39" s="295" t="str">
        <f t="shared" si="16"/>
        <v/>
      </c>
      <c r="G39" s="47" t="str">
        <f t="shared" si="17"/>
        <v/>
      </c>
      <c r="H39" s="47" t="str">
        <f t="shared" si="18"/>
        <v/>
      </c>
      <c r="I39" s="296">
        <f t="shared" si="3"/>
        <v>0</v>
      </c>
      <c r="J39" s="60" t="str">
        <f t="shared" si="4"/>
        <v/>
      </c>
      <c r="K39" s="60" t="str">
        <f t="shared" si="5"/>
        <v/>
      </c>
      <c r="L39" s="296">
        <f t="shared" si="6"/>
        <v>0</v>
      </c>
      <c r="M39" s="60" t="str">
        <f t="shared" si="7"/>
        <v/>
      </c>
      <c r="N39" s="60" t="str">
        <f t="shared" si="8"/>
        <v/>
      </c>
      <c r="O39" s="296">
        <f t="shared" si="9"/>
        <v>0</v>
      </c>
      <c r="P39" s="60" t="str">
        <f t="shared" si="10"/>
        <v/>
      </c>
      <c r="Q39" s="60" t="str">
        <f t="shared" si="11"/>
        <v/>
      </c>
      <c r="R39" s="296">
        <f t="shared" si="12"/>
        <v>0</v>
      </c>
      <c r="S39" s="60" t="str">
        <f t="shared" si="13"/>
        <v/>
      </c>
      <c r="T39" s="60" t="str">
        <f t="shared" si="14"/>
        <v/>
      </c>
      <c r="U39" s="61" t="str">
        <f t="shared" si="0"/>
        <v/>
      </c>
      <c r="V39" s="61"/>
      <c r="W39" s="61"/>
      <c r="X39" s="61"/>
      <c r="Y39" s="61"/>
      <c r="Z39" s="62" t="str">
        <f t="shared" si="1"/>
        <v/>
      </c>
      <c r="AC39" s="190">
        <f t="shared" si="15"/>
        <v>0</v>
      </c>
    </row>
    <row r="40" spans="2:29" x14ac:dyDescent="0.25">
      <c r="B40" s="46" t="str">
        <f t="shared" si="2"/>
        <v/>
      </c>
      <c r="C40" s="257" t="str">
        <f>סיכום!C40</f>
        <v/>
      </c>
      <c r="D40" s="47" t="str">
        <f>'סיכום לועדה - תוצאות'!N40</f>
        <v/>
      </c>
      <c r="E40" s="47" t="str">
        <f>סיכום!H40</f>
        <v/>
      </c>
      <c r="F40" s="295" t="str">
        <f t="shared" si="16"/>
        <v/>
      </c>
      <c r="G40" s="47" t="str">
        <f t="shared" si="17"/>
        <v/>
      </c>
      <c r="H40" s="47" t="str">
        <f t="shared" si="18"/>
        <v/>
      </c>
      <c r="I40" s="296">
        <f t="shared" si="3"/>
        <v>0</v>
      </c>
      <c r="J40" s="60" t="str">
        <f t="shared" si="4"/>
        <v/>
      </c>
      <c r="K40" s="60" t="str">
        <f t="shared" si="5"/>
        <v/>
      </c>
      <c r="L40" s="296">
        <f t="shared" si="6"/>
        <v>0</v>
      </c>
      <c r="M40" s="60" t="str">
        <f t="shared" si="7"/>
        <v/>
      </c>
      <c r="N40" s="60" t="str">
        <f t="shared" si="8"/>
        <v/>
      </c>
      <c r="O40" s="296">
        <f t="shared" si="9"/>
        <v>0</v>
      </c>
      <c r="P40" s="60" t="str">
        <f t="shared" si="10"/>
        <v/>
      </c>
      <c r="Q40" s="60" t="str">
        <f t="shared" si="11"/>
        <v/>
      </c>
      <c r="R40" s="296">
        <f t="shared" si="12"/>
        <v>0</v>
      </c>
      <c r="S40" s="60" t="str">
        <f t="shared" si="13"/>
        <v/>
      </c>
      <c r="T40" s="60" t="str">
        <f t="shared" si="14"/>
        <v/>
      </c>
      <c r="U40" s="61" t="str">
        <f t="shared" si="0"/>
        <v/>
      </c>
      <c r="V40" s="61"/>
      <c r="W40" s="61"/>
      <c r="X40" s="61"/>
      <c r="Y40" s="61"/>
      <c r="Z40" s="62" t="str">
        <f t="shared" si="1"/>
        <v/>
      </c>
      <c r="AC40" s="190">
        <f t="shared" si="15"/>
        <v>0</v>
      </c>
    </row>
    <row r="41" spans="2:29" x14ac:dyDescent="0.25">
      <c r="B41" s="46" t="str">
        <f t="shared" si="2"/>
        <v/>
      </c>
      <c r="C41" s="257" t="str">
        <f>סיכום!C41</f>
        <v/>
      </c>
      <c r="D41" s="47" t="str">
        <f>'סיכום לועדה - תוצאות'!N41</f>
        <v/>
      </c>
      <c r="E41" s="47" t="str">
        <f>סיכום!H41</f>
        <v/>
      </c>
      <c r="F41" s="295" t="str">
        <f t="shared" si="16"/>
        <v/>
      </c>
      <c r="G41" s="47" t="str">
        <f t="shared" si="17"/>
        <v/>
      </c>
      <c r="H41" s="47" t="str">
        <f t="shared" si="18"/>
        <v/>
      </c>
      <c r="I41" s="296">
        <f t="shared" si="3"/>
        <v>0</v>
      </c>
      <c r="J41" s="60" t="str">
        <f t="shared" si="4"/>
        <v/>
      </c>
      <c r="K41" s="60" t="str">
        <f t="shared" si="5"/>
        <v/>
      </c>
      <c r="L41" s="296">
        <f t="shared" si="6"/>
        <v>0</v>
      </c>
      <c r="M41" s="60" t="str">
        <f t="shared" si="7"/>
        <v/>
      </c>
      <c r="N41" s="60" t="str">
        <f t="shared" si="8"/>
        <v/>
      </c>
      <c r="O41" s="296">
        <f t="shared" si="9"/>
        <v>0</v>
      </c>
      <c r="P41" s="60" t="str">
        <f t="shared" si="10"/>
        <v/>
      </c>
      <c r="Q41" s="60" t="str">
        <f t="shared" si="11"/>
        <v/>
      </c>
      <c r="R41" s="296">
        <f t="shared" si="12"/>
        <v>0</v>
      </c>
      <c r="S41" s="60" t="str">
        <f t="shared" si="13"/>
        <v/>
      </c>
      <c r="T41" s="60" t="str">
        <f t="shared" si="14"/>
        <v/>
      </c>
      <c r="U41" s="61" t="str">
        <f t="shared" si="0"/>
        <v/>
      </c>
      <c r="V41" s="61"/>
      <c r="W41" s="61"/>
      <c r="X41" s="61"/>
      <c r="Y41" s="61"/>
      <c r="Z41" s="62" t="str">
        <f t="shared" si="1"/>
        <v/>
      </c>
      <c r="AC41" s="190">
        <f t="shared" si="15"/>
        <v>0</v>
      </c>
    </row>
    <row r="42" spans="2:29" x14ac:dyDescent="0.25">
      <c r="B42" s="46">
        <f t="shared" si="2"/>
        <v>12</v>
      </c>
      <c r="C42" s="257" t="str">
        <f>סיכום!C42</f>
        <v>אתו"ס - כיתת אמן ניצוח</v>
      </c>
      <c r="D42" s="47">
        <f>'סיכום לועדה - תוצאות'!N42</f>
        <v>69000</v>
      </c>
      <c r="E42" s="47">
        <f>סיכום!H42</f>
        <v>44977.874202464584</v>
      </c>
      <c r="F42" s="295">
        <f t="shared" si="16"/>
        <v>0</v>
      </c>
      <c r="G42" s="47">
        <f t="shared" si="17"/>
        <v>44977.874202464584</v>
      </c>
      <c r="H42" s="47">
        <f t="shared" si="18"/>
        <v>48341.407470302271</v>
      </c>
      <c r="I42" s="296">
        <f t="shared" si="3"/>
        <v>0</v>
      </c>
      <c r="J42" s="60">
        <f t="shared" si="4"/>
        <v>48341.407470302271</v>
      </c>
      <c r="K42" s="60">
        <f t="shared" si="5"/>
        <v>48681.132313496099</v>
      </c>
      <c r="L42" s="296">
        <f t="shared" si="6"/>
        <v>0</v>
      </c>
      <c r="M42" s="60">
        <f t="shared" si="7"/>
        <v>48681.132313496099</v>
      </c>
      <c r="N42" s="60">
        <f t="shared" si="8"/>
        <v>48681.132313496091</v>
      </c>
      <c r="O42" s="296">
        <f t="shared" si="9"/>
        <v>0</v>
      </c>
      <c r="P42" s="60">
        <f t="shared" si="10"/>
        <v>48681.132313496091</v>
      </c>
      <c r="Q42" s="60">
        <f t="shared" si="11"/>
        <v>48681.132313496091</v>
      </c>
      <c r="R42" s="296">
        <f t="shared" si="12"/>
        <v>0</v>
      </c>
      <c r="S42" s="60">
        <f t="shared" si="13"/>
        <v>48681.132313496091</v>
      </c>
      <c r="T42" s="60">
        <f t="shared" si="14"/>
        <v>48681.132313496091</v>
      </c>
      <c r="U42" s="61">
        <f t="shared" si="0"/>
        <v>48681.132313496091</v>
      </c>
      <c r="V42" s="61"/>
      <c r="W42" s="61"/>
      <c r="X42" s="61"/>
      <c r="Y42" s="61"/>
      <c r="Z42" s="62">
        <f t="shared" si="1"/>
        <v>2.4052822244240199E-2</v>
      </c>
      <c r="AC42" s="190">
        <f t="shared" si="15"/>
        <v>1</v>
      </c>
    </row>
    <row r="43" spans="2:29" x14ac:dyDescent="0.25">
      <c r="B43" s="46" t="str">
        <f t="shared" si="2"/>
        <v/>
      </c>
      <c r="C43" s="257" t="str">
        <f>סיכום!C43</f>
        <v/>
      </c>
      <c r="D43" s="47" t="str">
        <f>'סיכום לועדה - תוצאות'!N43</f>
        <v/>
      </c>
      <c r="E43" s="47" t="str">
        <f>סיכום!H43</f>
        <v/>
      </c>
      <c r="F43" s="295" t="str">
        <f t="shared" si="16"/>
        <v/>
      </c>
      <c r="G43" s="47" t="str">
        <f t="shared" si="17"/>
        <v/>
      </c>
      <c r="H43" s="47" t="str">
        <f t="shared" si="18"/>
        <v/>
      </c>
      <c r="I43" s="296">
        <f t="shared" si="3"/>
        <v>0</v>
      </c>
      <c r="J43" s="60" t="str">
        <f t="shared" si="4"/>
        <v/>
      </c>
      <c r="K43" s="60" t="str">
        <f t="shared" si="5"/>
        <v/>
      </c>
      <c r="L43" s="296">
        <f t="shared" si="6"/>
        <v>0</v>
      </c>
      <c r="M43" s="60" t="str">
        <f t="shared" si="7"/>
        <v/>
      </c>
      <c r="N43" s="60" t="str">
        <f t="shared" si="8"/>
        <v/>
      </c>
      <c r="O43" s="296">
        <f t="shared" si="9"/>
        <v>0</v>
      </c>
      <c r="P43" s="60" t="str">
        <f t="shared" si="10"/>
        <v/>
      </c>
      <c r="Q43" s="60" t="str">
        <f t="shared" si="11"/>
        <v/>
      </c>
      <c r="R43" s="296">
        <f t="shared" si="12"/>
        <v>0</v>
      </c>
      <c r="S43" s="60" t="str">
        <f t="shared" si="13"/>
        <v/>
      </c>
      <c r="T43" s="60" t="str">
        <f t="shared" si="14"/>
        <v/>
      </c>
      <c r="U43" s="61" t="str">
        <f t="shared" si="0"/>
        <v/>
      </c>
      <c r="V43" s="61"/>
      <c r="W43" s="61"/>
      <c r="X43" s="61"/>
      <c r="Y43" s="61"/>
      <c r="Z43" s="62" t="str">
        <f t="shared" si="1"/>
        <v/>
      </c>
      <c r="AC43" s="190">
        <f t="shared" si="15"/>
        <v>0</v>
      </c>
    </row>
    <row r="44" spans="2:29" x14ac:dyDescent="0.25">
      <c r="B44" s="46" t="str">
        <f t="shared" si="2"/>
        <v/>
      </c>
      <c r="C44" s="257" t="str">
        <f>סיכום!C44</f>
        <v/>
      </c>
      <c r="D44" s="47" t="str">
        <f>'סיכום לועדה - תוצאות'!N44</f>
        <v/>
      </c>
      <c r="E44" s="47" t="str">
        <f>סיכום!H44</f>
        <v/>
      </c>
      <c r="F44" s="295" t="str">
        <f t="shared" si="16"/>
        <v/>
      </c>
      <c r="G44" s="47" t="str">
        <f t="shared" si="17"/>
        <v/>
      </c>
      <c r="H44" s="47" t="str">
        <f t="shared" si="18"/>
        <v/>
      </c>
      <c r="I44" s="296">
        <f t="shared" si="3"/>
        <v>0</v>
      </c>
      <c r="J44" s="60" t="str">
        <f t="shared" si="4"/>
        <v/>
      </c>
      <c r="K44" s="60" t="str">
        <f t="shared" si="5"/>
        <v/>
      </c>
      <c r="L44" s="296">
        <f t="shared" si="6"/>
        <v>0</v>
      </c>
      <c r="M44" s="60" t="str">
        <f t="shared" si="7"/>
        <v/>
      </c>
      <c r="N44" s="60" t="str">
        <f t="shared" si="8"/>
        <v/>
      </c>
      <c r="O44" s="296">
        <f t="shared" si="9"/>
        <v>0</v>
      </c>
      <c r="P44" s="60" t="str">
        <f t="shared" si="10"/>
        <v/>
      </c>
      <c r="Q44" s="60" t="str">
        <f t="shared" si="11"/>
        <v/>
      </c>
      <c r="R44" s="296">
        <f t="shared" si="12"/>
        <v>0</v>
      </c>
      <c r="S44" s="60" t="str">
        <f t="shared" si="13"/>
        <v/>
      </c>
      <c r="T44" s="60" t="str">
        <f t="shared" si="14"/>
        <v/>
      </c>
      <c r="U44" s="61" t="str">
        <f t="shared" si="0"/>
        <v/>
      </c>
      <c r="V44" s="61"/>
      <c r="W44" s="61"/>
      <c r="X44" s="61"/>
      <c r="Y44" s="61"/>
      <c r="Z44" s="62" t="str">
        <f t="shared" si="1"/>
        <v/>
      </c>
      <c r="AC44" s="190">
        <f t="shared" si="15"/>
        <v>0</v>
      </c>
    </row>
    <row r="45" spans="2:29" x14ac:dyDescent="0.25">
      <c r="B45" s="46" t="str">
        <f t="shared" si="2"/>
        <v/>
      </c>
      <c r="C45" s="257" t="str">
        <f>סיכום!C45</f>
        <v/>
      </c>
      <c r="D45" s="47">
        <f>'סיכום לועדה - תוצאות'!N45</f>
        <v>45000</v>
      </c>
      <c r="E45" s="47" t="str">
        <f>סיכום!H45</f>
        <v/>
      </c>
      <c r="F45" s="295" t="str">
        <f t="shared" si="16"/>
        <v/>
      </c>
      <c r="G45" s="47" t="str">
        <f t="shared" si="17"/>
        <v/>
      </c>
      <c r="H45" s="47" t="str">
        <f t="shared" si="18"/>
        <v/>
      </c>
      <c r="I45" s="296">
        <f t="shared" si="3"/>
        <v>1</v>
      </c>
      <c r="J45" s="60" t="str">
        <f t="shared" si="4"/>
        <v/>
      </c>
      <c r="K45" s="60" t="str">
        <f t="shared" si="5"/>
        <v/>
      </c>
      <c r="L45" s="296">
        <f t="shared" si="6"/>
        <v>1</v>
      </c>
      <c r="M45" s="60" t="str">
        <f t="shared" si="7"/>
        <v/>
      </c>
      <c r="N45" s="60" t="str">
        <f t="shared" si="8"/>
        <v/>
      </c>
      <c r="O45" s="296">
        <f t="shared" si="9"/>
        <v>1</v>
      </c>
      <c r="P45" s="60" t="str">
        <f t="shared" si="10"/>
        <v/>
      </c>
      <c r="Q45" s="60" t="str">
        <f t="shared" si="11"/>
        <v/>
      </c>
      <c r="R45" s="296">
        <f t="shared" si="12"/>
        <v>1</v>
      </c>
      <c r="S45" s="60" t="str">
        <f t="shared" si="13"/>
        <v/>
      </c>
      <c r="T45" s="60" t="str">
        <f t="shared" si="14"/>
        <v/>
      </c>
      <c r="U45" s="61" t="str">
        <f t="shared" si="0"/>
        <v/>
      </c>
      <c r="V45" s="61"/>
      <c r="W45" s="61"/>
      <c r="X45" s="61"/>
      <c r="Y45" s="61"/>
      <c r="Z45" s="62" t="str">
        <f t="shared" si="1"/>
        <v/>
      </c>
      <c r="AC45" s="190">
        <f t="shared" si="15"/>
        <v>0</v>
      </c>
    </row>
    <row r="46" spans="2:29" x14ac:dyDescent="0.25">
      <c r="B46" s="46">
        <f t="shared" si="2"/>
        <v>16</v>
      </c>
      <c r="C46" s="257" t="str">
        <f>סיכום!C46</f>
        <v>תמוז - 98  - אופרה זעירה</v>
      </c>
      <c r="D46" s="47">
        <f>'סיכום לועדה - תוצאות'!N46</f>
        <v>66000</v>
      </c>
      <c r="E46" s="47">
        <f>סיכום!H46</f>
        <v>35845.681430266704</v>
      </c>
      <c r="F46" s="295">
        <f t="shared" si="16"/>
        <v>0</v>
      </c>
      <c r="G46" s="47">
        <f t="shared" si="17"/>
        <v>35845.681430266704</v>
      </c>
      <c r="H46" s="47">
        <f t="shared" si="18"/>
        <v>38526.291488809824</v>
      </c>
      <c r="I46" s="296">
        <f t="shared" si="3"/>
        <v>0</v>
      </c>
      <c r="J46" s="60">
        <f t="shared" si="4"/>
        <v>38526.291488809824</v>
      </c>
      <c r="K46" s="60">
        <f t="shared" si="5"/>
        <v>38797.039466988077</v>
      </c>
      <c r="L46" s="296">
        <f t="shared" si="6"/>
        <v>0</v>
      </c>
      <c r="M46" s="60">
        <f t="shared" si="7"/>
        <v>38797.039466988077</v>
      </c>
      <c r="N46" s="60">
        <f t="shared" si="8"/>
        <v>38797.03946698807</v>
      </c>
      <c r="O46" s="296">
        <f t="shared" si="9"/>
        <v>0</v>
      </c>
      <c r="P46" s="60">
        <f t="shared" si="10"/>
        <v>38797.03946698807</v>
      </c>
      <c r="Q46" s="60">
        <f t="shared" si="11"/>
        <v>38797.03946698807</v>
      </c>
      <c r="R46" s="296">
        <f t="shared" si="12"/>
        <v>0</v>
      </c>
      <c r="S46" s="60">
        <f t="shared" si="13"/>
        <v>38797.03946698807</v>
      </c>
      <c r="T46" s="60">
        <f t="shared" si="14"/>
        <v>38797.03946698807</v>
      </c>
      <c r="U46" s="61">
        <f t="shared" si="0"/>
        <v>38797.03946698807</v>
      </c>
      <c r="V46" s="61"/>
      <c r="W46" s="61"/>
      <c r="X46" s="61"/>
      <c r="Y46" s="61"/>
      <c r="Z46" s="62">
        <f t="shared" si="1"/>
        <v>1.9169198610516424E-2</v>
      </c>
      <c r="AC46" s="190">
        <f t="shared" si="15"/>
        <v>1</v>
      </c>
    </row>
    <row r="47" spans="2:29" x14ac:dyDescent="0.25">
      <c r="B47" s="46" t="str">
        <f t="shared" si="2"/>
        <v/>
      </c>
      <c r="C47" s="257" t="str">
        <f>סיכום!C47</f>
        <v/>
      </c>
      <c r="D47" s="47" t="str">
        <f>'סיכום לועדה - תוצאות'!N47</f>
        <v/>
      </c>
      <c r="E47" s="47" t="str">
        <f>סיכום!H47</f>
        <v/>
      </c>
      <c r="F47" s="295" t="str">
        <f t="shared" si="16"/>
        <v/>
      </c>
      <c r="G47" s="47" t="str">
        <f t="shared" si="17"/>
        <v/>
      </c>
      <c r="H47" s="47" t="str">
        <f t="shared" si="18"/>
        <v/>
      </c>
      <c r="I47" s="296">
        <f t="shared" si="3"/>
        <v>0</v>
      </c>
      <c r="J47" s="60" t="str">
        <f t="shared" si="4"/>
        <v/>
      </c>
      <c r="K47" s="60" t="str">
        <f t="shared" si="5"/>
        <v/>
      </c>
      <c r="L47" s="296">
        <f t="shared" si="6"/>
        <v>0</v>
      </c>
      <c r="M47" s="60" t="str">
        <f t="shared" si="7"/>
        <v/>
      </c>
      <c r="N47" s="60" t="str">
        <f t="shared" si="8"/>
        <v/>
      </c>
      <c r="O47" s="296">
        <f t="shared" si="9"/>
        <v>0</v>
      </c>
      <c r="P47" s="60" t="str">
        <f t="shared" si="10"/>
        <v/>
      </c>
      <c r="Q47" s="60" t="str">
        <f t="shared" si="11"/>
        <v/>
      </c>
      <c r="R47" s="296">
        <f t="shared" si="12"/>
        <v>0</v>
      </c>
      <c r="S47" s="60" t="str">
        <f t="shared" si="13"/>
        <v/>
      </c>
      <c r="T47" s="60" t="str">
        <f t="shared" si="14"/>
        <v/>
      </c>
      <c r="U47" s="61" t="str">
        <f t="shared" si="0"/>
        <v/>
      </c>
      <c r="V47" s="61"/>
      <c r="W47" s="61"/>
      <c r="X47" s="61"/>
      <c r="Y47" s="61"/>
      <c r="Z47" s="62" t="str">
        <f t="shared" si="1"/>
        <v/>
      </c>
      <c r="AC47" s="190">
        <f t="shared" si="15"/>
        <v>0</v>
      </c>
    </row>
    <row r="48" spans="2:29" x14ac:dyDescent="0.25">
      <c r="B48" s="46">
        <f t="shared" si="2"/>
        <v>18</v>
      </c>
      <c r="C48" s="257" t="str">
        <f>סיכום!C48</f>
        <v>הקם - שיר לשירה</v>
      </c>
      <c r="D48" s="47">
        <f>'סיכום לועדה - תוצאות'!N48</f>
        <v>115000</v>
      </c>
      <c r="E48" s="47">
        <f>סיכום!H48</f>
        <v>51201.705777407864</v>
      </c>
      <c r="F48" s="295">
        <f t="shared" si="16"/>
        <v>0</v>
      </c>
      <c r="G48" s="47">
        <f t="shared" si="17"/>
        <v>51201.705777407864</v>
      </c>
      <c r="H48" s="47">
        <f t="shared" si="18"/>
        <v>55030.669324620409</v>
      </c>
      <c r="I48" s="296">
        <f t="shared" si="3"/>
        <v>0</v>
      </c>
      <c r="J48" s="60">
        <f t="shared" si="4"/>
        <v>55030.669324620409</v>
      </c>
      <c r="K48" s="60">
        <f t="shared" si="5"/>
        <v>55417.403730701641</v>
      </c>
      <c r="L48" s="296">
        <f t="shared" si="6"/>
        <v>0</v>
      </c>
      <c r="M48" s="60">
        <f t="shared" si="7"/>
        <v>55417.403730701641</v>
      </c>
      <c r="N48" s="60">
        <f t="shared" si="8"/>
        <v>55417.403730701641</v>
      </c>
      <c r="O48" s="296">
        <f t="shared" si="9"/>
        <v>0</v>
      </c>
      <c r="P48" s="60">
        <f t="shared" si="10"/>
        <v>55417.403730701641</v>
      </c>
      <c r="Q48" s="60">
        <f t="shared" si="11"/>
        <v>55417.403730701641</v>
      </c>
      <c r="R48" s="296">
        <f t="shared" si="12"/>
        <v>0</v>
      </c>
      <c r="S48" s="60">
        <f t="shared" si="13"/>
        <v>55417.403730701641</v>
      </c>
      <c r="T48" s="60">
        <f t="shared" si="14"/>
        <v>55417.403730701641</v>
      </c>
      <c r="U48" s="61">
        <f t="shared" si="0"/>
        <v>55417.403730701641</v>
      </c>
      <c r="V48" s="61"/>
      <c r="W48" s="61"/>
      <c r="X48" s="61"/>
      <c r="Y48" s="61"/>
      <c r="Z48" s="62">
        <f t="shared" si="1"/>
        <v>2.7381141272310172E-2</v>
      </c>
      <c r="AC48" s="190">
        <f t="shared" si="15"/>
        <v>1</v>
      </c>
    </row>
    <row r="49" spans="2:29" x14ac:dyDescent="0.25">
      <c r="B49" s="46">
        <f t="shared" si="2"/>
        <v>19</v>
      </c>
      <c r="C49" s="257" t="str">
        <f>סיכום!C49</f>
        <v>המרכז למוסיקה ע"ש פיליציה בלומנטל  - שוברטיאדה</v>
      </c>
      <c r="D49" s="47">
        <f>'סיכום לועדה - תוצאות'!N49</f>
        <v>55000</v>
      </c>
      <c r="E49" s="47">
        <f>סיכום!H49</f>
        <v>45826.430654931115</v>
      </c>
      <c r="F49" s="295">
        <f>IF(C49="","",IF(E49&gt;$D49,1,0))</f>
        <v>0</v>
      </c>
      <c r="G49" s="47">
        <f t="shared" si="17"/>
        <v>45826.430654931115</v>
      </c>
      <c r="H49" s="47">
        <f t="shared" si="18"/>
        <v>49253.4206313865</v>
      </c>
      <c r="I49" s="296">
        <f t="shared" si="3"/>
        <v>0</v>
      </c>
      <c r="J49" s="60">
        <f t="shared" si="4"/>
        <v>49253.4206313865</v>
      </c>
      <c r="K49" s="60">
        <f t="shared" si="5"/>
        <v>49599.554752761367</v>
      </c>
      <c r="L49" s="296">
        <f t="shared" si="6"/>
        <v>0</v>
      </c>
      <c r="M49" s="60">
        <f t="shared" si="7"/>
        <v>49599.554752761367</v>
      </c>
      <c r="N49" s="60">
        <f t="shared" si="8"/>
        <v>49599.554752761367</v>
      </c>
      <c r="O49" s="296">
        <f t="shared" si="9"/>
        <v>0</v>
      </c>
      <c r="P49" s="60">
        <f t="shared" si="10"/>
        <v>49599.554752761367</v>
      </c>
      <c r="Q49" s="60">
        <f t="shared" si="11"/>
        <v>49599.554752761367</v>
      </c>
      <c r="R49" s="296">
        <f t="shared" si="12"/>
        <v>0</v>
      </c>
      <c r="S49" s="60">
        <f t="shared" si="13"/>
        <v>49599.554752761367</v>
      </c>
      <c r="T49" s="60">
        <f t="shared" si="14"/>
        <v>49599.554752761367</v>
      </c>
      <c r="U49" s="61">
        <f t="shared" si="0"/>
        <v>49599.554752761367</v>
      </c>
      <c r="V49" s="61"/>
      <c r="W49" s="61"/>
      <c r="X49" s="61"/>
      <c r="Y49" s="61"/>
      <c r="Z49" s="62">
        <f t="shared" si="1"/>
        <v>2.450660486241165E-2</v>
      </c>
      <c r="AC49" s="190">
        <f t="shared" si="15"/>
        <v>1</v>
      </c>
    </row>
    <row r="50" spans="2:29" x14ac:dyDescent="0.25">
      <c r="B50" s="46">
        <f t="shared" si="2"/>
        <v>20</v>
      </c>
      <c r="C50" s="257" t="str">
        <f>סיכום!C50</f>
        <v>המרכז למוסיקה ע"ש פיליציה בלומנטל  - פועם בלב</v>
      </c>
      <c r="D50" s="47">
        <f>'סיכום לועדה - תוצאות'!N50</f>
        <v>50000</v>
      </c>
      <c r="E50" s="47">
        <f>סיכום!H50</f>
        <v>49923.710138036571</v>
      </c>
      <c r="F50" s="295">
        <f t="shared" si="16"/>
        <v>0</v>
      </c>
      <c r="G50" s="47">
        <f t="shared" si="17"/>
        <v>49923.710138036571</v>
      </c>
      <c r="H50" s="47">
        <f t="shared" si="18"/>
        <v>53657.102675604969</v>
      </c>
      <c r="I50" s="296">
        <f t="shared" si="3"/>
        <v>1</v>
      </c>
      <c r="J50" s="60">
        <f t="shared" si="4"/>
        <v>50000</v>
      </c>
      <c r="K50" s="60">
        <f t="shared" si="5"/>
        <v>50000</v>
      </c>
      <c r="L50" s="296">
        <f t="shared" si="6"/>
        <v>1</v>
      </c>
      <c r="M50" s="60">
        <f t="shared" si="7"/>
        <v>50000</v>
      </c>
      <c r="N50" s="60">
        <f t="shared" si="8"/>
        <v>50000</v>
      </c>
      <c r="O50" s="296">
        <f t="shared" si="9"/>
        <v>1</v>
      </c>
      <c r="P50" s="60">
        <f t="shared" si="10"/>
        <v>50000</v>
      </c>
      <c r="Q50" s="60">
        <f t="shared" si="11"/>
        <v>50000</v>
      </c>
      <c r="R50" s="296">
        <f t="shared" si="12"/>
        <v>1</v>
      </c>
      <c r="S50" s="60">
        <f t="shared" si="13"/>
        <v>50000</v>
      </c>
      <c r="T50" s="60">
        <f t="shared" si="14"/>
        <v>50000</v>
      </c>
      <c r="U50" s="61">
        <f t="shared" si="0"/>
        <v>50000</v>
      </c>
      <c r="V50" s="61"/>
      <c r="W50" s="61"/>
      <c r="X50" s="61"/>
      <c r="Y50" s="61"/>
      <c r="Z50" s="62">
        <f t="shared" si="1"/>
        <v>2.4704460538577E-2</v>
      </c>
      <c r="AC50" s="190">
        <f t="shared" si="15"/>
        <v>1</v>
      </c>
    </row>
    <row r="51" spans="2:29" x14ac:dyDescent="0.25">
      <c r="B51" s="46" t="str">
        <f t="shared" si="2"/>
        <v/>
      </c>
      <c r="C51" s="257" t="str">
        <f>סיכום!C51</f>
        <v/>
      </c>
      <c r="D51" s="47" t="str">
        <f>'סיכום לועדה - תוצאות'!N51</f>
        <v/>
      </c>
      <c r="E51" s="47" t="str">
        <f>סיכום!H51</f>
        <v/>
      </c>
      <c r="F51" s="295" t="str">
        <f t="shared" si="16"/>
        <v/>
      </c>
      <c r="G51" s="47" t="str">
        <f t="shared" si="17"/>
        <v/>
      </c>
      <c r="H51" s="47" t="str">
        <f t="shared" si="18"/>
        <v/>
      </c>
      <c r="I51" s="296">
        <f t="shared" si="3"/>
        <v>0</v>
      </c>
      <c r="J51" s="60" t="str">
        <f t="shared" si="4"/>
        <v/>
      </c>
      <c r="K51" s="60" t="str">
        <f t="shared" si="5"/>
        <v/>
      </c>
      <c r="L51" s="296">
        <f t="shared" si="6"/>
        <v>0</v>
      </c>
      <c r="M51" s="60" t="str">
        <f t="shared" si="7"/>
        <v/>
      </c>
      <c r="N51" s="60" t="str">
        <f t="shared" si="8"/>
        <v/>
      </c>
      <c r="O51" s="296">
        <f t="shared" si="9"/>
        <v>0</v>
      </c>
      <c r="P51" s="60" t="str">
        <f t="shared" si="10"/>
        <v/>
      </c>
      <c r="Q51" s="60" t="str">
        <f t="shared" si="11"/>
        <v/>
      </c>
      <c r="R51" s="296">
        <f t="shared" si="12"/>
        <v>0</v>
      </c>
      <c r="S51" s="60" t="str">
        <f t="shared" si="13"/>
        <v/>
      </c>
      <c r="T51" s="60" t="str">
        <f t="shared" si="14"/>
        <v/>
      </c>
      <c r="U51" s="61" t="str">
        <f t="shared" si="0"/>
        <v/>
      </c>
      <c r="V51" s="61"/>
      <c r="W51" s="61"/>
      <c r="X51" s="61"/>
      <c r="Y51" s="61"/>
      <c r="Z51" s="62" t="str">
        <f t="shared" si="1"/>
        <v/>
      </c>
      <c r="AC51" s="190">
        <f t="shared" si="15"/>
        <v>0</v>
      </c>
    </row>
    <row r="52" spans="2:29" x14ac:dyDescent="0.25">
      <c r="B52" s="46">
        <f t="shared" si="2"/>
        <v>22</v>
      </c>
      <c r="C52" s="257" t="str">
        <f>סיכום!C52</f>
        <v>הזירה הבין-תחומית - פרויקט מוזיקלי</v>
      </c>
      <c r="D52" s="47">
        <f>'סיכום לועדה - תוצאות'!N52</f>
        <v>100000</v>
      </c>
      <c r="E52" s="47">
        <f>סיכום!H52</f>
        <v>37735.269007530231</v>
      </c>
      <c r="F52" s="295">
        <f t="shared" si="16"/>
        <v>0</v>
      </c>
      <c r="G52" s="47">
        <f t="shared" si="17"/>
        <v>37735.269007530231</v>
      </c>
      <c r="H52" s="47">
        <f t="shared" si="18"/>
        <v>40557.186115179516</v>
      </c>
      <c r="I52" s="296">
        <f t="shared" si="3"/>
        <v>0</v>
      </c>
      <c r="J52" s="60">
        <f t="shared" si="4"/>
        <v>40557.186115179516</v>
      </c>
      <c r="K52" s="60">
        <f t="shared" si="5"/>
        <v>40842.206440701208</v>
      </c>
      <c r="L52" s="296">
        <f t="shared" si="6"/>
        <v>0</v>
      </c>
      <c r="M52" s="60">
        <f t="shared" si="7"/>
        <v>40842.206440701208</v>
      </c>
      <c r="N52" s="60">
        <f t="shared" si="8"/>
        <v>40842.2064407012</v>
      </c>
      <c r="O52" s="296">
        <f t="shared" si="9"/>
        <v>0</v>
      </c>
      <c r="P52" s="60">
        <f t="shared" si="10"/>
        <v>40842.2064407012</v>
      </c>
      <c r="Q52" s="60">
        <f t="shared" si="11"/>
        <v>40842.2064407012</v>
      </c>
      <c r="R52" s="296">
        <f t="shared" si="12"/>
        <v>0</v>
      </c>
      <c r="S52" s="60">
        <f t="shared" si="13"/>
        <v>40842.2064407012</v>
      </c>
      <c r="T52" s="60">
        <f t="shared" si="14"/>
        <v>40842.2064407012</v>
      </c>
      <c r="U52" s="61">
        <f t="shared" si="0"/>
        <v>40842.2064407012</v>
      </c>
      <c r="V52" s="61"/>
      <c r="W52" s="61"/>
      <c r="X52" s="61"/>
      <c r="Y52" s="61"/>
      <c r="Z52" s="62">
        <f t="shared" si="1"/>
        <v>2.0179693546454363E-2</v>
      </c>
      <c r="AC52" s="190">
        <f t="shared" si="15"/>
        <v>1</v>
      </c>
    </row>
    <row r="53" spans="2:29" x14ac:dyDescent="0.25">
      <c r="B53" s="46">
        <f t="shared" si="2"/>
        <v>23</v>
      </c>
      <c r="C53" s="257" t="str">
        <f>סיכום!C53</f>
        <v>מוזתיקה - קונצרטים לאוכלוסיות מיוחדות</v>
      </c>
      <c r="D53" s="47">
        <f>'סיכום לועדה - תוצאות'!N53</f>
        <v>100000</v>
      </c>
      <c r="E53" s="47">
        <f>סיכום!H53</f>
        <v>175199.78030288866</v>
      </c>
      <c r="F53" s="295">
        <f t="shared" si="16"/>
        <v>1</v>
      </c>
      <c r="G53" s="47">
        <f t="shared" si="17"/>
        <v>100000</v>
      </c>
      <c r="H53" s="47">
        <f t="shared" si="18"/>
        <v>100000</v>
      </c>
      <c r="I53" s="296">
        <f t="shared" si="3"/>
        <v>1</v>
      </c>
      <c r="J53" s="60">
        <f t="shared" si="4"/>
        <v>100000</v>
      </c>
      <c r="K53" s="60">
        <f t="shared" si="5"/>
        <v>100000</v>
      </c>
      <c r="L53" s="296">
        <f t="shared" si="6"/>
        <v>1</v>
      </c>
      <c r="M53" s="60">
        <f t="shared" si="7"/>
        <v>100000</v>
      </c>
      <c r="N53" s="60">
        <f t="shared" si="8"/>
        <v>100000</v>
      </c>
      <c r="O53" s="296">
        <f t="shared" si="9"/>
        <v>1</v>
      </c>
      <c r="P53" s="60">
        <f t="shared" si="10"/>
        <v>100000</v>
      </c>
      <c r="Q53" s="60">
        <f t="shared" si="11"/>
        <v>100000</v>
      </c>
      <c r="R53" s="296">
        <f t="shared" si="12"/>
        <v>1</v>
      </c>
      <c r="S53" s="60">
        <f t="shared" si="13"/>
        <v>100000</v>
      </c>
      <c r="T53" s="60">
        <f t="shared" si="14"/>
        <v>100000</v>
      </c>
      <c r="U53" s="61">
        <f t="shared" si="0"/>
        <v>100000</v>
      </c>
      <c r="V53" s="61"/>
      <c r="W53" s="61"/>
      <c r="X53" s="61"/>
      <c r="Y53" s="61"/>
      <c r="Z53" s="62">
        <f t="shared" si="1"/>
        <v>4.9408921077154E-2</v>
      </c>
      <c r="AC53" s="190">
        <f t="shared" si="15"/>
        <v>1</v>
      </c>
    </row>
    <row r="54" spans="2:29" x14ac:dyDescent="0.25">
      <c r="B54" s="46">
        <f t="shared" si="2"/>
        <v>24</v>
      </c>
      <c r="C54" s="257" t="str">
        <f>סיכום!C54</f>
        <v>קשת אילון - סמינרים לנגנים ישראליים צעירים</v>
      </c>
      <c r="D54" s="47">
        <f>'סיכום לועדה - תוצאות'!N54</f>
        <v>200000</v>
      </c>
      <c r="E54" s="47">
        <f>סיכום!H54</f>
        <v>64609.127563479196</v>
      </c>
      <c r="F54" s="295">
        <f t="shared" si="16"/>
        <v>0</v>
      </c>
      <c r="G54" s="47">
        <f t="shared" si="17"/>
        <v>64609.127563479196</v>
      </c>
      <c r="H54" s="47">
        <f t="shared" si="18"/>
        <v>69440.724294518644</v>
      </c>
      <c r="I54" s="296">
        <f t="shared" si="3"/>
        <v>0</v>
      </c>
      <c r="J54" s="60">
        <f t="shared" si="4"/>
        <v>69440.724294518644</v>
      </c>
      <c r="K54" s="60">
        <f t="shared" si="5"/>
        <v>69928.727031855451</v>
      </c>
      <c r="L54" s="296">
        <f t="shared" si="6"/>
        <v>0</v>
      </c>
      <c r="M54" s="60">
        <f t="shared" si="7"/>
        <v>69928.727031855451</v>
      </c>
      <c r="N54" s="60">
        <f t="shared" si="8"/>
        <v>69928.727031855437</v>
      </c>
      <c r="O54" s="296">
        <f t="shared" si="9"/>
        <v>0</v>
      </c>
      <c r="P54" s="60">
        <f t="shared" si="10"/>
        <v>69928.727031855437</v>
      </c>
      <c r="Q54" s="60">
        <f t="shared" si="11"/>
        <v>69928.727031855437</v>
      </c>
      <c r="R54" s="296">
        <f t="shared" si="12"/>
        <v>0</v>
      </c>
      <c r="S54" s="60">
        <f t="shared" si="13"/>
        <v>69928.727031855437</v>
      </c>
      <c r="T54" s="60">
        <f t="shared" si="14"/>
        <v>69928.727031855437</v>
      </c>
      <c r="U54" s="61">
        <f t="shared" si="0"/>
        <v>69928.727031855437</v>
      </c>
      <c r="V54" s="61"/>
      <c r="W54" s="61"/>
      <c r="X54" s="61"/>
      <c r="Y54" s="61"/>
      <c r="Z54" s="62">
        <f t="shared" si="1"/>
        <v>3.455102954942791E-2</v>
      </c>
      <c r="AC54" s="190">
        <f t="shared" si="15"/>
        <v>1</v>
      </c>
    </row>
    <row r="55" spans="2:29" x14ac:dyDescent="0.25">
      <c r="B55" s="46" t="str">
        <f t="shared" si="2"/>
        <v/>
      </c>
      <c r="C55" s="257" t="str">
        <f>סיכום!C55</f>
        <v/>
      </c>
      <c r="D55" s="47" t="str">
        <f>'סיכום לועדה - תוצאות'!N55</f>
        <v/>
      </c>
      <c r="E55" s="47" t="str">
        <f>סיכום!H55</f>
        <v/>
      </c>
      <c r="F55" s="295" t="str">
        <f t="shared" si="16"/>
        <v/>
      </c>
      <c r="G55" s="47" t="str">
        <f t="shared" si="17"/>
        <v/>
      </c>
      <c r="H55" s="47" t="str">
        <f t="shared" si="18"/>
        <v/>
      </c>
      <c r="I55" s="296">
        <f t="shared" si="3"/>
        <v>0</v>
      </c>
      <c r="J55" s="60" t="str">
        <f t="shared" si="4"/>
        <v/>
      </c>
      <c r="K55" s="60" t="str">
        <f t="shared" si="5"/>
        <v/>
      </c>
      <c r="L55" s="296">
        <f t="shared" si="6"/>
        <v>0</v>
      </c>
      <c r="M55" s="60" t="str">
        <f t="shared" si="7"/>
        <v/>
      </c>
      <c r="N55" s="60" t="str">
        <f t="shared" si="8"/>
        <v/>
      </c>
      <c r="O55" s="296">
        <f t="shared" si="9"/>
        <v>0</v>
      </c>
      <c r="P55" s="60" t="str">
        <f t="shared" si="10"/>
        <v/>
      </c>
      <c r="Q55" s="60" t="str">
        <f t="shared" si="11"/>
        <v/>
      </c>
      <c r="R55" s="296">
        <f t="shared" si="12"/>
        <v>0</v>
      </c>
      <c r="S55" s="60" t="str">
        <f t="shared" si="13"/>
        <v/>
      </c>
      <c r="T55" s="60" t="str">
        <f t="shared" si="14"/>
        <v/>
      </c>
      <c r="U55" s="61" t="str">
        <f t="shared" si="0"/>
        <v/>
      </c>
      <c r="V55" s="61"/>
      <c r="W55" s="61"/>
      <c r="X55" s="61"/>
      <c r="Y55" s="61"/>
      <c r="Z55" s="62" t="str">
        <f t="shared" si="1"/>
        <v/>
      </c>
      <c r="AC55" s="190">
        <f t="shared" si="15"/>
        <v>0</v>
      </c>
    </row>
    <row r="56" spans="2:29" x14ac:dyDescent="0.25">
      <c r="B56" s="46">
        <f t="shared" si="2"/>
        <v>26</v>
      </c>
      <c r="C56" s="257" t="str">
        <f>סיכום!C56</f>
        <v>בר-קיימא  - ליריק אופרה - פרויקט אוופראי</v>
      </c>
      <c r="D56" s="47">
        <f>'סיכום לועדה - תוצאות'!N56</f>
        <v>100000</v>
      </c>
      <c r="E56" s="47">
        <f>סיכום!H56</f>
        <v>49878.147987665427</v>
      </c>
      <c r="F56" s="295">
        <f t="shared" si="16"/>
        <v>0</v>
      </c>
      <c r="G56" s="47">
        <f t="shared" si="17"/>
        <v>49878.147987665427</v>
      </c>
      <c r="H56" s="47">
        <f t="shared" si="18"/>
        <v>53608.133298653091</v>
      </c>
      <c r="I56" s="296">
        <f t="shared" si="3"/>
        <v>0</v>
      </c>
      <c r="J56" s="60">
        <f t="shared" si="4"/>
        <v>53608.133298653091</v>
      </c>
      <c r="K56" s="60">
        <f t="shared" si="5"/>
        <v>53984.870667956769</v>
      </c>
      <c r="L56" s="296">
        <f t="shared" si="6"/>
        <v>0</v>
      </c>
      <c r="M56" s="60">
        <f t="shared" si="7"/>
        <v>53984.870667956769</v>
      </c>
      <c r="N56" s="60">
        <f t="shared" si="8"/>
        <v>53984.870667956769</v>
      </c>
      <c r="O56" s="296">
        <f t="shared" si="9"/>
        <v>0</v>
      </c>
      <c r="P56" s="60">
        <f t="shared" si="10"/>
        <v>53984.870667956769</v>
      </c>
      <c r="Q56" s="60">
        <f t="shared" si="11"/>
        <v>53984.870667956769</v>
      </c>
      <c r="R56" s="296">
        <f t="shared" si="12"/>
        <v>0</v>
      </c>
      <c r="S56" s="60">
        <f t="shared" si="13"/>
        <v>53984.870667956769</v>
      </c>
      <c r="T56" s="60">
        <f t="shared" si="14"/>
        <v>53984.870667956769</v>
      </c>
      <c r="U56" s="61">
        <f t="shared" si="0"/>
        <v>53984.870667956769</v>
      </c>
      <c r="V56" s="61"/>
      <c r="W56" s="61"/>
      <c r="X56" s="61"/>
      <c r="Y56" s="61"/>
      <c r="Z56" s="62">
        <f t="shared" si="1"/>
        <v>2.6673342141934422E-2</v>
      </c>
      <c r="AC56" s="190">
        <f t="shared" si="15"/>
        <v>1</v>
      </c>
    </row>
    <row r="57" spans="2:29" x14ac:dyDescent="0.25">
      <c r="B57" s="46" t="str">
        <f t="shared" si="2"/>
        <v/>
      </c>
      <c r="C57" s="257" t="str">
        <f>סיכום!C57</f>
        <v/>
      </c>
      <c r="D57" s="47" t="str">
        <f>'סיכום לועדה - תוצאות'!N57</f>
        <v/>
      </c>
      <c r="E57" s="47" t="str">
        <f>סיכום!H57</f>
        <v/>
      </c>
      <c r="F57" s="295" t="str">
        <f t="shared" si="16"/>
        <v/>
      </c>
      <c r="G57" s="47" t="str">
        <f t="shared" si="17"/>
        <v/>
      </c>
      <c r="H57" s="47" t="str">
        <f t="shared" si="18"/>
        <v/>
      </c>
      <c r="I57" s="296">
        <f t="shared" si="3"/>
        <v>0</v>
      </c>
      <c r="J57" s="60" t="str">
        <f t="shared" si="4"/>
        <v/>
      </c>
      <c r="K57" s="60" t="str">
        <f t="shared" si="5"/>
        <v/>
      </c>
      <c r="L57" s="296">
        <f t="shared" si="6"/>
        <v>0</v>
      </c>
      <c r="M57" s="60" t="str">
        <f t="shared" si="7"/>
        <v/>
      </c>
      <c r="N57" s="60" t="str">
        <f t="shared" si="8"/>
        <v/>
      </c>
      <c r="O57" s="296">
        <f t="shared" si="9"/>
        <v>0</v>
      </c>
      <c r="P57" s="60" t="str">
        <f t="shared" si="10"/>
        <v/>
      </c>
      <c r="Q57" s="60" t="str">
        <f t="shared" si="11"/>
        <v/>
      </c>
      <c r="R57" s="296">
        <f t="shared" si="12"/>
        <v>0</v>
      </c>
      <c r="S57" s="60" t="str">
        <f t="shared" si="13"/>
        <v/>
      </c>
      <c r="T57" s="60" t="str">
        <f t="shared" si="14"/>
        <v/>
      </c>
      <c r="U57" s="61" t="str">
        <f t="shared" si="0"/>
        <v/>
      </c>
      <c r="V57" s="61"/>
      <c r="W57" s="61"/>
      <c r="X57" s="61"/>
      <c r="Y57" s="61"/>
      <c r="Z57" s="62" t="str">
        <f t="shared" si="1"/>
        <v/>
      </c>
      <c r="AC57" s="190">
        <f t="shared" si="15"/>
        <v>0</v>
      </c>
    </row>
    <row r="58" spans="2:29" x14ac:dyDescent="0.25">
      <c r="B58" s="46">
        <f t="shared" si="2"/>
        <v>28</v>
      </c>
      <c r="C58" s="257" t="str">
        <f>סיכום!C58</f>
        <v>ארגון המקהלות בישראל - ברוב קולות</v>
      </c>
      <c r="D58" s="47">
        <f>'סיכום לועדה - תוצאות'!N58</f>
        <v>80000</v>
      </c>
      <c r="E58" s="47">
        <f>סיכום!H58</f>
        <v>35924.580777572242</v>
      </c>
      <c r="F58" s="295">
        <f t="shared" si="16"/>
        <v>0</v>
      </c>
      <c r="G58" s="47">
        <f t="shared" si="17"/>
        <v>35924.580777572242</v>
      </c>
      <c r="H58" s="47">
        <f t="shared" si="18"/>
        <v>38611.091083385349</v>
      </c>
      <c r="I58" s="296">
        <f t="shared" si="3"/>
        <v>0</v>
      </c>
      <c r="J58" s="60">
        <f t="shared" si="4"/>
        <v>38611.091083385349</v>
      </c>
      <c r="K58" s="60">
        <f t="shared" si="5"/>
        <v>38882.435000541751</v>
      </c>
      <c r="L58" s="296">
        <f t="shared" si="6"/>
        <v>0</v>
      </c>
      <c r="M58" s="60">
        <f t="shared" si="7"/>
        <v>38882.435000541751</v>
      </c>
      <c r="N58" s="60">
        <f t="shared" si="8"/>
        <v>38882.435000541751</v>
      </c>
      <c r="O58" s="296">
        <f t="shared" si="9"/>
        <v>0</v>
      </c>
      <c r="P58" s="60">
        <f t="shared" si="10"/>
        <v>38882.435000541751</v>
      </c>
      <c r="Q58" s="60">
        <f t="shared" si="11"/>
        <v>38882.435000541751</v>
      </c>
      <c r="R58" s="296">
        <f t="shared" si="12"/>
        <v>0</v>
      </c>
      <c r="S58" s="60">
        <f t="shared" si="13"/>
        <v>38882.435000541751</v>
      </c>
      <c r="T58" s="60">
        <f t="shared" si="14"/>
        <v>38882.435000541751</v>
      </c>
      <c r="U58" s="61">
        <f t="shared" si="0"/>
        <v>38882.435000541751</v>
      </c>
      <c r="V58" s="61"/>
      <c r="W58" s="61"/>
      <c r="X58" s="61"/>
      <c r="Y58" s="61"/>
      <c r="Z58" s="62">
        <f t="shared" si="1"/>
        <v>1.9211391622293378E-2</v>
      </c>
      <c r="AC58" s="190">
        <f t="shared" si="15"/>
        <v>1</v>
      </c>
    </row>
    <row r="59" spans="2:29" x14ac:dyDescent="0.25">
      <c r="B59" s="46" t="str">
        <f t="shared" si="2"/>
        <v/>
      </c>
      <c r="C59" s="257" t="str">
        <f>סיכום!C59</f>
        <v/>
      </c>
      <c r="D59" s="47" t="str">
        <f>'סיכום לועדה - תוצאות'!N59</f>
        <v/>
      </c>
      <c r="E59" s="47" t="str">
        <f>סיכום!H59</f>
        <v/>
      </c>
      <c r="F59" s="295" t="str">
        <f t="shared" si="16"/>
        <v/>
      </c>
      <c r="G59" s="47" t="str">
        <f t="shared" si="17"/>
        <v/>
      </c>
      <c r="H59" s="47" t="str">
        <f t="shared" si="18"/>
        <v/>
      </c>
      <c r="I59" s="296">
        <f t="shared" si="3"/>
        <v>0</v>
      </c>
      <c r="J59" s="60" t="str">
        <f t="shared" si="4"/>
        <v/>
      </c>
      <c r="K59" s="60" t="str">
        <f t="shared" si="5"/>
        <v/>
      </c>
      <c r="L59" s="296">
        <f t="shared" si="6"/>
        <v>0</v>
      </c>
      <c r="M59" s="60" t="str">
        <f t="shared" si="7"/>
        <v/>
      </c>
      <c r="N59" s="60" t="str">
        <f t="shared" si="8"/>
        <v/>
      </c>
      <c r="O59" s="296">
        <f t="shared" si="9"/>
        <v>0</v>
      </c>
      <c r="P59" s="60" t="str">
        <f t="shared" si="10"/>
        <v/>
      </c>
      <c r="Q59" s="60" t="str">
        <f t="shared" si="11"/>
        <v/>
      </c>
      <c r="R59" s="296">
        <f t="shared" si="12"/>
        <v>0</v>
      </c>
      <c r="S59" s="60" t="str">
        <f t="shared" si="13"/>
        <v/>
      </c>
      <c r="T59" s="60" t="str">
        <f t="shared" si="14"/>
        <v/>
      </c>
      <c r="U59" s="61" t="str">
        <f t="shared" si="0"/>
        <v/>
      </c>
      <c r="V59" s="61"/>
      <c r="W59" s="61"/>
      <c r="X59" s="61"/>
      <c r="Y59" s="61"/>
      <c r="Z59" s="62" t="str">
        <f t="shared" si="1"/>
        <v/>
      </c>
      <c r="AC59" s="190">
        <f t="shared" si="15"/>
        <v>0</v>
      </c>
    </row>
    <row r="60" spans="2:29" x14ac:dyDescent="0.25">
      <c r="B60" s="46">
        <f t="shared" si="2"/>
        <v>30</v>
      </c>
      <c r="C60" s="257" t="str">
        <f>סיכום!C60</f>
        <v xml:space="preserve">האופרה הירושלמית </v>
      </c>
      <c r="D60" s="47">
        <f>'סיכום לועדה - תוצאות'!N60</f>
        <v>110000</v>
      </c>
      <c r="E60" s="47">
        <f>סיכום!H60</f>
        <v>67422.905173960651</v>
      </c>
      <c r="F60" s="295">
        <f t="shared" si="16"/>
        <v>0</v>
      </c>
      <c r="G60" s="47">
        <f t="shared" si="17"/>
        <v>67422.905173960651</v>
      </c>
      <c r="H60" s="47">
        <f t="shared" si="18"/>
        <v>72464.921689593481</v>
      </c>
      <c r="I60" s="296">
        <f t="shared" si="3"/>
        <v>0</v>
      </c>
      <c r="J60" s="60">
        <f t="shared" si="4"/>
        <v>72464.921689593481</v>
      </c>
      <c r="K60" s="60">
        <f t="shared" si="5"/>
        <v>72974.177324592805</v>
      </c>
      <c r="L60" s="296">
        <f t="shared" si="6"/>
        <v>0</v>
      </c>
      <c r="M60" s="60">
        <f t="shared" si="7"/>
        <v>72974.177324592805</v>
      </c>
      <c r="N60" s="60">
        <f t="shared" si="8"/>
        <v>72974.177324592791</v>
      </c>
      <c r="O60" s="296">
        <f t="shared" si="9"/>
        <v>0</v>
      </c>
      <c r="P60" s="60">
        <f t="shared" si="10"/>
        <v>72974.177324592791</v>
      </c>
      <c r="Q60" s="60">
        <f t="shared" si="11"/>
        <v>72974.177324592791</v>
      </c>
      <c r="R60" s="296">
        <f t="shared" si="12"/>
        <v>0</v>
      </c>
      <c r="S60" s="60">
        <f t="shared" si="13"/>
        <v>72974.177324592791</v>
      </c>
      <c r="T60" s="60">
        <f t="shared" si="14"/>
        <v>72974.177324592791</v>
      </c>
      <c r="U60" s="61">
        <f t="shared" si="0"/>
        <v>72974.177324592791</v>
      </c>
      <c r="V60" s="61"/>
      <c r="W60" s="61"/>
      <c r="X60" s="61"/>
      <c r="Y60" s="61"/>
      <c r="Z60" s="62">
        <f t="shared" si="1"/>
        <v>3.6055753681010466E-2</v>
      </c>
      <c r="AC60" s="190">
        <f t="shared" si="15"/>
        <v>1</v>
      </c>
    </row>
    <row r="61" spans="2:29" x14ac:dyDescent="0.25">
      <c r="B61" s="46" t="str">
        <f t="shared" si="2"/>
        <v/>
      </c>
      <c r="C61" s="257" t="str">
        <f>סיכום!C61</f>
        <v/>
      </c>
      <c r="D61" s="47" t="str">
        <f>'סיכום לועדה - תוצאות'!N61</f>
        <v/>
      </c>
      <c r="E61" s="47" t="str">
        <f>סיכום!H61</f>
        <v/>
      </c>
      <c r="F61" s="295" t="str">
        <f t="shared" si="16"/>
        <v/>
      </c>
      <c r="G61" s="47" t="str">
        <f t="shared" si="17"/>
        <v/>
      </c>
      <c r="H61" s="47" t="str">
        <f t="shared" si="18"/>
        <v/>
      </c>
      <c r="I61" s="296">
        <f t="shared" si="3"/>
        <v>0</v>
      </c>
      <c r="J61" s="60" t="str">
        <f t="shared" si="4"/>
        <v/>
      </c>
      <c r="K61" s="60" t="str">
        <f t="shared" si="5"/>
        <v/>
      </c>
      <c r="L61" s="296">
        <f t="shared" si="6"/>
        <v>0</v>
      </c>
      <c r="M61" s="60" t="str">
        <f t="shared" si="7"/>
        <v/>
      </c>
      <c r="N61" s="60" t="str">
        <f t="shared" si="8"/>
        <v/>
      </c>
      <c r="O61" s="296">
        <f t="shared" si="9"/>
        <v>0</v>
      </c>
      <c r="P61" s="60" t="str">
        <f t="shared" si="10"/>
        <v/>
      </c>
      <c r="Q61" s="60" t="str">
        <f t="shared" si="11"/>
        <v/>
      </c>
      <c r="R61" s="296">
        <f t="shared" si="12"/>
        <v>0</v>
      </c>
      <c r="S61" s="60" t="str">
        <f t="shared" si="13"/>
        <v/>
      </c>
      <c r="T61" s="60" t="str">
        <f t="shared" si="14"/>
        <v/>
      </c>
      <c r="U61" s="61" t="str">
        <f t="shared" si="0"/>
        <v/>
      </c>
      <c r="V61" s="61"/>
      <c r="W61" s="61"/>
      <c r="X61" s="61"/>
      <c r="Y61" s="61"/>
      <c r="Z61" s="62" t="str">
        <f t="shared" si="1"/>
        <v/>
      </c>
      <c r="AC61" s="190">
        <f t="shared" si="15"/>
        <v>0</v>
      </c>
    </row>
    <row r="62" spans="2:29" x14ac:dyDescent="0.25">
      <c r="B62" s="46" t="str">
        <f t="shared" si="2"/>
        <v/>
      </c>
      <c r="C62" s="257" t="str">
        <f>סיכום!C62</f>
        <v/>
      </c>
      <c r="D62" s="47" t="str">
        <f>'סיכום לועדה - תוצאות'!N62</f>
        <v/>
      </c>
      <c r="E62" s="47" t="str">
        <f>סיכום!H62</f>
        <v/>
      </c>
      <c r="F62" s="295" t="str">
        <f t="shared" si="16"/>
        <v/>
      </c>
      <c r="G62" s="47" t="str">
        <f t="shared" si="17"/>
        <v/>
      </c>
      <c r="H62" s="47" t="str">
        <f t="shared" si="18"/>
        <v/>
      </c>
      <c r="I62" s="296">
        <f t="shared" si="3"/>
        <v>0</v>
      </c>
      <c r="J62" s="60" t="str">
        <f t="shared" si="4"/>
        <v/>
      </c>
      <c r="K62" s="60" t="str">
        <f t="shared" si="5"/>
        <v/>
      </c>
      <c r="L62" s="296">
        <f t="shared" si="6"/>
        <v>0</v>
      </c>
      <c r="M62" s="60" t="str">
        <f t="shared" si="7"/>
        <v/>
      </c>
      <c r="N62" s="60" t="str">
        <f t="shared" si="8"/>
        <v/>
      </c>
      <c r="O62" s="296">
        <f t="shared" si="9"/>
        <v>0</v>
      </c>
      <c r="P62" s="60" t="str">
        <f t="shared" si="10"/>
        <v/>
      </c>
      <c r="Q62" s="60" t="str">
        <f t="shared" si="11"/>
        <v/>
      </c>
      <c r="R62" s="296">
        <f t="shared" si="12"/>
        <v>0</v>
      </c>
      <c r="S62" s="60" t="str">
        <f t="shared" si="13"/>
        <v/>
      </c>
      <c r="T62" s="60" t="str">
        <f t="shared" si="14"/>
        <v/>
      </c>
      <c r="U62" s="61" t="str">
        <f t="shared" si="0"/>
        <v/>
      </c>
      <c r="V62" s="61"/>
      <c r="W62" s="61"/>
      <c r="X62" s="61"/>
      <c r="Y62" s="61"/>
      <c r="Z62" s="62" t="str">
        <f t="shared" si="1"/>
        <v/>
      </c>
      <c r="AC62" s="190">
        <f t="shared" si="15"/>
        <v>0</v>
      </c>
    </row>
    <row r="63" spans="2:29" x14ac:dyDescent="0.25">
      <c r="B63" s="46">
        <f t="shared" si="2"/>
        <v>33</v>
      </c>
      <c r="C63" s="257" t="str">
        <f>סיכום!C63</f>
        <v>אתו"ס - אופרה חיפה</v>
      </c>
      <c r="D63" s="47">
        <f>'סיכום לועדה - תוצאות'!N63</f>
        <v>320000</v>
      </c>
      <c r="E63" s="47">
        <f>סיכום!H63</f>
        <v>133490.17900177545</v>
      </c>
      <c r="F63" s="295">
        <f t="shared" si="16"/>
        <v>0</v>
      </c>
      <c r="G63" s="47">
        <f t="shared" si="17"/>
        <v>133490.17900177545</v>
      </c>
      <c r="H63" s="47">
        <f t="shared" si="18"/>
        <v>143472.83527363359</v>
      </c>
      <c r="I63" s="296">
        <f t="shared" si="3"/>
        <v>0</v>
      </c>
      <c r="J63" s="60">
        <f t="shared" si="4"/>
        <v>143472.83527363359</v>
      </c>
      <c r="K63" s="60">
        <f t="shared" si="5"/>
        <v>144481.10725032049</v>
      </c>
      <c r="L63" s="296">
        <f t="shared" si="6"/>
        <v>0</v>
      </c>
      <c r="M63" s="60">
        <f t="shared" si="7"/>
        <v>144481.10725032049</v>
      </c>
      <c r="N63" s="60">
        <f t="shared" si="8"/>
        <v>144481.10725032046</v>
      </c>
      <c r="O63" s="296">
        <f t="shared" si="9"/>
        <v>0</v>
      </c>
      <c r="P63" s="60">
        <f t="shared" si="10"/>
        <v>144481.10725032046</v>
      </c>
      <c r="Q63" s="60">
        <f t="shared" si="11"/>
        <v>144481.10725032046</v>
      </c>
      <c r="R63" s="296">
        <f t="shared" si="12"/>
        <v>0</v>
      </c>
      <c r="S63" s="60">
        <f t="shared" si="13"/>
        <v>144481.10725032046</v>
      </c>
      <c r="T63" s="60">
        <f t="shared" si="14"/>
        <v>144481.10725032046</v>
      </c>
      <c r="U63" s="61">
        <f t="shared" ref="U63:U94" si="19">IF($C63="","",IF(AC63=0,$AH$1,IFERROR(T63,$AH$1)))</f>
        <v>144481.10725032046</v>
      </c>
      <c r="V63" s="61"/>
      <c r="W63" s="61"/>
      <c r="X63" s="61"/>
      <c r="Y63" s="61"/>
      <c r="Z63" s="62">
        <f t="shared" ref="Z63:Z94" si="20">IF(C63="","",IFERROR(U63/SUMIF($U$31:$U$130,"&lt;&gt;#DIV/0!"),$AH$1))</f>
        <v>7.1386556252709066E-2</v>
      </c>
      <c r="AC63" s="190">
        <f t="shared" si="15"/>
        <v>1</v>
      </c>
    </row>
    <row r="64" spans="2:29" x14ac:dyDescent="0.25">
      <c r="B64" s="46" t="str">
        <f t="shared" si="2"/>
        <v/>
      </c>
      <c r="C64" s="257" t="str">
        <f>סיכום!C64</f>
        <v/>
      </c>
      <c r="D64" s="47" t="str">
        <f>'סיכום לועדה - תוצאות'!N64</f>
        <v/>
      </c>
      <c r="E64" s="47" t="str">
        <f>סיכום!H64</f>
        <v/>
      </c>
      <c r="F64" s="295" t="str">
        <f t="shared" si="16"/>
        <v/>
      </c>
      <c r="G64" s="47" t="str">
        <f t="shared" si="17"/>
        <v/>
      </c>
      <c r="H64" s="47" t="str">
        <f t="shared" si="18"/>
        <v/>
      </c>
      <c r="I64" s="296">
        <f t="shared" si="3"/>
        <v>0</v>
      </c>
      <c r="J64" s="60" t="str">
        <f t="shared" si="4"/>
        <v/>
      </c>
      <c r="K64" s="60" t="str">
        <f t="shared" si="5"/>
        <v/>
      </c>
      <c r="L64" s="296">
        <f t="shared" si="6"/>
        <v>0</v>
      </c>
      <c r="M64" s="60" t="str">
        <f t="shared" si="7"/>
        <v/>
      </c>
      <c r="N64" s="60" t="str">
        <f t="shared" si="8"/>
        <v/>
      </c>
      <c r="O64" s="296">
        <f t="shared" si="9"/>
        <v>0</v>
      </c>
      <c r="P64" s="60" t="str">
        <f t="shared" si="10"/>
        <v/>
      </c>
      <c r="Q64" s="60" t="str">
        <f t="shared" si="11"/>
        <v/>
      </c>
      <c r="R64" s="296">
        <f t="shared" si="12"/>
        <v>0</v>
      </c>
      <c r="S64" s="60" t="str">
        <f t="shared" si="13"/>
        <v/>
      </c>
      <c r="T64" s="60" t="str">
        <f t="shared" si="14"/>
        <v/>
      </c>
      <c r="U64" s="61" t="str">
        <f t="shared" si="19"/>
        <v/>
      </c>
      <c r="V64" s="61"/>
      <c r="W64" s="61"/>
      <c r="X64" s="61"/>
      <c r="Y64" s="61"/>
      <c r="Z64" s="62" t="str">
        <f t="shared" si="20"/>
        <v/>
      </c>
      <c r="AC64" s="190">
        <f t="shared" si="15"/>
        <v>0</v>
      </c>
    </row>
    <row r="65" spans="2:29" x14ac:dyDescent="0.25">
      <c r="B65" s="46">
        <f t="shared" si="2"/>
        <v>35</v>
      </c>
      <c r="C65" s="257" t="str">
        <f>סיכום!C65</f>
        <v xml:space="preserve">הקשר הווקאלי וינה - תל אביב </v>
      </c>
      <c r="D65" s="47">
        <f>'סיכום לועדה - תוצאות'!N65</f>
        <v>160000</v>
      </c>
      <c r="E65" s="47">
        <f>סיכום!H65</f>
        <v>61151.404689626383</v>
      </c>
      <c r="F65" s="295">
        <f t="shared" si="16"/>
        <v>0</v>
      </c>
      <c r="G65" s="47">
        <f t="shared" si="17"/>
        <v>61151.404689626383</v>
      </c>
      <c r="H65" s="47">
        <f t="shared" si="18"/>
        <v>65724.426151749925</v>
      </c>
      <c r="I65" s="296">
        <f t="shared" si="3"/>
        <v>0</v>
      </c>
      <c r="J65" s="60">
        <f t="shared" si="4"/>
        <v>65724.426151749925</v>
      </c>
      <c r="K65" s="60">
        <f t="shared" si="5"/>
        <v>66186.312173213504</v>
      </c>
      <c r="L65" s="296">
        <f t="shared" si="6"/>
        <v>0</v>
      </c>
      <c r="M65" s="60">
        <f t="shared" si="7"/>
        <v>66186.312173213504</v>
      </c>
      <c r="N65" s="60">
        <f t="shared" si="8"/>
        <v>66186.31217321349</v>
      </c>
      <c r="O65" s="296">
        <f t="shared" si="9"/>
        <v>0</v>
      </c>
      <c r="P65" s="60">
        <f t="shared" si="10"/>
        <v>66186.31217321349</v>
      </c>
      <c r="Q65" s="60">
        <f t="shared" si="11"/>
        <v>66186.31217321349</v>
      </c>
      <c r="R65" s="296">
        <f t="shared" si="12"/>
        <v>0</v>
      </c>
      <c r="S65" s="60">
        <f t="shared" si="13"/>
        <v>66186.31217321349</v>
      </c>
      <c r="T65" s="60">
        <f t="shared" si="14"/>
        <v>66186.31217321349</v>
      </c>
      <c r="U65" s="61">
        <f t="shared" si="19"/>
        <v>66186.31217321349</v>
      </c>
      <c r="V65" s="61"/>
      <c r="W65" s="61"/>
      <c r="X65" s="61"/>
      <c r="Y65" s="61"/>
      <c r="Z65" s="62">
        <f t="shared" si="20"/>
        <v>3.2701942745541827E-2</v>
      </c>
      <c r="AC65" s="190">
        <f t="shared" si="15"/>
        <v>1</v>
      </c>
    </row>
    <row r="66" spans="2:29" x14ac:dyDescent="0.25">
      <c r="B66" s="46">
        <f t="shared" si="2"/>
        <v>36</v>
      </c>
      <c r="C66" s="257" t="str">
        <f>סיכום!C66</f>
        <v>בר-קיימא  -  iluminations</v>
      </c>
      <c r="D66" s="47">
        <f>'סיכום לועדה - תוצאות'!N66</f>
        <v>100000</v>
      </c>
      <c r="E66" s="47">
        <f>סיכום!H66</f>
        <v>52212.164222264546</v>
      </c>
      <c r="F66" s="295">
        <f t="shared" si="16"/>
        <v>0</v>
      </c>
      <c r="G66" s="47">
        <f t="shared" si="17"/>
        <v>52212.164222264546</v>
      </c>
      <c r="H66" s="47">
        <f t="shared" si="18"/>
        <v>56116.691825255803</v>
      </c>
      <c r="I66" s="296">
        <f t="shared" si="3"/>
        <v>0</v>
      </c>
      <c r="J66" s="60">
        <f t="shared" si="4"/>
        <v>56116.691825255803</v>
      </c>
      <c r="K66" s="60">
        <f t="shared" si="5"/>
        <v>56511.058380317387</v>
      </c>
      <c r="L66" s="296">
        <f t="shared" si="6"/>
        <v>0</v>
      </c>
      <c r="M66" s="60">
        <f t="shared" si="7"/>
        <v>56511.058380317387</v>
      </c>
      <c r="N66" s="60">
        <f t="shared" si="8"/>
        <v>56511.058380317379</v>
      </c>
      <c r="O66" s="296">
        <f t="shared" si="9"/>
        <v>0</v>
      </c>
      <c r="P66" s="60">
        <f t="shared" si="10"/>
        <v>56511.058380317379</v>
      </c>
      <c r="Q66" s="60">
        <f t="shared" si="11"/>
        <v>56511.058380317379</v>
      </c>
      <c r="R66" s="296">
        <f t="shared" si="12"/>
        <v>0</v>
      </c>
      <c r="S66" s="60">
        <f t="shared" si="13"/>
        <v>56511.058380317379</v>
      </c>
      <c r="T66" s="60">
        <f t="shared" si="14"/>
        <v>56511.058380317379</v>
      </c>
      <c r="U66" s="61">
        <f t="shared" si="19"/>
        <v>56511.058380317379</v>
      </c>
      <c r="V66" s="61"/>
      <c r="W66" s="61"/>
      <c r="X66" s="61"/>
      <c r="Y66" s="61"/>
      <c r="Z66" s="62">
        <f t="shared" si="20"/>
        <v>2.7921504234995436E-2</v>
      </c>
      <c r="AC66" s="190">
        <f t="shared" si="15"/>
        <v>1</v>
      </c>
    </row>
    <row r="67" spans="2:29" x14ac:dyDescent="0.25">
      <c r="B67" s="46">
        <f t="shared" si="2"/>
        <v>37</v>
      </c>
      <c r="C67" s="257" t="str">
        <f>סיכום!C67</f>
        <v>בר-קיימא - קולות חבויים</v>
      </c>
      <c r="D67" s="47">
        <f>'סיכום לועדה - תוצאות'!N67</f>
        <v>100000</v>
      </c>
      <c r="E67" s="47">
        <f>סיכום!H67</f>
        <v>40327.424833950878</v>
      </c>
      <c r="F67" s="295">
        <f t="shared" si="16"/>
        <v>0</v>
      </c>
      <c r="G67" s="47">
        <f t="shared" si="17"/>
        <v>40327.424833950878</v>
      </c>
      <c r="H67" s="47">
        <f t="shared" si="18"/>
        <v>43343.188416387697</v>
      </c>
      <c r="I67" s="296">
        <f t="shared" si="3"/>
        <v>0</v>
      </c>
      <c r="J67" s="60">
        <f t="shared" si="4"/>
        <v>43343.188416387697</v>
      </c>
      <c r="K67" s="60">
        <f t="shared" si="5"/>
        <v>43647.787695945779</v>
      </c>
      <c r="L67" s="296">
        <f t="shared" si="6"/>
        <v>0</v>
      </c>
      <c r="M67" s="60">
        <f t="shared" si="7"/>
        <v>43647.787695945779</v>
      </c>
      <c r="N67" s="60">
        <f t="shared" si="8"/>
        <v>43647.787695945772</v>
      </c>
      <c r="O67" s="296">
        <f t="shared" si="9"/>
        <v>0</v>
      </c>
      <c r="P67" s="60">
        <f t="shared" si="10"/>
        <v>43647.787695945772</v>
      </c>
      <c r="Q67" s="60">
        <f t="shared" si="11"/>
        <v>43647.787695945772</v>
      </c>
      <c r="R67" s="296">
        <f t="shared" si="12"/>
        <v>0</v>
      </c>
      <c r="S67" s="60">
        <f t="shared" si="13"/>
        <v>43647.787695945772</v>
      </c>
      <c r="T67" s="60">
        <f t="shared" si="14"/>
        <v>43647.787695945772</v>
      </c>
      <c r="U67" s="61">
        <f t="shared" si="19"/>
        <v>43647.787695945772</v>
      </c>
      <c r="V67" s="61"/>
      <c r="W67" s="61"/>
      <c r="X67" s="61"/>
      <c r="Y67" s="61"/>
      <c r="Z67" s="62">
        <f t="shared" si="20"/>
        <v>2.156590097461358E-2</v>
      </c>
      <c r="AC67" s="190">
        <f t="shared" si="15"/>
        <v>1</v>
      </c>
    </row>
    <row r="68" spans="2:29" x14ac:dyDescent="0.25">
      <c r="B68" s="46" t="str">
        <f t="shared" si="2"/>
        <v/>
      </c>
      <c r="C68" s="257" t="str">
        <f>סיכום!C68</f>
        <v/>
      </c>
      <c r="D68" s="47" t="str">
        <f>'סיכום לועדה - תוצאות'!N68</f>
        <v/>
      </c>
      <c r="E68" s="47" t="str">
        <f>סיכום!H68</f>
        <v/>
      </c>
      <c r="F68" s="295" t="str">
        <f t="shared" si="16"/>
        <v/>
      </c>
      <c r="G68" s="47" t="str">
        <f t="shared" si="17"/>
        <v/>
      </c>
      <c r="H68" s="47" t="str">
        <f t="shared" si="18"/>
        <v/>
      </c>
      <c r="I68" s="296">
        <f t="shared" si="3"/>
        <v>0</v>
      </c>
      <c r="J68" s="60" t="str">
        <f t="shared" si="4"/>
        <v/>
      </c>
      <c r="K68" s="60" t="str">
        <f t="shared" si="5"/>
        <v/>
      </c>
      <c r="L68" s="296">
        <f t="shared" si="6"/>
        <v>0</v>
      </c>
      <c r="M68" s="60" t="str">
        <f t="shared" si="7"/>
        <v/>
      </c>
      <c r="N68" s="60" t="str">
        <f t="shared" si="8"/>
        <v/>
      </c>
      <c r="O68" s="296">
        <f t="shared" si="9"/>
        <v>0</v>
      </c>
      <c r="P68" s="60" t="str">
        <f t="shared" si="10"/>
        <v/>
      </c>
      <c r="Q68" s="60" t="str">
        <f t="shared" si="11"/>
        <v/>
      </c>
      <c r="R68" s="296">
        <f t="shared" si="12"/>
        <v>0</v>
      </c>
      <c r="S68" s="60" t="str">
        <f t="shared" si="13"/>
        <v/>
      </c>
      <c r="T68" s="60" t="str">
        <f t="shared" si="14"/>
        <v/>
      </c>
      <c r="U68" s="61" t="str">
        <f t="shared" si="19"/>
        <v/>
      </c>
      <c r="V68" s="61"/>
      <c r="W68" s="61"/>
      <c r="X68" s="61"/>
      <c r="Y68" s="61"/>
      <c r="Z68" s="62" t="str">
        <f t="shared" si="20"/>
        <v/>
      </c>
      <c r="AC68" s="190">
        <f t="shared" si="15"/>
        <v>0</v>
      </c>
    </row>
    <row r="69" spans="2:29" x14ac:dyDescent="0.25">
      <c r="B69" s="46" t="str">
        <f t="shared" si="2"/>
        <v/>
      </c>
      <c r="C69" s="257" t="str">
        <f>סיכום!C69</f>
        <v/>
      </c>
      <c r="D69" s="47" t="str">
        <f>'סיכום לועדה - תוצאות'!N69</f>
        <v/>
      </c>
      <c r="E69" s="47" t="str">
        <f>סיכום!H69</f>
        <v/>
      </c>
      <c r="F69" s="295" t="str">
        <f t="shared" si="16"/>
        <v/>
      </c>
      <c r="G69" s="47" t="str">
        <f t="shared" si="17"/>
        <v/>
      </c>
      <c r="H69" s="47" t="str">
        <f t="shared" si="18"/>
        <v/>
      </c>
      <c r="I69" s="296">
        <f t="shared" si="3"/>
        <v>0</v>
      </c>
      <c r="J69" s="60" t="str">
        <f t="shared" si="4"/>
        <v/>
      </c>
      <c r="K69" s="60" t="str">
        <f t="shared" si="5"/>
        <v/>
      </c>
      <c r="L69" s="296">
        <f t="shared" si="6"/>
        <v>0</v>
      </c>
      <c r="M69" s="60" t="str">
        <f t="shared" si="7"/>
        <v/>
      </c>
      <c r="N69" s="60" t="str">
        <f t="shared" si="8"/>
        <v/>
      </c>
      <c r="O69" s="296">
        <f t="shared" si="9"/>
        <v>0</v>
      </c>
      <c r="P69" s="60" t="str">
        <f t="shared" si="10"/>
        <v/>
      </c>
      <c r="Q69" s="60" t="str">
        <f t="shared" si="11"/>
        <v/>
      </c>
      <c r="R69" s="296">
        <f t="shared" si="12"/>
        <v>0</v>
      </c>
      <c r="S69" s="60" t="str">
        <f t="shared" si="13"/>
        <v/>
      </c>
      <c r="T69" s="60" t="str">
        <f t="shared" si="14"/>
        <v/>
      </c>
      <c r="U69" s="61" t="str">
        <f t="shared" si="19"/>
        <v/>
      </c>
      <c r="V69" s="61"/>
      <c r="W69" s="61"/>
      <c r="X69" s="61"/>
      <c r="Y69" s="61"/>
      <c r="Z69" s="62" t="str">
        <f t="shared" si="20"/>
        <v/>
      </c>
      <c r="AC69" s="190">
        <f t="shared" si="15"/>
        <v>0</v>
      </c>
    </row>
    <row r="70" spans="2:29" x14ac:dyDescent="0.25">
      <c r="B70" s="46">
        <f t="shared" si="2"/>
        <v>40</v>
      </c>
      <c r="C70" s="257" t="str">
        <f>סיכום!C70</f>
        <v>צוותא  - צלילי קסם</v>
      </c>
      <c r="D70" s="47">
        <f>'סיכום לועדה - תוצאות'!N70</f>
        <v>150000</v>
      </c>
      <c r="E70" s="47">
        <f>סיכום!H70</f>
        <v>31152.745664291404</v>
      </c>
      <c r="F70" s="295">
        <f t="shared" si="16"/>
        <v>0</v>
      </c>
      <c r="G70" s="47">
        <f t="shared" si="17"/>
        <v>31152.745664291404</v>
      </c>
      <c r="H70" s="47">
        <f t="shared" si="18"/>
        <v>33482.408821661986</v>
      </c>
      <c r="I70" s="296">
        <f t="shared" si="3"/>
        <v>0</v>
      </c>
      <c r="J70" s="60">
        <f t="shared" si="4"/>
        <v>33482.408821661986</v>
      </c>
      <c r="K70" s="60">
        <f t="shared" si="5"/>
        <v>33717.710329870628</v>
      </c>
      <c r="L70" s="296">
        <f t="shared" si="6"/>
        <v>0</v>
      </c>
      <c r="M70" s="60">
        <f t="shared" si="7"/>
        <v>33717.710329870628</v>
      </c>
      <c r="N70" s="60">
        <f t="shared" si="8"/>
        <v>33717.710329870621</v>
      </c>
      <c r="O70" s="296">
        <f t="shared" si="9"/>
        <v>0</v>
      </c>
      <c r="P70" s="60">
        <f t="shared" si="10"/>
        <v>33717.710329870621</v>
      </c>
      <c r="Q70" s="60">
        <f t="shared" si="11"/>
        <v>33717.710329870621</v>
      </c>
      <c r="R70" s="296">
        <f t="shared" si="12"/>
        <v>0</v>
      </c>
      <c r="S70" s="60">
        <f t="shared" si="13"/>
        <v>33717.710329870621</v>
      </c>
      <c r="T70" s="60">
        <f t="shared" si="14"/>
        <v>33717.710329870621</v>
      </c>
      <c r="U70" s="61">
        <f t="shared" si="19"/>
        <v>33717.710329870621</v>
      </c>
      <c r="V70" s="61"/>
      <c r="W70" s="61"/>
      <c r="X70" s="61"/>
      <c r="Y70" s="61"/>
      <c r="Z70" s="62">
        <f t="shared" si="20"/>
        <v>1.6659556885909178E-2</v>
      </c>
      <c r="AC70" s="190">
        <f t="shared" si="15"/>
        <v>1</v>
      </c>
    </row>
    <row r="71" spans="2:29" x14ac:dyDescent="0.25">
      <c r="B71" s="46" t="str">
        <f t="shared" si="2"/>
        <v/>
      </c>
      <c r="C71" s="257" t="str">
        <f>סיכום!C71</f>
        <v/>
      </c>
      <c r="D71" s="47" t="str">
        <f>'סיכום לועדה - תוצאות'!N71</f>
        <v/>
      </c>
      <c r="E71" s="47" t="str">
        <f>סיכום!H71</f>
        <v/>
      </c>
      <c r="F71" s="295" t="str">
        <f t="shared" si="16"/>
        <v/>
      </c>
      <c r="G71" s="47" t="str">
        <f t="shared" si="17"/>
        <v/>
      </c>
      <c r="H71" s="47" t="str">
        <f t="shared" si="18"/>
        <v/>
      </c>
      <c r="I71" s="296">
        <f t="shared" si="3"/>
        <v>0</v>
      </c>
      <c r="J71" s="60" t="str">
        <f t="shared" si="4"/>
        <v/>
      </c>
      <c r="K71" s="60" t="str">
        <f t="shared" si="5"/>
        <v/>
      </c>
      <c r="L71" s="296">
        <f t="shared" si="6"/>
        <v>0</v>
      </c>
      <c r="M71" s="60" t="str">
        <f t="shared" si="7"/>
        <v/>
      </c>
      <c r="N71" s="60" t="str">
        <f t="shared" si="8"/>
        <v/>
      </c>
      <c r="O71" s="296">
        <f t="shared" si="9"/>
        <v>0</v>
      </c>
      <c r="P71" s="60" t="str">
        <f t="shared" si="10"/>
        <v/>
      </c>
      <c r="Q71" s="60" t="str">
        <f t="shared" si="11"/>
        <v/>
      </c>
      <c r="R71" s="296">
        <f t="shared" si="12"/>
        <v>0</v>
      </c>
      <c r="S71" s="60" t="str">
        <f t="shared" si="13"/>
        <v/>
      </c>
      <c r="T71" s="60" t="str">
        <f t="shared" si="14"/>
        <v/>
      </c>
      <c r="U71" s="61" t="str">
        <f t="shared" si="19"/>
        <v/>
      </c>
      <c r="V71" s="61"/>
      <c r="W71" s="61"/>
      <c r="X71" s="61"/>
      <c r="Y71" s="61"/>
      <c r="Z71" s="62" t="str">
        <f t="shared" si="20"/>
        <v/>
      </c>
      <c r="AC71" s="190">
        <f t="shared" si="15"/>
        <v>0</v>
      </c>
    </row>
    <row r="72" spans="2:29" x14ac:dyDescent="0.25">
      <c r="B72" s="46">
        <f t="shared" si="2"/>
        <v>42</v>
      </c>
      <c r="C72" s="257" t="str">
        <f>סיכום!C72</f>
        <v>אוצר המוסיקה היהודית - סדרת קונצרטים לעוגב</v>
      </c>
      <c r="D72" s="47">
        <f>'סיכום לועדה - תוצאות'!N72</f>
        <v>130000</v>
      </c>
      <c r="E72" s="47">
        <f>סיכום!H72</f>
        <v>40500.104308769354</v>
      </c>
      <c r="F72" s="295">
        <f t="shared" si="16"/>
        <v>0</v>
      </c>
      <c r="G72" s="47">
        <f t="shared" si="17"/>
        <v>40500.104308769354</v>
      </c>
      <c r="H72" s="47">
        <f t="shared" si="18"/>
        <v>43528.781199549965</v>
      </c>
      <c r="I72" s="296">
        <f t="shared" si="3"/>
        <v>0</v>
      </c>
      <c r="J72" s="60">
        <f t="shared" si="4"/>
        <v>43528.781199549965</v>
      </c>
      <c r="K72" s="60">
        <f t="shared" si="5"/>
        <v>43834.684753899724</v>
      </c>
      <c r="L72" s="296">
        <f t="shared" si="6"/>
        <v>0</v>
      </c>
      <c r="M72" s="60">
        <f t="shared" si="7"/>
        <v>43834.684753899724</v>
      </c>
      <c r="N72" s="60">
        <f t="shared" si="8"/>
        <v>43834.684753899717</v>
      </c>
      <c r="O72" s="296">
        <f t="shared" si="9"/>
        <v>0</v>
      </c>
      <c r="P72" s="60">
        <f t="shared" si="10"/>
        <v>43834.684753899717</v>
      </c>
      <c r="Q72" s="60">
        <f t="shared" si="11"/>
        <v>43834.684753899717</v>
      </c>
      <c r="R72" s="296">
        <f t="shared" si="12"/>
        <v>0</v>
      </c>
      <c r="S72" s="60">
        <f t="shared" si="13"/>
        <v>43834.684753899717</v>
      </c>
      <c r="T72" s="60">
        <f t="shared" si="14"/>
        <v>43834.684753899717</v>
      </c>
      <c r="U72" s="61">
        <f t="shared" si="19"/>
        <v>43834.684753899717</v>
      </c>
      <c r="V72" s="61"/>
      <c r="W72" s="61"/>
      <c r="X72" s="61"/>
      <c r="Y72" s="61"/>
      <c r="Z72" s="62">
        <f t="shared" si="20"/>
        <v>2.165824479447357E-2</v>
      </c>
      <c r="AC72" s="190">
        <f t="shared" si="15"/>
        <v>1</v>
      </c>
    </row>
    <row r="73" spans="2:29" x14ac:dyDescent="0.25">
      <c r="B73" s="46" t="str">
        <f t="shared" si="2"/>
        <v/>
      </c>
      <c r="C73" s="257" t="str">
        <f>סיכום!C73</f>
        <v/>
      </c>
      <c r="D73" s="47" t="str">
        <f>'סיכום לועדה - תוצאות'!N73</f>
        <v/>
      </c>
      <c r="E73" s="47" t="str">
        <f>סיכום!H73</f>
        <v/>
      </c>
      <c r="F73" s="295" t="str">
        <f t="shared" si="16"/>
        <v/>
      </c>
      <c r="G73" s="47" t="str">
        <f t="shared" si="17"/>
        <v/>
      </c>
      <c r="H73" s="47" t="str">
        <f t="shared" si="18"/>
        <v/>
      </c>
      <c r="I73" s="296">
        <f t="shared" si="3"/>
        <v>0</v>
      </c>
      <c r="J73" s="60" t="str">
        <f t="shared" si="4"/>
        <v/>
      </c>
      <c r="K73" s="60" t="str">
        <f t="shared" si="5"/>
        <v/>
      </c>
      <c r="L73" s="296">
        <f t="shared" si="6"/>
        <v>0</v>
      </c>
      <c r="M73" s="60" t="str">
        <f t="shared" si="7"/>
        <v/>
      </c>
      <c r="N73" s="60" t="str">
        <f t="shared" si="8"/>
        <v/>
      </c>
      <c r="O73" s="296">
        <f t="shared" si="9"/>
        <v>0</v>
      </c>
      <c r="P73" s="60" t="str">
        <f t="shared" si="10"/>
        <v/>
      </c>
      <c r="Q73" s="60" t="str">
        <f t="shared" si="11"/>
        <v/>
      </c>
      <c r="R73" s="296">
        <f t="shared" si="12"/>
        <v>0</v>
      </c>
      <c r="S73" s="60" t="str">
        <f t="shared" si="13"/>
        <v/>
      </c>
      <c r="T73" s="60" t="str">
        <f t="shared" si="14"/>
        <v/>
      </c>
      <c r="U73" s="61" t="str">
        <f t="shared" si="19"/>
        <v/>
      </c>
      <c r="V73" s="61"/>
      <c r="W73" s="61"/>
      <c r="X73" s="61"/>
      <c r="Y73" s="61"/>
      <c r="Z73" s="62" t="str">
        <f t="shared" si="20"/>
        <v/>
      </c>
      <c r="AC73" s="190">
        <f t="shared" si="15"/>
        <v>0</v>
      </c>
    </row>
    <row r="74" spans="2:29" x14ac:dyDescent="0.25">
      <c r="B74" s="46" t="str">
        <f t="shared" si="2"/>
        <v/>
      </c>
      <c r="C74" s="257" t="str">
        <f>סיכום!C74</f>
        <v/>
      </c>
      <c r="D74" s="47" t="str">
        <f>'סיכום לועדה - תוצאות'!N74</f>
        <v/>
      </c>
      <c r="E74" s="47" t="str">
        <f>סיכום!H74</f>
        <v/>
      </c>
      <c r="F74" s="295" t="str">
        <f t="shared" si="16"/>
        <v/>
      </c>
      <c r="G74" s="47" t="str">
        <f t="shared" si="17"/>
        <v/>
      </c>
      <c r="H74" s="47" t="str">
        <f t="shared" si="18"/>
        <v/>
      </c>
      <c r="I74" s="296">
        <f t="shared" si="3"/>
        <v>0</v>
      </c>
      <c r="J74" s="60" t="str">
        <f t="shared" si="4"/>
        <v/>
      </c>
      <c r="K74" s="60" t="str">
        <f t="shared" si="5"/>
        <v/>
      </c>
      <c r="L74" s="296">
        <f t="shared" si="6"/>
        <v>0</v>
      </c>
      <c r="M74" s="60" t="str">
        <f t="shared" si="7"/>
        <v/>
      </c>
      <c r="N74" s="60" t="str">
        <f t="shared" si="8"/>
        <v/>
      </c>
      <c r="O74" s="296">
        <f t="shared" si="9"/>
        <v>0</v>
      </c>
      <c r="P74" s="60" t="str">
        <f t="shared" si="10"/>
        <v/>
      </c>
      <c r="Q74" s="60" t="str">
        <f t="shared" si="11"/>
        <v/>
      </c>
      <c r="R74" s="296">
        <f t="shared" si="12"/>
        <v>0</v>
      </c>
      <c r="S74" s="60" t="str">
        <f t="shared" si="13"/>
        <v/>
      </c>
      <c r="T74" s="60" t="str">
        <f t="shared" si="14"/>
        <v/>
      </c>
      <c r="U74" s="61" t="str">
        <f t="shared" si="19"/>
        <v/>
      </c>
      <c r="V74" s="61"/>
      <c r="W74" s="61"/>
      <c r="X74" s="61"/>
      <c r="Y74" s="61"/>
      <c r="Z74" s="62" t="str">
        <f t="shared" si="20"/>
        <v/>
      </c>
      <c r="AC74" s="190">
        <f t="shared" si="15"/>
        <v>0</v>
      </c>
    </row>
    <row r="75" spans="2:29" x14ac:dyDescent="0.25">
      <c r="B75" s="46" t="str">
        <f t="shared" si="2"/>
        <v/>
      </c>
      <c r="C75" s="257" t="str">
        <f>סיכום!C75</f>
        <v/>
      </c>
      <c r="D75" s="47" t="str">
        <f>'סיכום לועדה - תוצאות'!N75</f>
        <v/>
      </c>
      <c r="E75" s="47" t="str">
        <f>סיכום!H75</f>
        <v/>
      </c>
      <c r="F75" s="295" t="str">
        <f t="shared" si="16"/>
        <v/>
      </c>
      <c r="G75" s="47" t="str">
        <f t="shared" si="17"/>
        <v/>
      </c>
      <c r="H75" s="47" t="str">
        <f t="shared" si="18"/>
        <v/>
      </c>
      <c r="I75" s="296">
        <f t="shared" si="3"/>
        <v>0</v>
      </c>
      <c r="J75" s="60" t="str">
        <f t="shared" si="4"/>
        <v/>
      </c>
      <c r="K75" s="60" t="str">
        <f t="shared" si="5"/>
        <v/>
      </c>
      <c r="L75" s="296">
        <f t="shared" si="6"/>
        <v>0</v>
      </c>
      <c r="M75" s="60" t="str">
        <f t="shared" si="7"/>
        <v/>
      </c>
      <c r="N75" s="60" t="str">
        <f t="shared" si="8"/>
        <v/>
      </c>
      <c r="O75" s="296">
        <f t="shared" si="9"/>
        <v>0</v>
      </c>
      <c r="P75" s="60" t="str">
        <f t="shared" si="10"/>
        <v/>
      </c>
      <c r="Q75" s="60" t="str">
        <f t="shared" si="11"/>
        <v/>
      </c>
      <c r="R75" s="296">
        <f t="shared" si="12"/>
        <v>0</v>
      </c>
      <c r="S75" s="60" t="str">
        <f t="shared" si="13"/>
        <v/>
      </c>
      <c r="T75" s="60" t="str">
        <f t="shared" si="14"/>
        <v/>
      </c>
      <c r="U75" s="61" t="str">
        <f t="shared" si="19"/>
        <v/>
      </c>
      <c r="V75" s="61"/>
      <c r="W75" s="61"/>
      <c r="X75" s="61"/>
      <c r="Y75" s="61"/>
      <c r="Z75" s="62" t="str">
        <f t="shared" si="20"/>
        <v/>
      </c>
      <c r="AC75" s="190">
        <f t="shared" si="15"/>
        <v>0</v>
      </c>
    </row>
    <row r="76" spans="2:29" x14ac:dyDescent="0.25">
      <c r="B76" s="46">
        <f t="shared" si="2"/>
        <v>46</v>
      </c>
      <c r="C76" s="257" t="str">
        <f>סיכום!C76</f>
        <v>תו המשווה - מוסיקה בונת שיוויון</v>
      </c>
      <c r="D76" s="47">
        <f>'סיכום לועדה - תוצאות'!N76</f>
        <v>200000</v>
      </c>
      <c r="E76" s="47">
        <f>סיכום!H76</f>
        <v>58192.61611479726</v>
      </c>
      <c r="F76" s="295">
        <f t="shared" si="16"/>
        <v>0</v>
      </c>
      <c r="G76" s="47">
        <f t="shared" si="17"/>
        <v>58192.61611479726</v>
      </c>
      <c r="H76" s="47">
        <f t="shared" si="18"/>
        <v>62544.37358922905</v>
      </c>
      <c r="I76" s="296">
        <f t="shared" si="3"/>
        <v>0</v>
      </c>
      <c r="J76" s="60">
        <f t="shared" si="4"/>
        <v>62544.37358922905</v>
      </c>
      <c r="K76" s="60">
        <f t="shared" si="5"/>
        <v>62983.9114227791</v>
      </c>
      <c r="L76" s="296">
        <f t="shared" si="6"/>
        <v>0</v>
      </c>
      <c r="M76" s="60">
        <f t="shared" si="7"/>
        <v>62983.9114227791</v>
      </c>
      <c r="N76" s="60">
        <f t="shared" si="8"/>
        <v>62983.911422779085</v>
      </c>
      <c r="O76" s="296">
        <f t="shared" si="9"/>
        <v>0</v>
      </c>
      <c r="P76" s="60">
        <f t="shared" si="10"/>
        <v>62983.911422779085</v>
      </c>
      <c r="Q76" s="60">
        <f t="shared" si="11"/>
        <v>62983.911422779085</v>
      </c>
      <c r="R76" s="296">
        <f t="shared" si="12"/>
        <v>0</v>
      </c>
      <c r="S76" s="60">
        <f t="shared" si="13"/>
        <v>62983.911422779085</v>
      </c>
      <c r="T76" s="60">
        <f t="shared" si="14"/>
        <v>62983.911422779085</v>
      </c>
      <c r="U76" s="61">
        <f t="shared" si="19"/>
        <v>62983.911422779085</v>
      </c>
      <c r="V76" s="61"/>
      <c r="W76" s="61"/>
      <c r="X76" s="61"/>
      <c r="Y76" s="61"/>
      <c r="Z76" s="62">
        <f t="shared" si="20"/>
        <v>3.1119671086185501E-2</v>
      </c>
      <c r="AC76" s="190">
        <f t="shared" si="15"/>
        <v>1</v>
      </c>
    </row>
    <row r="77" spans="2:29" x14ac:dyDescent="0.25">
      <c r="B77" s="46" t="str">
        <f t="shared" si="2"/>
        <v/>
      </c>
      <c r="C77" s="257" t="str">
        <f>סיכום!C77</f>
        <v/>
      </c>
      <c r="D77" s="47" t="str">
        <f>'סיכום לועדה - תוצאות'!N77</f>
        <v/>
      </c>
      <c r="E77" s="47" t="str">
        <f>סיכום!H77</f>
        <v/>
      </c>
      <c r="F77" s="295" t="str">
        <f t="shared" si="16"/>
        <v/>
      </c>
      <c r="G77" s="47" t="str">
        <f t="shared" si="17"/>
        <v/>
      </c>
      <c r="H77" s="47" t="str">
        <f t="shared" si="18"/>
        <v/>
      </c>
      <c r="I77" s="296">
        <f t="shared" si="3"/>
        <v>0</v>
      </c>
      <c r="J77" s="60" t="str">
        <f t="shared" si="4"/>
        <v/>
      </c>
      <c r="K77" s="60" t="str">
        <f t="shared" si="5"/>
        <v/>
      </c>
      <c r="L77" s="296">
        <f t="shared" si="6"/>
        <v>0</v>
      </c>
      <c r="M77" s="60" t="str">
        <f t="shared" si="7"/>
        <v/>
      </c>
      <c r="N77" s="60" t="str">
        <f t="shared" si="8"/>
        <v/>
      </c>
      <c r="O77" s="296">
        <f t="shared" si="9"/>
        <v>0</v>
      </c>
      <c r="P77" s="60" t="str">
        <f t="shared" si="10"/>
        <v/>
      </c>
      <c r="Q77" s="60" t="str">
        <f t="shared" si="11"/>
        <v/>
      </c>
      <c r="R77" s="296">
        <f t="shared" si="12"/>
        <v>0</v>
      </c>
      <c r="S77" s="60" t="str">
        <f t="shared" si="13"/>
        <v/>
      </c>
      <c r="T77" s="60" t="str">
        <f t="shared" si="14"/>
        <v/>
      </c>
      <c r="U77" s="61" t="str">
        <f t="shared" si="19"/>
        <v/>
      </c>
      <c r="V77" s="61"/>
      <c r="W77" s="61"/>
      <c r="X77" s="61"/>
      <c r="Y77" s="61"/>
      <c r="Z77" s="62" t="str">
        <f t="shared" si="20"/>
        <v/>
      </c>
      <c r="AC77" s="190">
        <f t="shared" si="15"/>
        <v>0</v>
      </c>
    </row>
    <row r="78" spans="2:29" x14ac:dyDescent="0.25">
      <c r="B78" s="46" t="str">
        <f t="shared" si="2"/>
        <v/>
      </c>
      <c r="C78" s="257" t="str">
        <f>סיכום!C78</f>
        <v/>
      </c>
      <c r="D78" s="47" t="str">
        <f>'סיכום לועדה - תוצאות'!N78</f>
        <v/>
      </c>
      <c r="E78" s="47" t="str">
        <f>סיכום!H78</f>
        <v/>
      </c>
      <c r="F78" s="295" t="str">
        <f t="shared" si="16"/>
        <v/>
      </c>
      <c r="G78" s="47" t="str">
        <f t="shared" si="17"/>
        <v/>
      </c>
      <c r="H78" s="47" t="str">
        <f t="shared" si="18"/>
        <v/>
      </c>
      <c r="I78" s="296">
        <f t="shared" si="3"/>
        <v>0</v>
      </c>
      <c r="J78" s="60" t="str">
        <f t="shared" si="4"/>
        <v/>
      </c>
      <c r="K78" s="60" t="str">
        <f t="shared" si="5"/>
        <v/>
      </c>
      <c r="L78" s="296">
        <f t="shared" si="6"/>
        <v>0</v>
      </c>
      <c r="M78" s="60" t="str">
        <f t="shared" si="7"/>
        <v/>
      </c>
      <c r="N78" s="60" t="str">
        <f t="shared" si="8"/>
        <v/>
      </c>
      <c r="O78" s="296">
        <f t="shared" si="9"/>
        <v>0</v>
      </c>
      <c r="P78" s="60" t="str">
        <f t="shared" si="10"/>
        <v/>
      </c>
      <c r="Q78" s="60" t="str">
        <f t="shared" si="11"/>
        <v/>
      </c>
      <c r="R78" s="296">
        <f t="shared" si="12"/>
        <v>0</v>
      </c>
      <c r="S78" s="60" t="str">
        <f t="shared" si="13"/>
        <v/>
      </c>
      <c r="T78" s="60" t="str">
        <f t="shared" si="14"/>
        <v/>
      </c>
      <c r="U78" s="61" t="str">
        <f t="shared" si="19"/>
        <v/>
      </c>
      <c r="V78" s="61"/>
      <c r="W78" s="61"/>
      <c r="X78" s="61"/>
      <c r="Y78" s="61"/>
      <c r="Z78" s="62" t="str">
        <f t="shared" si="20"/>
        <v/>
      </c>
      <c r="AC78" s="190">
        <f t="shared" si="15"/>
        <v>0</v>
      </c>
    </row>
    <row r="79" spans="2:29" x14ac:dyDescent="0.25">
      <c r="B79" s="46" t="str">
        <f t="shared" si="2"/>
        <v/>
      </c>
      <c r="C79" s="257" t="str">
        <f>סיכום!C79</f>
        <v/>
      </c>
      <c r="D79" s="47" t="str">
        <f>'סיכום לועדה - תוצאות'!N79</f>
        <v/>
      </c>
      <c r="E79" s="47" t="str">
        <f>סיכום!H79</f>
        <v/>
      </c>
      <c r="F79" s="295" t="str">
        <f t="shared" si="16"/>
        <v/>
      </c>
      <c r="G79" s="47" t="str">
        <f t="shared" si="17"/>
        <v/>
      </c>
      <c r="H79" s="47" t="str">
        <f t="shared" si="18"/>
        <v/>
      </c>
      <c r="I79" s="296">
        <f t="shared" si="3"/>
        <v>0</v>
      </c>
      <c r="J79" s="60" t="str">
        <f t="shared" si="4"/>
        <v/>
      </c>
      <c r="K79" s="60" t="str">
        <f t="shared" si="5"/>
        <v/>
      </c>
      <c r="L79" s="296">
        <f t="shared" si="6"/>
        <v>0</v>
      </c>
      <c r="M79" s="60" t="str">
        <f t="shared" si="7"/>
        <v/>
      </c>
      <c r="N79" s="60" t="str">
        <f t="shared" si="8"/>
        <v/>
      </c>
      <c r="O79" s="296">
        <f t="shared" si="9"/>
        <v>0</v>
      </c>
      <c r="P79" s="60" t="str">
        <f t="shared" si="10"/>
        <v/>
      </c>
      <c r="Q79" s="60" t="str">
        <f t="shared" si="11"/>
        <v/>
      </c>
      <c r="R79" s="296">
        <f t="shared" si="12"/>
        <v>0</v>
      </c>
      <c r="S79" s="60" t="str">
        <f t="shared" si="13"/>
        <v/>
      </c>
      <c r="T79" s="60" t="str">
        <f t="shared" si="14"/>
        <v/>
      </c>
      <c r="U79" s="61" t="str">
        <f t="shared" si="19"/>
        <v/>
      </c>
      <c r="V79" s="61"/>
      <c r="W79" s="61"/>
      <c r="X79" s="61"/>
      <c r="Y79" s="61"/>
      <c r="Z79" s="62" t="str">
        <f t="shared" si="20"/>
        <v/>
      </c>
      <c r="AC79" s="190">
        <f t="shared" si="15"/>
        <v>0</v>
      </c>
    </row>
    <row r="80" spans="2:29" x14ac:dyDescent="0.25">
      <c r="B80" s="46">
        <f t="shared" si="2"/>
        <v>50</v>
      </c>
      <c r="C80" s="257" t="str">
        <f>סיכום!C80</f>
        <v>מיוזיק פורט - קידום אמנים ברשת</v>
      </c>
      <c r="D80" s="47">
        <f>'סיכום לועדה - תוצאות'!N80</f>
        <v>300000</v>
      </c>
      <c r="E80" s="47">
        <f>סיכום!H80</f>
        <v>62311.6820389239</v>
      </c>
      <c r="F80" s="295">
        <f t="shared" si="16"/>
        <v>0</v>
      </c>
      <c r="G80" s="47">
        <f t="shared" si="17"/>
        <v>62311.6820389239</v>
      </c>
      <c r="H80" s="47">
        <f t="shared" si="18"/>
        <v>66971.47130707388</v>
      </c>
      <c r="I80" s="296">
        <f t="shared" si="3"/>
        <v>0</v>
      </c>
      <c r="J80" s="60">
        <f t="shared" si="4"/>
        <v>66971.47130707388</v>
      </c>
      <c r="K80" s="60">
        <f t="shared" si="5"/>
        <v>67442.121082884245</v>
      </c>
      <c r="L80" s="296">
        <f t="shared" si="6"/>
        <v>0</v>
      </c>
      <c r="M80" s="60">
        <f t="shared" si="7"/>
        <v>67442.121082884245</v>
      </c>
      <c r="N80" s="60">
        <f t="shared" si="8"/>
        <v>67442.12108288423</v>
      </c>
      <c r="O80" s="296">
        <f t="shared" si="9"/>
        <v>0</v>
      </c>
      <c r="P80" s="60">
        <f t="shared" si="10"/>
        <v>67442.12108288423</v>
      </c>
      <c r="Q80" s="60">
        <f t="shared" si="11"/>
        <v>67442.12108288423</v>
      </c>
      <c r="R80" s="296">
        <f t="shared" si="12"/>
        <v>0</v>
      </c>
      <c r="S80" s="60">
        <f t="shared" si="13"/>
        <v>67442.12108288423</v>
      </c>
      <c r="T80" s="60">
        <f t="shared" si="14"/>
        <v>67442.12108288423</v>
      </c>
      <c r="U80" s="61">
        <f t="shared" si="19"/>
        <v>67442.12108288423</v>
      </c>
      <c r="V80" s="61"/>
      <c r="W80" s="61"/>
      <c r="X80" s="61"/>
      <c r="Y80" s="61"/>
      <c r="Z80" s="62">
        <f t="shared" si="20"/>
        <v>3.3322424378600911E-2</v>
      </c>
      <c r="AC80" s="190">
        <f t="shared" si="15"/>
        <v>1</v>
      </c>
    </row>
    <row r="81" spans="2:29" x14ac:dyDescent="0.25">
      <c r="B81" s="46">
        <f t="shared" si="2"/>
        <v>51</v>
      </c>
      <c r="C81" s="257" t="str">
        <f>סיכום!C81</f>
        <v>כביש אחד  - פרויקט מוזיקלי</v>
      </c>
      <c r="D81" s="47">
        <f>'סיכום לועדה - תוצאות'!N81</f>
        <v>70000</v>
      </c>
      <c r="E81" s="47">
        <f>סיכום!H81</f>
        <v>35197.633896501924</v>
      </c>
      <c r="F81" s="295">
        <f t="shared" si="16"/>
        <v>0</v>
      </c>
      <c r="G81" s="47">
        <f t="shared" si="17"/>
        <v>35197.633896501924</v>
      </c>
      <c r="H81" s="47">
        <f t="shared" si="18"/>
        <v>37829.781694931415</v>
      </c>
      <c r="I81" s="296">
        <f t="shared" si="3"/>
        <v>0</v>
      </c>
      <c r="J81" s="60">
        <f t="shared" si="4"/>
        <v>37829.781694931415</v>
      </c>
      <c r="K81" s="60">
        <f t="shared" si="5"/>
        <v>38095.634869815956</v>
      </c>
      <c r="L81" s="296">
        <f t="shared" si="6"/>
        <v>0</v>
      </c>
      <c r="M81" s="60">
        <f t="shared" si="7"/>
        <v>38095.634869815956</v>
      </c>
      <c r="N81" s="60">
        <f t="shared" si="8"/>
        <v>38095.634869815956</v>
      </c>
      <c r="O81" s="296">
        <f t="shared" si="9"/>
        <v>0</v>
      </c>
      <c r="P81" s="60">
        <f t="shared" si="10"/>
        <v>38095.634869815956</v>
      </c>
      <c r="Q81" s="60">
        <f t="shared" si="11"/>
        <v>38095.634869815956</v>
      </c>
      <c r="R81" s="296">
        <f t="shared" si="12"/>
        <v>0</v>
      </c>
      <c r="S81" s="60">
        <f t="shared" si="13"/>
        <v>38095.634869815956</v>
      </c>
      <c r="T81" s="60">
        <f t="shared" si="14"/>
        <v>38095.634869815956</v>
      </c>
      <c r="U81" s="61">
        <f t="shared" si="19"/>
        <v>38095.634869815956</v>
      </c>
      <c r="V81" s="61"/>
      <c r="W81" s="61"/>
      <c r="X81" s="61"/>
      <c r="Y81" s="61"/>
      <c r="Z81" s="62">
        <f t="shared" si="20"/>
        <v>1.8822642166668124E-2</v>
      </c>
      <c r="AC81" s="190">
        <f t="shared" si="15"/>
        <v>1</v>
      </c>
    </row>
    <row r="82" spans="2:29" x14ac:dyDescent="0.25">
      <c r="B82" s="46" t="str">
        <f t="shared" si="2"/>
        <v/>
      </c>
      <c r="C82" s="257" t="str">
        <f>סיכום!C82</f>
        <v/>
      </c>
      <c r="D82" s="47" t="str">
        <f>'סיכום לועדה - תוצאות'!N82</f>
        <v/>
      </c>
      <c r="E82" s="47" t="str">
        <f>סיכום!H82</f>
        <v/>
      </c>
      <c r="F82" s="295" t="str">
        <f t="shared" si="16"/>
        <v/>
      </c>
      <c r="G82" s="47" t="str">
        <f t="shared" si="17"/>
        <v/>
      </c>
      <c r="H82" s="47" t="str">
        <f t="shared" si="18"/>
        <v/>
      </c>
      <c r="I82" s="296">
        <f t="shared" si="3"/>
        <v>0</v>
      </c>
      <c r="J82" s="60" t="str">
        <f t="shared" si="4"/>
        <v/>
      </c>
      <c r="K82" s="60" t="str">
        <f t="shared" si="5"/>
        <v/>
      </c>
      <c r="L82" s="296">
        <f t="shared" si="6"/>
        <v>0</v>
      </c>
      <c r="M82" s="60" t="str">
        <f t="shared" si="7"/>
        <v/>
      </c>
      <c r="N82" s="60" t="str">
        <f t="shared" si="8"/>
        <v/>
      </c>
      <c r="O82" s="296">
        <f t="shared" si="9"/>
        <v>0</v>
      </c>
      <c r="P82" s="60" t="str">
        <f t="shared" si="10"/>
        <v/>
      </c>
      <c r="Q82" s="60" t="str">
        <f t="shared" si="11"/>
        <v/>
      </c>
      <c r="R82" s="296">
        <f t="shared" si="12"/>
        <v>0</v>
      </c>
      <c r="S82" s="60" t="str">
        <f t="shared" si="13"/>
        <v/>
      </c>
      <c r="T82" s="60" t="str">
        <f t="shared" si="14"/>
        <v/>
      </c>
      <c r="U82" s="61" t="str">
        <f t="shared" si="19"/>
        <v/>
      </c>
      <c r="V82" s="61"/>
      <c r="W82" s="61"/>
      <c r="X82" s="61"/>
      <c r="Y82" s="61"/>
      <c r="Z82" s="62" t="str">
        <f t="shared" si="20"/>
        <v/>
      </c>
      <c r="AC82" s="190">
        <f t="shared" si="15"/>
        <v>0</v>
      </c>
    </row>
    <row r="83" spans="2:29" x14ac:dyDescent="0.25">
      <c r="B83" s="46">
        <f t="shared" si="2"/>
        <v>53</v>
      </c>
      <c r="C83" s="257" t="str">
        <f>סיכום!C83</f>
        <v>עירית תל-אביב-יפו- תאטרון הסמטה ג'אז 2025</v>
      </c>
      <c r="D83" s="47">
        <f>'סיכום לועדה - תוצאות'!N83</f>
        <v>100000</v>
      </c>
      <c r="E83" s="47">
        <f>סיכום!H83</f>
        <v>46936.191037891906</v>
      </c>
      <c r="F83" s="295">
        <f t="shared" si="16"/>
        <v>0</v>
      </c>
      <c r="G83" s="47">
        <f t="shared" si="17"/>
        <v>46936.191037891906</v>
      </c>
      <c r="H83" s="47">
        <f t="shared" si="18"/>
        <v>50446.171062979083</v>
      </c>
      <c r="I83" s="296">
        <f t="shared" si="3"/>
        <v>0</v>
      </c>
      <c r="J83" s="60">
        <f t="shared" si="4"/>
        <v>50446.171062979083</v>
      </c>
      <c r="K83" s="60">
        <f t="shared" si="5"/>
        <v>50800.687376237613</v>
      </c>
      <c r="L83" s="296">
        <f t="shared" si="6"/>
        <v>0</v>
      </c>
      <c r="M83" s="60">
        <f t="shared" si="7"/>
        <v>50800.687376237613</v>
      </c>
      <c r="N83" s="60">
        <f t="shared" si="8"/>
        <v>50800.687376237613</v>
      </c>
      <c r="O83" s="296">
        <f t="shared" si="9"/>
        <v>0</v>
      </c>
      <c r="P83" s="60">
        <f t="shared" si="10"/>
        <v>50800.687376237613</v>
      </c>
      <c r="Q83" s="60">
        <f t="shared" si="11"/>
        <v>50800.687376237613</v>
      </c>
      <c r="R83" s="296">
        <f t="shared" si="12"/>
        <v>0</v>
      </c>
      <c r="S83" s="60">
        <f t="shared" si="13"/>
        <v>50800.687376237613</v>
      </c>
      <c r="T83" s="60">
        <f t="shared" si="14"/>
        <v>50800.687376237613</v>
      </c>
      <c r="U83" s="61">
        <f t="shared" si="19"/>
        <v>50800.687376237613</v>
      </c>
      <c r="V83" s="61"/>
      <c r="W83" s="61"/>
      <c r="X83" s="61"/>
      <c r="Y83" s="61"/>
      <c r="Z83" s="62">
        <f t="shared" si="20"/>
        <v>2.5100071532376977E-2</v>
      </c>
      <c r="AC83" s="190">
        <f t="shared" si="15"/>
        <v>1</v>
      </c>
    </row>
    <row r="84" spans="2:29" x14ac:dyDescent="0.25">
      <c r="B84" s="46" t="str">
        <f t="shared" si="2"/>
        <v/>
      </c>
      <c r="C84" s="257" t="str">
        <f>סיכום!C84</f>
        <v/>
      </c>
      <c r="D84" s="47" t="str">
        <f>'סיכום לועדה - תוצאות'!N84</f>
        <v/>
      </c>
      <c r="E84" s="47" t="str">
        <f>סיכום!H84</f>
        <v/>
      </c>
      <c r="F84" s="295" t="str">
        <f t="shared" si="16"/>
        <v/>
      </c>
      <c r="G84" s="47" t="str">
        <f t="shared" si="17"/>
        <v/>
      </c>
      <c r="H84" s="47" t="str">
        <f t="shared" si="18"/>
        <v/>
      </c>
      <c r="I84" s="296">
        <f t="shared" si="3"/>
        <v>0</v>
      </c>
      <c r="J84" s="60" t="str">
        <f t="shared" si="4"/>
        <v/>
      </c>
      <c r="K84" s="60" t="str">
        <f t="shared" si="5"/>
        <v/>
      </c>
      <c r="L84" s="296">
        <f t="shared" si="6"/>
        <v>0</v>
      </c>
      <c r="M84" s="60" t="str">
        <f t="shared" si="7"/>
        <v/>
      </c>
      <c r="N84" s="60" t="str">
        <f t="shared" si="8"/>
        <v/>
      </c>
      <c r="O84" s="296">
        <f t="shared" si="9"/>
        <v>0</v>
      </c>
      <c r="P84" s="60" t="str">
        <f t="shared" si="10"/>
        <v/>
      </c>
      <c r="Q84" s="60" t="str">
        <f t="shared" si="11"/>
        <v/>
      </c>
      <c r="R84" s="296">
        <f t="shared" si="12"/>
        <v>0</v>
      </c>
      <c r="S84" s="60" t="str">
        <f t="shared" si="13"/>
        <v/>
      </c>
      <c r="T84" s="60" t="str">
        <f t="shared" si="14"/>
        <v/>
      </c>
      <c r="U84" s="61" t="str">
        <f t="shared" si="19"/>
        <v/>
      </c>
      <c r="V84" s="61"/>
      <c r="W84" s="61"/>
      <c r="X84" s="61"/>
      <c r="Y84" s="61"/>
      <c r="Z84" s="62" t="str">
        <f t="shared" si="20"/>
        <v/>
      </c>
      <c r="AC84" s="190">
        <f t="shared" si="15"/>
        <v>0</v>
      </c>
    </row>
    <row r="85" spans="2:29" x14ac:dyDescent="0.25">
      <c r="B85" s="46" t="str">
        <f t="shared" si="2"/>
        <v/>
      </c>
      <c r="C85" s="257" t="str">
        <f>סיכום!C85</f>
        <v/>
      </c>
      <c r="D85" s="47" t="str">
        <f>'סיכום לועדה - תוצאות'!N85</f>
        <v/>
      </c>
      <c r="E85" s="47" t="str">
        <f>סיכום!H85</f>
        <v/>
      </c>
      <c r="F85" s="295" t="str">
        <f t="shared" si="16"/>
        <v/>
      </c>
      <c r="G85" s="47" t="str">
        <f t="shared" si="17"/>
        <v/>
      </c>
      <c r="H85" s="47" t="str">
        <f t="shared" si="18"/>
        <v/>
      </c>
      <c r="I85" s="296">
        <f t="shared" si="3"/>
        <v>0</v>
      </c>
      <c r="J85" s="60" t="str">
        <f t="shared" si="4"/>
        <v/>
      </c>
      <c r="K85" s="60" t="str">
        <f t="shared" si="5"/>
        <v/>
      </c>
      <c r="L85" s="296">
        <f t="shared" si="6"/>
        <v>0</v>
      </c>
      <c r="M85" s="60" t="str">
        <f t="shared" si="7"/>
        <v/>
      </c>
      <c r="N85" s="60" t="str">
        <f t="shared" si="8"/>
        <v/>
      </c>
      <c r="O85" s="296">
        <f t="shared" si="9"/>
        <v>0</v>
      </c>
      <c r="P85" s="60" t="str">
        <f t="shared" si="10"/>
        <v/>
      </c>
      <c r="Q85" s="60" t="str">
        <f t="shared" si="11"/>
        <v/>
      </c>
      <c r="R85" s="296">
        <f t="shared" si="12"/>
        <v>0</v>
      </c>
      <c r="S85" s="60" t="str">
        <f t="shared" si="13"/>
        <v/>
      </c>
      <c r="T85" s="60" t="str">
        <f t="shared" si="14"/>
        <v/>
      </c>
      <c r="U85" s="61" t="str">
        <f t="shared" si="19"/>
        <v/>
      </c>
      <c r="V85" s="61"/>
      <c r="W85" s="61"/>
      <c r="X85" s="61"/>
      <c r="Y85" s="61"/>
      <c r="Z85" s="62" t="str">
        <f t="shared" si="20"/>
        <v/>
      </c>
      <c r="AC85" s="190">
        <f t="shared" si="15"/>
        <v>0</v>
      </c>
    </row>
    <row r="86" spans="2:29" x14ac:dyDescent="0.25">
      <c r="B86" s="46" t="str">
        <f t="shared" si="2"/>
        <v/>
      </c>
      <c r="C86" s="257" t="str">
        <f>סיכום!C86</f>
        <v/>
      </c>
      <c r="D86" s="47" t="str">
        <f>'סיכום לועדה - תוצאות'!N86</f>
        <v/>
      </c>
      <c r="E86" s="47" t="str">
        <f>סיכום!H86</f>
        <v/>
      </c>
      <c r="F86" s="295" t="str">
        <f t="shared" si="16"/>
        <v/>
      </c>
      <c r="G86" s="47" t="str">
        <f t="shared" si="17"/>
        <v/>
      </c>
      <c r="H86" s="47" t="str">
        <f t="shared" si="18"/>
        <v/>
      </c>
      <c r="I86" s="296">
        <f t="shared" si="3"/>
        <v>0</v>
      </c>
      <c r="J86" s="60" t="str">
        <f t="shared" si="4"/>
        <v/>
      </c>
      <c r="K86" s="60" t="str">
        <f t="shared" si="5"/>
        <v/>
      </c>
      <c r="L86" s="296">
        <f t="shared" si="6"/>
        <v>0</v>
      </c>
      <c r="M86" s="60" t="str">
        <f t="shared" si="7"/>
        <v/>
      </c>
      <c r="N86" s="60" t="str">
        <f t="shared" si="8"/>
        <v/>
      </c>
      <c r="O86" s="296">
        <f t="shared" si="9"/>
        <v>0</v>
      </c>
      <c r="P86" s="60" t="str">
        <f t="shared" si="10"/>
        <v/>
      </c>
      <c r="Q86" s="60" t="str">
        <f t="shared" si="11"/>
        <v/>
      </c>
      <c r="R86" s="296">
        <f t="shared" si="12"/>
        <v>0</v>
      </c>
      <c r="S86" s="60" t="str">
        <f t="shared" si="13"/>
        <v/>
      </c>
      <c r="T86" s="60" t="str">
        <f t="shared" si="14"/>
        <v/>
      </c>
      <c r="U86" s="61" t="str">
        <f t="shared" si="19"/>
        <v/>
      </c>
      <c r="V86" s="61"/>
      <c r="W86" s="61"/>
      <c r="X86" s="61"/>
      <c r="Y86" s="61"/>
      <c r="Z86" s="62" t="str">
        <f t="shared" si="20"/>
        <v/>
      </c>
      <c r="AC86" s="190">
        <f t="shared" si="15"/>
        <v>0</v>
      </c>
    </row>
    <row r="87" spans="2:29" x14ac:dyDescent="0.25">
      <c r="B87" s="46" t="str">
        <f t="shared" si="2"/>
        <v/>
      </c>
      <c r="C87" s="257" t="str">
        <f>סיכום!C87</f>
        <v/>
      </c>
      <c r="D87" s="47" t="str">
        <f>'סיכום לועדה - תוצאות'!N87</f>
        <v/>
      </c>
      <c r="E87" s="47" t="str">
        <f>סיכום!H87</f>
        <v/>
      </c>
      <c r="F87" s="295" t="str">
        <f t="shared" si="16"/>
        <v/>
      </c>
      <c r="G87" s="47" t="str">
        <f t="shared" si="17"/>
        <v/>
      </c>
      <c r="H87" s="47" t="str">
        <f t="shared" si="18"/>
        <v/>
      </c>
      <c r="I87" s="296">
        <f t="shared" si="3"/>
        <v>0</v>
      </c>
      <c r="J87" s="60" t="str">
        <f t="shared" si="4"/>
        <v/>
      </c>
      <c r="K87" s="60" t="str">
        <f t="shared" si="5"/>
        <v/>
      </c>
      <c r="L87" s="296">
        <f t="shared" si="6"/>
        <v>0</v>
      </c>
      <c r="M87" s="60" t="str">
        <f t="shared" si="7"/>
        <v/>
      </c>
      <c r="N87" s="60" t="str">
        <f t="shared" si="8"/>
        <v/>
      </c>
      <c r="O87" s="296">
        <f t="shared" si="9"/>
        <v>0</v>
      </c>
      <c r="P87" s="60" t="str">
        <f t="shared" si="10"/>
        <v/>
      </c>
      <c r="Q87" s="60" t="str">
        <f t="shared" si="11"/>
        <v/>
      </c>
      <c r="R87" s="296">
        <f t="shared" si="12"/>
        <v>0</v>
      </c>
      <c r="S87" s="60" t="str">
        <f t="shared" si="13"/>
        <v/>
      </c>
      <c r="T87" s="60" t="str">
        <f t="shared" si="14"/>
        <v/>
      </c>
      <c r="U87" s="61" t="str">
        <f t="shared" si="19"/>
        <v/>
      </c>
      <c r="V87" s="61"/>
      <c r="W87" s="61"/>
      <c r="X87" s="61"/>
      <c r="Y87" s="61"/>
      <c r="Z87" s="62" t="str">
        <f t="shared" si="20"/>
        <v/>
      </c>
      <c r="AC87" s="190">
        <f t="shared" si="15"/>
        <v>0</v>
      </c>
    </row>
    <row r="88" spans="2:29" x14ac:dyDescent="0.25">
      <c r="B88" s="46" t="str">
        <f t="shared" si="2"/>
        <v/>
      </c>
      <c r="C88" s="257" t="str">
        <f>סיכום!C88</f>
        <v/>
      </c>
      <c r="D88" s="47" t="str">
        <f>'סיכום לועדה - תוצאות'!N88</f>
        <v/>
      </c>
      <c r="E88" s="47" t="str">
        <f>סיכום!H88</f>
        <v/>
      </c>
      <c r="F88" s="295" t="str">
        <f t="shared" si="16"/>
        <v/>
      </c>
      <c r="G88" s="47" t="str">
        <f t="shared" si="17"/>
        <v/>
      </c>
      <c r="H88" s="47" t="str">
        <f t="shared" si="18"/>
        <v/>
      </c>
      <c r="I88" s="296">
        <f t="shared" si="3"/>
        <v>0</v>
      </c>
      <c r="J88" s="60" t="str">
        <f t="shared" si="4"/>
        <v/>
      </c>
      <c r="K88" s="60" t="str">
        <f t="shared" si="5"/>
        <v/>
      </c>
      <c r="L88" s="296">
        <f t="shared" si="6"/>
        <v>0</v>
      </c>
      <c r="M88" s="60" t="str">
        <f t="shared" si="7"/>
        <v/>
      </c>
      <c r="N88" s="60" t="str">
        <f t="shared" si="8"/>
        <v/>
      </c>
      <c r="O88" s="296">
        <f t="shared" si="9"/>
        <v>0</v>
      </c>
      <c r="P88" s="60" t="str">
        <f t="shared" si="10"/>
        <v/>
      </c>
      <c r="Q88" s="60" t="str">
        <f t="shared" si="11"/>
        <v/>
      </c>
      <c r="R88" s="296">
        <f t="shared" si="12"/>
        <v>0</v>
      </c>
      <c r="S88" s="60" t="str">
        <f t="shared" si="13"/>
        <v/>
      </c>
      <c r="T88" s="60" t="str">
        <f t="shared" si="14"/>
        <v/>
      </c>
      <c r="U88" s="61" t="str">
        <f t="shared" si="19"/>
        <v/>
      </c>
      <c r="V88" s="61"/>
      <c r="W88" s="61"/>
      <c r="X88" s="61"/>
      <c r="Y88" s="61"/>
      <c r="Z88" s="62" t="str">
        <f t="shared" si="20"/>
        <v/>
      </c>
      <c r="AC88" s="190">
        <f t="shared" si="15"/>
        <v>0</v>
      </c>
    </row>
    <row r="89" spans="2:29" x14ac:dyDescent="0.25">
      <c r="B89" s="46" t="str">
        <f t="shared" si="2"/>
        <v/>
      </c>
      <c r="C89" s="257" t="str">
        <f>סיכום!C89</f>
        <v/>
      </c>
      <c r="D89" s="47" t="str">
        <f>'סיכום לועדה - תוצאות'!N89</f>
        <v/>
      </c>
      <c r="E89" s="47" t="str">
        <f>סיכום!H89</f>
        <v/>
      </c>
      <c r="F89" s="295" t="str">
        <f t="shared" si="16"/>
        <v/>
      </c>
      <c r="G89" s="47" t="str">
        <f t="shared" si="17"/>
        <v/>
      </c>
      <c r="H89" s="47" t="str">
        <f t="shared" si="18"/>
        <v/>
      </c>
      <c r="I89" s="296">
        <f t="shared" si="3"/>
        <v>0</v>
      </c>
      <c r="J89" s="60" t="str">
        <f t="shared" si="4"/>
        <v/>
      </c>
      <c r="K89" s="60" t="str">
        <f t="shared" si="5"/>
        <v/>
      </c>
      <c r="L89" s="296">
        <f t="shared" si="6"/>
        <v>0</v>
      </c>
      <c r="M89" s="60" t="str">
        <f t="shared" si="7"/>
        <v/>
      </c>
      <c r="N89" s="60" t="str">
        <f t="shared" si="8"/>
        <v/>
      </c>
      <c r="O89" s="296">
        <f t="shared" si="9"/>
        <v>0</v>
      </c>
      <c r="P89" s="60" t="str">
        <f t="shared" si="10"/>
        <v/>
      </c>
      <c r="Q89" s="60" t="str">
        <f t="shared" si="11"/>
        <v/>
      </c>
      <c r="R89" s="296">
        <f t="shared" si="12"/>
        <v>0</v>
      </c>
      <c r="S89" s="60" t="str">
        <f t="shared" si="13"/>
        <v/>
      </c>
      <c r="T89" s="60" t="str">
        <f t="shared" si="14"/>
        <v/>
      </c>
      <c r="U89" s="61" t="str">
        <f t="shared" si="19"/>
        <v/>
      </c>
      <c r="V89" s="61"/>
      <c r="W89" s="61"/>
      <c r="X89" s="61"/>
      <c r="Y89" s="61"/>
      <c r="Z89" s="62" t="str">
        <f t="shared" si="20"/>
        <v/>
      </c>
      <c r="AC89" s="190">
        <f t="shared" si="15"/>
        <v>0</v>
      </c>
    </row>
    <row r="90" spans="2:29" x14ac:dyDescent="0.25">
      <c r="B90" s="46" t="str">
        <f t="shared" si="2"/>
        <v/>
      </c>
      <c r="C90" s="257" t="str">
        <f>סיכום!C90</f>
        <v/>
      </c>
      <c r="D90" s="47" t="str">
        <f>'סיכום לועדה - תוצאות'!N90</f>
        <v/>
      </c>
      <c r="E90" s="47" t="str">
        <f>סיכום!H90</f>
        <v/>
      </c>
      <c r="F90" s="295" t="str">
        <f t="shared" si="16"/>
        <v/>
      </c>
      <c r="G90" s="47" t="str">
        <f t="shared" si="17"/>
        <v/>
      </c>
      <c r="H90" s="47" t="str">
        <f t="shared" si="18"/>
        <v/>
      </c>
      <c r="I90" s="296">
        <f t="shared" si="3"/>
        <v>0</v>
      </c>
      <c r="J90" s="60" t="str">
        <f t="shared" si="4"/>
        <v/>
      </c>
      <c r="K90" s="60" t="str">
        <f t="shared" si="5"/>
        <v/>
      </c>
      <c r="L90" s="296">
        <f t="shared" si="6"/>
        <v>0</v>
      </c>
      <c r="M90" s="60" t="str">
        <f t="shared" si="7"/>
        <v/>
      </c>
      <c r="N90" s="60" t="str">
        <f t="shared" si="8"/>
        <v/>
      </c>
      <c r="O90" s="296">
        <f t="shared" si="9"/>
        <v>0</v>
      </c>
      <c r="P90" s="60" t="str">
        <f t="shared" si="10"/>
        <v/>
      </c>
      <c r="Q90" s="60" t="str">
        <f t="shared" si="11"/>
        <v/>
      </c>
      <c r="R90" s="296">
        <f t="shared" si="12"/>
        <v>0</v>
      </c>
      <c r="S90" s="60" t="str">
        <f t="shared" si="13"/>
        <v/>
      </c>
      <c r="T90" s="60" t="str">
        <f t="shared" si="14"/>
        <v/>
      </c>
      <c r="U90" s="61" t="str">
        <f t="shared" si="19"/>
        <v/>
      </c>
      <c r="V90" s="61"/>
      <c r="W90" s="61"/>
      <c r="X90" s="61"/>
      <c r="Y90" s="61"/>
      <c r="Z90" s="62" t="str">
        <f t="shared" si="20"/>
        <v/>
      </c>
      <c r="AC90" s="190">
        <f t="shared" si="15"/>
        <v>0</v>
      </c>
    </row>
    <row r="91" spans="2:29" x14ac:dyDescent="0.25">
      <c r="B91" s="46" t="str">
        <f t="shared" si="2"/>
        <v/>
      </c>
      <c r="C91" s="257" t="str">
        <f>סיכום!C91</f>
        <v/>
      </c>
      <c r="D91" s="47" t="str">
        <f>'סיכום לועדה - תוצאות'!N91</f>
        <v/>
      </c>
      <c r="E91" s="47" t="str">
        <f>סיכום!H91</f>
        <v/>
      </c>
      <c r="F91" s="295" t="str">
        <f t="shared" si="16"/>
        <v/>
      </c>
      <c r="G91" s="47" t="str">
        <f t="shared" si="17"/>
        <v/>
      </c>
      <c r="H91" s="47" t="str">
        <f t="shared" si="18"/>
        <v/>
      </c>
      <c r="I91" s="296">
        <f t="shared" si="3"/>
        <v>0</v>
      </c>
      <c r="J91" s="60" t="str">
        <f t="shared" si="4"/>
        <v/>
      </c>
      <c r="K91" s="60" t="str">
        <f t="shared" si="5"/>
        <v/>
      </c>
      <c r="L91" s="296">
        <f t="shared" si="6"/>
        <v>0</v>
      </c>
      <c r="M91" s="60" t="str">
        <f t="shared" si="7"/>
        <v/>
      </c>
      <c r="N91" s="60" t="str">
        <f t="shared" si="8"/>
        <v/>
      </c>
      <c r="O91" s="296">
        <f t="shared" si="9"/>
        <v>0</v>
      </c>
      <c r="P91" s="60" t="str">
        <f t="shared" si="10"/>
        <v/>
      </c>
      <c r="Q91" s="60" t="str">
        <f t="shared" si="11"/>
        <v/>
      </c>
      <c r="R91" s="296">
        <f t="shared" si="12"/>
        <v>0</v>
      </c>
      <c r="S91" s="60" t="str">
        <f t="shared" si="13"/>
        <v/>
      </c>
      <c r="T91" s="60" t="str">
        <f t="shared" si="14"/>
        <v/>
      </c>
      <c r="U91" s="61" t="str">
        <f t="shared" si="19"/>
        <v/>
      </c>
      <c r="V91" s="61"/>
      <c r="W91" s="61"/>
      <c r="X91" s="61"/>
      <c r="Y91" s="61"/>
      <c r="Z91" s="62" t="str">
        <f t="shared" si="20"/>
        <v/>
      </c>
      <c r="AC91" s="190">
        <f t="shared" si="15"/>
        <v>0</v>
      </c>
    </row>
    <row r="92" spans="2:29" x14ac:dyDescent="0.25">
      <c r="B92" s="46" t="str">
        <f t="shared" si="2"/>
        <v/>
      </c>
      <c r="C92" s="257" t="str">
        <f>סיכום!C92</f>
        <v/>
      </c>
      <c r="D92" s="47" t="str">
        <f>'סיכום לועדה - תוצאות'!N92</f>
        <v/>
      </c>
      <c r="E92" s="47" t="str">
        <f>סיכום!H92</f>
        <v/>
      </c>
      <c r="F92" s="295" t="str">
        <f t="shared" si="16"/>
        <v/>
      </c>
      <c r="G92" s="47" t="str">
        <f t="shared" si="17"/>
        <v/>
      </c>
      <c r="H92" s="47" t="str">
        <f t="shared" si="18"/>
        <v/>
      </c>
      <c r="I92" s="296">
        <f t="shared" si="3"/>
        <v>0</v>
      </c>
      <c r="J92" s="60" t="str">
        <f t="shared" si="4"/>
        <v/>
      </c>
      <c r="K92" s="60" t="str">
        <f t="shared" si="5"/>
        <v/>
      </c>
      <c r="L92" s="296">
        <f t="shared" si="6"/>
        <v>0</v>
      </c>
      <c r="M92" s="60" t="str">
        <f t="shared" si="7"/>
        <v/>
      </c>
      <c r="N92" s="60" t="str">
        <f t="shared" si="8"/>
        <v/>
      </c>
      <c r="O92" s="296">
        <f t="shared" si="9"/>
        <v>0</v>
      </c>
      <c r="P92" s="60" t="str">
        <f t="shared" si="10"/>
        <v/>
      </c>
      <c r="Q92" s="60" t="str">
        <f t="shared" si="11"/>
        <v/>
      </c>
      <c r="R92" s="296">
        <f t="shared" si="12"/>
        <v>0</v>
      </c>
      <c r="S92" s="60" t="str">
        <f t="shared" si="13"/>
        <v/>
      </c>
      <c r="T92" s="60" t="str">
        <f t="shared" si="14"/>
        <v/>
      </c>
      <c r="U92" s="61" t="str">
        <f t="shared" si="19"/>
        <v/>
      </c>
      <c r="V92" s="61"/>
      <c r="W92" s="61"/>
      <c r="X92" s="61"/>
      <c r="Y92" s="61"/>
      <c r="Z92" s="62" t="str">
        <f t="shared" si="20"/>
        <v/>
      </c>
      <c r="AC92" s="190">
        <f t="shared" si="15"/>
        <v>0</v>
      </c>
    </row>
    <row r="93" spans="2:29" x14ac:dyDescent="0.25">
      <c r="B93" s="46" t="str">
        <f t="shared" si="2"/>
        <v/>
      </c>
      <c r="C93" s="257" t="str">
        <f>סיכום!C93</f>
        <v/>
      </c>
      <c r="D93" s="47" t="str">
        <f>'סיכום לועדה - תוצאות'!N93</f>
        <v/>
      </c>
      <c r="E93" s="47" t="str">
        <f>סיכום!H93</f>
        <v/>
      </c>
      <c r="F93" s="295" t="str">
        <f t="shared" si="16"/>
        <v/>
      </c>
      <c r="G93" s="47" t="str">
        <f t="shared" si="17"/>
        <v/>
      </c>
      <c r="H93" s="47" t="str">
        <f t="shared" si="18"/>
        <v/>
      </c>
      <c r="I93" s="296">
        <f t="shared" si="3"/>
        <v>0</v>
      </c>
      <c r="J93" s="60" t="str">
        <f t="shared" si="4"/>
        <v/>
      </c>
      <c r="K93" s="60" t="str">
        <f t="shared" si="5"/>
        <v/>
      </c>
      <c r="L93" s="296">
        <f t="shared" si="6"/>
        <v>0</v>
      </c>
      <c r="M93" s="60" t="str">
        <f t="shared" si="7"/>
        <v/>
      </c>
      <c r="N93" s="60" t="str">
        <f t="shared" si="8"/>
        <v/>
      </c>
      <c r="O93" s="296">
        <f t="shared" si="9"/>
        <v>0</v>
      </c>
      <c r="P93" s="60" t="str">
        <f t="shared" si="10"/>
        <v/>
      </c>
      <c r="Q93" s="60" t="str">
        <f t="shared" si="11"/>
        <v/>
      </c>
      <c r="R93" s="296">
        <f t="shared" si="12"/>
        <v>0</v>
      </c>
      <c r="S93" s="60" t="str">
        <f t="shared" si="13"/>
        <v/>
      </c>
      <c r="T93" s="60" t="str">
        <f t="shared" si="14"/>
        <v/>
      </c>
      <c r="U93" s="61" t="str">
        <f t="shared" si="19"/>
        <v/>
      </c>
      <c r="V93" s="61"/>
      <c r="W93" s="61"/>
      <c r="X93" s="61"/>
      <c r="Y93" s="61"/>
      <c r="Z93" s="62" t="str">
        <f t="shared" si="20"/>
        <v/>
      </c>
      <c r="AC93" s="190">
        <f t="shared" si="15"/>
        <v>0</v>
      </c>
    </row>
    <row r="94" spans="2:29" x14ac:dyDescent="0.25">
      <c r="B94" s="46">
        <f t="shared" si="2"/>
        <v>64</v>
      </c>
      <c r="C94" s="257" t="str">
        <f>סיכום!C94</f>
        <v>פליציה בלומנטל - סמה צעירה</v>
      </c>
      <c r="D94" s="47">
        <f>'סיכום לועדה - תוצאות'!N94</f>
        <v>45000</v>
      </c>
      <c r="E94" s="47">
        <f>סיכום!H94</f>
        <v>32109.048231948444</v>
      </c>
      <c r="F94" s="295">
        <f t="shared" si="16"/>
        <v>0</v>
      </c>
      <c r="G94" s="47">
        <f t="shared" si="17"/>
        <v>32109.048231948444</v>
      </c>
      <c r="H94" s="47">
        <f t="shared" si="18"/>
        <v>34510.225562842519</v>
      </c>
      <c r="I94" s="296">
        <f t="shared" si="3"/>
        <v>0</v>
      </c>
      <c r="J94" s="60">
        <f t="shared" si="4"/>
        <v>34510.225562842519</v>
      </c>
      <c r="K94" s="60">
        <f t="shared" si="5"/>
        <v>34752.750172311586</v>
      </c>
      <c r="L94" s="296">
        <f t="shared" si="6"/>
        <v>0</v>
      </c>
      <c r="M94" s="60">
        <f t="shared" si="7"/>
        <v>34752.750172311586</v>
      </c>
      <c r="N94" s="60">
        <f t="shared" si="8"/>
        <v>34752.750172311586</v>
      </c>
      <c r="O94" s="296">
        <f t="shared" si="9"/>
        <v>0</v>
      </c>
      <c r="P94" s="60">
        <f t="shared" si="10"/>
        <v>34752.750172311586</v>
      </c>
      <c r="Q94" s="60">
        <f t="shared" si="11"/>
        <v>34752.750172311586</v>
      </c>
      <c r="R94" s="296">
        <f t="shared" si="12"/>
        <v>0</v>
      </c>
      <c r="S94" s="60">
        <f t="shared" si="13"/>
        <v>34752.750172311586</v>
      </c>
      <c r="T94" s="60">
        <f t="shared" si="14"/>
        <v>34752.750172311586</v>
      </c>
      <c r="U94" s="61">
        <f t="shared" si="19"/>
        <v>34752.750172311586</v>
      </c>
      <c r="V94" s="61"/>
      <c r="W94" s="61"/>
      <c r="X94" s="61"/>
      <c r="Y94" s="61"/>
      <c r="Z94" s="62">
        <f t="shared" si="20"/>
        <v>1.7170958904777933E-2</v>
      </c>
      <c r="AC94" s="190">
        <f t="shared" si="15"/>
        <v>1</v>
      </c>
    </row>
    <row r="95" spans="2:29" x14ac:dyDescent="0.25">
      <c r="B95" s="46">
        <f t="shared" si="2"/>
        <v>65</v>
      </c>
      <c r="C95" s="257" t="str">
        <f>סיכום!C95</f>
        <v>אל תוך האור: מוסיקה אבודה מהתקופה הנאצית</v>
      </c>
      <c r="D95" s="47">
        <f>'סיכום לועדה - תוצאות'!N95</f>
        <v>170000</v>
      </c>
      <c r="E95" s="47">
        <f>סיכום!H95</f>
        <v>38917.174598169076</v>
      </c>
      <c r="F95" s="295">
        <f t="shared" si="16"/>
        <v>0</v>
      </c>
      <c r="G95" s="47">
        <f t="shared" si="17"/>
        <v>38917.174598169076</v>
      </c>
      <c r="H95" s="47">
        <f t="shared" si="18"/>
        <v>41827.476913968982</v>
      </c>
      <c r="I95" s="296">
        <f t="shared" si="3"/>
        <v>0</v>
      </c>
      <c r="J95" s="60">
        <f t="shared" si="4"/>
        <v>41827.476913968982</v>
      </c>
      <c r="K95" s="60">
        <f t="shared" si="5"/>
        <v>42121.424355290816</v>
      </c>
      <c r="L95" s="296">
        <f t="shared" si="6"/>
        <v>0</v>
      </c>
      <c r="M95" s="60">
        <f t="shared" si="7"/>
        <v>42121.424355290816</v>
      </c>
      <c r="N95" s="60">
        <f t="shared" si="8"/>
        <v>42121.424355290808</v>
      </c>
      <c r="O95" s="296">
        <f t="shared" si="9"/>
        <v>0</v>
      </c>
      <c r="P95" s="60">
        <f t="shared" si="10"/>
        <v>42121.424355290808</v>
      </c>
      <c r="Q95" s="60">
        <f t="shared" si="11"/>
        <v>42121.424355290808</v>
      </c>
      <c r="R95" s="296">
        <f t="shared" si="12"/>
        <v>0</v>
      </c>
      <c r="S95" s="60">
        <f t="shared" si="13"/>
        <v>42121.424355290808</v>
      </c>
      <c r="T95" s="60">
        <f t="shared" si="14"/>
        <v>42121.424355290808</v>
      </c>
      <c r="U95" s="61">
        <f t="shared" ref="U95:U126" si="21">IF($C95="","",IF(AC95=0,$AH$1,IFERROR(T95,$AH$1)))</f>
        <v>42121.424355290808</v>
      </c>
      <c r="V95" s="61"/>
      <c r="W95" s="61"/>
      <c r="X95" s="61"/>
      <c r="Y95" s="61"/>
      <c r="Z95" s="62">
        <f t="shared" ref="Z95:Z130" si="22">IF(C95="","",IFERROR(U95/SUMIF($U$31:$U$130,"&lt;&gt;#DIV/0!"),$AH$1))</f>
        <v>2.0811741316278758E-2</v>
      </c>
      <c r="AC95" s="190">
        <f t="shared" si="15"/>
        <v>1</v>
      </c>
    </row>
    <row r="96" spans="2:29" x14ac:dyDescent="0.25">
      <c r="B96" s="46" t="str">
        <f t="shared" ref="B96:B130" si="23">IF(C96="","",ROW()-30)</f>
        <v/>
      </c>
      <c r="C96" s="257" t="str">
        <f>סיכום!C96</f>
        <v/>
      </c>
      <c r="D96" s="47">
        <f>'סיכום לועדה - תוצאות'!N96</f>
        <v>152000</v>
      </c>
      <c r="E96" s="47" t="str">
        <f>סיכום!H96</f>
        <v/>
      </c>
      <c r="F96" s="295" t="str">
        <f t="shared" si="16"/>
        <v/>
      </c>
      <c r="G96" s="47" t="str">
        <f t="shared" si="17"/>
        <v/>
      </c>
      <c r="H96" s="47" t="str">
        <f t="shared" si="18"/>
        <v/>
      </c>
      <c r="I96" s="296">
        <f t="shared" ref="I96:I130" si="24">IF(OR(H96&gt;$D96,$F96=1),1,0)</f>
        <v>1</v>
      </c>
      <c r="J96" s="60" t="str">
        <f t="shared" ref="J96:J130" si="25">IF($C96="","",MIN(H96,$D96))</f>
        <v/>
      </c>
      <c r="K96" s="60" t="str">
        <f t="shared" ref="K96:K130" si="26">IFERROR(IF($C96="","",IF(I96=1,J96,J96/SUMIF(I$31:I$130,0,J$31:J$130)*($C$2-SUMIF(I$31:I$130,1,J$31:J$130)))),0)</f>
        <v/>
      </c>
      <c r="L96" s="296">
        <f t="shared" ref="L96:L130" si="27">IF(OR(K96&gt;$D96,$F96=1,$I96=1),1,0)</f>
        <v>1</v>
      </c>
      <c r="M96" s="60" t="str">
        <f t="shared" ref="M96:M130" si="28">IF($C96="","",MIN(K96,$D96))</f>
        <v/>
      </c>
      <c r="N96" s="60" t="str">
        <f t="shared" ref="N96:N130" si="29">IFERROR(IF($C96="","",IF(L96=1,M96,M96/SUMIF(L$31:L$130,0,M$31:M$130)*($C$2-SUMIF(L$31:L$130,1,M$31:M$130)))),0)</f>
        <v/>
      </c>
      <c r="O96" s="296">
        <f t="shared" ref="O96:O130" si="30">IF(OR(N96&gt;$D96,$F96=1,$I96=1,$L96=1),1,0)</f>
        <v>1</v>
      </c>
      <c r="P96" s="60" t="str">
        <f t="shared" ref="P96:P130" si="31">IF($C96="","",MIN(N96,$D96))</f>
        <v/>
      </c>
      <c r="Q96" s="60" t="str">
        <f t="shared" ref="Q96:Q130" si="32">IFERROR(IF($C96="","",IF(O96=2,P96,IF(O96=1,P96,P96/SUMIF(O$31:O$130,0,P$31:P$130)*($C$2-SUMIF(O$31:O$130,1,P$31:P$130)-SUMIF(O$31:O$130,2,P$31:P$130))))),0)</f>
        <v/>
      </c>
      <c r="R96" s="296">
        <f t="shared" ref="R96:R130" si="33">IF(OR(Q96&gt;$D96,$F96=1,$I96=1,$L96=1,$O96=1),1,0)</f>
        <v>1</v>
      </c>
      <c r="S96" s="60" t="str">
        <f t="shared" ref="S96:S130" si="34">IF($C96="","",MIN(Q96,$D96))</f>
        <v/>
      </c>
      <c r="T96" s="60" t="str">
        <f t="shared" ref="T96:T130" si="35">IFERROR(IF($C96="","",IF(R96=2,S96,IF(R96=1,S96,S96/SUMIF(R$31:R$130,0,S$31:S$130)*($C$2-SUMIF(R$31:R$130,1,S$31:S$130)-SUMIF(R$31:R$130,2,S$31:S$130))))),0)</f>
        <v/>
      </c>
      <c r="U96" s="61" t="str">
        <f t="shared" si="21"/>
        <v/>
      </c>
      <c r="V96" s="61"/>
      <c r="W96" s="61"/>
      <c r="X96" s="61"/>
      <c r="Y96" s="61"/>
      <c r="Z96" s="62" t="str">
        <f t="shared" si="22"/>
        <v/>
      </c>
      <c r="AC96" s="190">
        <f t="shared" ref="AC96:AC130" si="36">IF(C96="",0,IFERROR(IF(D96*1&gt;=0,1,0),0))</f>
        <v>0</v>
      </c>
    </row>
    <row r="97" spans="2:29" x14ac:dyDescent="0.25">
      <c r="B97" s="46">
        <f t="shared" si="23"/>
        <v>67</v>
      </c>
      <c r="C97" s="257" t="str">
        <f>סיכום!C97</f>
        <v>אתוס - כיתות אמן אינסטרומנטלי</v>
      </c>
      <c r="D97" s="47">
        <f>'סיכום לועדה - תוצאות'!N97</f>
        <v>60000</v>
      </c>
      <c r="E97" s="47">
        <f>סיכום!H97</f>
        <v>47711.090932571133</v>
      </c>
      <c r="F97" s="295">
        <f t="shared" si="16"/>
        <v>0</v>
      </c>
      <c r="G97" s="47">
        <f t="shared" si="17"/>
        <v>47711.090932571133</v>
      </c>
      <c r="H97" s="47">
        <f t="shared" si="18"/>
        <v>51279.01948504457</v>
      </c>
      <c r="I97" s="296">
        <f t="shared" si="24"/>
        <v>0</v>
      </c>
      <c r="J97" s="60">
        <f t="shared" si="25"/>
        <v>51279.01948504457</v>
      </c>
      <c r="K97" s="60">
        <f t="shared" si="26"/>
        <v>51639.388737106419</v>
      </c>
      <c r="L97" s="296">
        <f t="shared" si="27"/>
        <v>0</v>
      </c>
      <c r="M97" s="60">
        <f t="shared" si="28"/>
        <v>51639.388737106419</v>
      </c>
      <c r="N97" s="60">
        <f t="shared" si="29"/>
        <v>51639.388737106412</v>
      </c>
      <c r="O97" s="296">
        <f t="shared" si="30"/>
        <v>0</v>
      </c>
      <c r="P97" s="60">
        <f t="shared" si="31"/>
        <v>51639.388737106412</v>
      </c>
      <c r="Q97" s="60">
        <f t="shared" si="32"/>
        <v>51639.388737106412</v>
      </c>
      <c r="R97" s="296">
        <f t="shared" si="33"/>
        <v>0</v>
      </c>
      <c r="S97" s="60">
        <f t="shared" si="34"/>
        <v>51639.388737106412</v>
      </c>
      <c r="T97" s="60">
        <f t="shared" si="35"/>
        <v>51639.388737106412</v>
      </c>
      <c r="U97" s="61">
        <f t="shared" si="21"/>
        <v>51639.388737106412</v>
      </c>
      <c r="V97" s="61"/>
      <c r="W97" s="61"/>
      <c r="X97" s="61"/>
      <c r="Y97" s="61"/>
      <c r="Z97" s="62">
        <f t="shared" si="22"/>
        <v>2.551446482584166E-2</v>
      </c>
      <c r="AC97" s="190">
        <f t="shared" si="36"/>
        <v>1</v>
      </c>
    </row>
    <row r="98" spans="2:29" x14ac:dyDescent="0.25">
      <c r="B98" s="46" t="str">
        <f t="shared" si="23"/>
        <v/>
      </c>
      <c r="C98" s="257" t="str">
        <f>סיכום!C98</f>
        <v/>
      </c>
      <c r="D98" s="47" t="str">
        <f>'סיכום לועדה - תוצאות'!N98</f>
        <v/>
      </c>
      <c r="E98" s="47" t="str">
        <f>סיכום!H98</f>
        <v/>
      </c>
      <c r="F98" s="295" t="str">
        <f t="shared" si="16"/>
        <v/>
      </c>
      <c r="G98" s="47" t="str">
        <f t="shared" si="17"/>
        <v/>
      </c>
      <c r="H98" s="47" t="str">
        <f t="shared" si="18"/>
        <v/>
      </c>
      <c r="I98" s="296">
        <f t="shared" si="24"/>
        <v>0</v>
      </c>
      <c r="J98" s="60" t="str">
        <f t="shared" si="25"/>
        <v/>
      </c>
      <c r="K98" s="60" t="str">
        <f t="shared" si="26"/>
        <v/>
      </c>
      <c r="L98" s="296">
        <f t="shared" si="27"/>
        <v>0</v>
      </c>
      <c r="M98" s="60" t="str">
        <f t="shared" si="28"/>
        <v/>
      </c>
      <c r="N98" s="60" t="str">
        <f t="shared" si="29"/>
        <v/>
      </c>
      <c r="O98" s="296">
        <f t="shared" si="30"/>
        <v>0</v>
      </c>
      <c r="P98" s="60" t="str">
        <f t="shared" si="31"/>
        <v/>
      </c>
      <c r="Q98" s="60" t="str">
        <f t="shared" si="32"/>
        <v/>
      </c>
      <c r="R98" s="296">
        <f t="shared" si="33"/>
        <v>0</v>
      </c>
      <c r="S98" s="60" t="str">
        <f t="shared" si="34"/>
        <v/>
      </c>
      <c r="T98" s="60" t="str">
        <f t="shared" si="35"/>
        <v/>
      </c>
      <c r="U98" s="61" t="str">
        <f t="shared" si="21"/>
        <v/>
      </c>
      <c r="V98" s="61"/>
      <c r="W98" s="61"/>
      <c r="X98" s="61"/>
      <c r="Y98" s="61"/>
      <c r="Z98" s="62" t="str">
        <f t="shared" si="22"/>
        <v/>
      </c>
      <c r="AC98" s="190">
        <f t="shared" si="36"/>
        <v>0</v>
      </c>
    </row>
    <row r="99" spans="2:29" x14ac:dyDescent="0.25">
      <c r="B99" s="46" t="str">
        <f t="shared" si="23"/>
        <v/>
      </c>
      <c r="C99" s="257" t="str">
        <f>סיכום!C99</f>
        <v/>
      </c>
      <c r="D99" s="47" t="str">
        <f>'סיכום לועדה - תוצאות'!N99</f>
        <v/>
      </c>
      <c r="E99" s="47" t="str">
        <f>סיכום!H99</f>
        <v/>
      </c>
      <c r="F99" s="295" t="str">
        <f t="shared" si="16"/>
        <v/>
      </c>
      <c r="G99" s="47" t="str">
        <f t="shared" si="17"/>
        <v/>
      </c>
      <c r="H99" s="47" t="str">
        <f t="shared" si="18"/>
        <v/>
      </c>
      <c r="I99" s="296">
        <f t="shared" si="24"/>
        <v>0</v>
      </c>
      <c r="J99" s="60" t="str">
        <f t="shared" si="25"/>
        <v/>
      </c>
      <c r="K99" s="60" t="str">
        <f t="shared" si="26"/>
        <v/>
      </c>
      <c r="L99" s="296">
        <f t="shared" si="27"/>
        <v>0</v>
      </c>
      <c r="M99" s="60" t="str">
        <f t="shared" si="28"/>
        <v/>
      </c>
      <c r="N99" s="60" t="str">
        <f t="shared" si="29"/>
        <v/>
      </c>
      <c r="O99" s="296">
        <f t="shared" si="30"/>
        <v>0</v>
      </c>
      <c r="P99" s="60" t="str">
        <f t="shared" si="31"/>
        <v/>
      </c>
      <c r="Q99" s="60" t="str">
        <f t="shared" si="32"/>
        <v/>
      </c>
      <c r="R99" s="296">
        <f t="shared" si="33"/>
        <v>0</v>
      </c>
      <c r="S99" s="60" t="str">
        <f t="shared" si="34"/>
        <v/>
      </c>
      <c r="T99" s="60" t="str">
        <f t="shared" si="35"/>
        <v/>
      </c>
      <c r="U99" s="61" t="str">
        <f t="shared" si="21"/>
        <v/>
      </c>
      <c r="V99" s="61"/>
      <c r="W99" s="61"/>
      <c r="X99" s="61"/>
      <c r="Y99" s="61"/>
      <c r="Z99" s="62" t="str">
        <f t="shared" si="22"/>
        <v/>
      </c>
      <c r="AC99" s="190">
        <f t="shared" si="36"/>
        <v>0</v>
      </c>
    </row>
    <row r="100" spans="2:29" x14ac:dyDescent="0.25">
      <c r="B100" s="46" t="str">
        <f t="shared" si="23"/>
        <v/>
      </c>
      <c r="C100" s="257" t="str">
        <f>סיכום!C100</f>
        <v/>
      </c>
      <c r="D100" s="47" t="str">
        <f>'סיכום לועדה - תוצאות'!N100</f>
        <v/>
      </c>
      <c r="E100" s="47" t="str">
        <f>סיכום!H100</f>
        <v/>
      </c>
      <c r="F100" s="295" t="str">
        <f t="shared" ref="F100:F130" si="37">IF(C100="","",IF(E100&gt;$D100,1,0))</f>
        <v/>
      </c>
      <c r="G100" s="47" t="str">
        <f t="shared" ref="G100:G130" si="38">IF($C100="","",MIN(D100:E100))</f>
        <v/>
      </c>
      <c r="H100" s="47" t="str">
        <f t="shared" ref="H100:H130" si="39">IF($C100="","",IF(F100=1,G100,G100/SUMIF(F$31:F$130,0,G$31:G$130)*($C$2-SUMIF(F$31:F$130,1,G$31:G$130))))</f>
        <v/>
      </c>
      <c r="I100" s="296">
        <f t="shared" si="24"/>
        <v>0</v>
      </c>
      <c r="J100" s="60" t="str">
        <f t="shared" si="25"/>
        <v/>
      </c>
      <c r="K100" s="60" t="str">
        <f t="shared" si="26"/>
        <v/>
      </c>
      <c r="L100" s="296">
        <f t="shared" si="27"/>
        <v>0</v>
      </c>
      <c r="M100" s="60" t="str">
        <f t="shared" si="28"/>
        <v/>
      </c>
      <c r="N100" s="60" t="str">
        <f t="shared" si="29"/>
        <v/>
      </c>
      <c r="O100" s="296">
        <f t="shared" si="30"/>
        <v>0</v>
      </c>
      <c r="P100" s="60" t="str">
        <f t="shared" si="31"/>
        <v/>
      </c>
      <c r="Q100" s="60" t="str">
        <f t="shared" si="32"/>
        <v/>
      </c>
      <c r="R100" s="296">
        <f t="shared" si="33"/>
        <v>0</v>
      </c>
      <c r="S100" s="60" t="str">
        <f t="shared" si="34"/>
        <v/>
      </c>
      <c r="T100" s="60" t="str">
        <f t="shared" si="35"/>
        <v/>
      </c>
      <c r="U100" s="61" t="str">
        <f t="shared" si="21"/>
        <v/>
      </c>
      <c r="V100" s="61"/>
      <c r="W100" s="61"/>
      <c r="X100" s="61"/>
      <c r="Y100" s="61"/>
      <c r="Z100" s="62" t="str">
        <f t="shared" si="22"/>
        <v/>
      </c>
      <c r="AC100" s="190">
        <f t="shared" si="36"/>
        <v>0</v>
      </c>
    </row>
    <row r="101" spans="2:29" x14ac:dyDescent="0.25">
      <c r="B101" s="46" t="str">
        <f t="shared" si="23"/>
        <v/>
      </c>
      <c r="C101" s="257" t="str">
        <f>סיכום!C101</f>
        <v/>
      </c>
      <c r="D101" s="47" t="str">
        <f>'סיכום לועדה - תוצאות'!N101</f>
        <v/>
      </c>
      <c r="E101" s="47" t="str">
        <f>סיכום!H101</f>
        <v/>
      </c>
      <c r="F101" s="295" t="str">
        <f t="shared" si="37"/>
        <v/>
      </c>
      <c r="G101" s="47" t="str">
        <f t="shared" si="38"/>
        <v/>
      </c>
      <c r="H101" s="47" t="str">
        <f t="shared" si="39"/>
        <v/>
      </c>
      <c r="I101" s="296">
        <f t="shared" si="24"/>
        <v>0</v>
      </c>
      <c r="J101" s="60" t="str">
        <f t="shared" si="25"/>
        <v/>
      </c>
      <c r="K101" s="60" t="str">
        <f t="shared" si="26"/>
        <v/>
      </c>
      <c r="L101" s="296">
        <f t="shared" si="27"/>
        <v>0</v>
      </c>
      <c r="M101" s="60" t="str">
        <f t="shared" si="28"/>
        <v/>
      </c>
      <c r="N101" s="60" t="str">
        <f t="shared" si="29"/>
        <v/>
      </c>
      <c r="O101" s="296">
        <f t="shared" si="30"/>
        <v>0</v>
      </c>
      <c r="P101" s="60" t="str">
        <f t="shared" si="31"/>
        <v/>
      </c>
      <c r="Q101" s="60" t="str">
        <f t="shared" si="32"/>
        <v/>
      </c>
      <c r="R101" s="296">
        <f t="shared" si="33"/>
        <v>0</v>
      </c>
      <c r="S101" s="60" t="str">
        <f t="shared" si="34"/>
        <v/>
      </c>
      <c r="T101" s="60" t="str">
        <f t="shared" si="35"/>
        <v/>
      </c>
      <c r="U101" s="61" t="str">
        <f t="shared" si="21"/>
        <v/>
      </c>
      <c r="V101" s="61"/>
      <c r="W101" s="61"/>
      <c r="X101" s="61"/>
      <c r="Y101" s="61"/>
      <c r="Z101" s="62" t="str">
        <f t="shared" si="22"/>
        <v/>
      </c>
      <c r="AC101" s="190">
        <f t="shared" si="36"/>
        <v>0</v>
      </c>
    </row>
    <row r="102" spans="2:29" x14ac:dyDescent="0.25">
      <c r="B102" s="46">
        <f t="shared" si="23"/>
        <v>72</v>
      </c>
      <c r="C102" s="257" t="str">
        <f>סיכום!C102</f>
        <v>בר-קיימא - כנס תזמורות רחוב - הפיראטיות הפיראטיות</v>
      </c>
      <c r="D102" s="47">
        <f>'סיכום לועדה - תוצאות'!N102</f>
        <v>120000</v>
      </c>
      <c r="E102" s="47">
        <f>סיכום!H102</f>
        <v>32645.525872146791</v>
      </c>
      <c r="F102" s="295">
        <f t="shared" si="37"/>
        <v>0</v>
      </c>
      <c r="G102" s="47">
        <f t="shared" si="38"/>
        <v>32645.525872146791</v>
      </c>
      <c r="H102" s="47">
        <f t="shared" si="39"/>
        <v>35086.822048634494</v>
      </c>
      <c r="I102" s="296">
        <f t="shared" si="24"/>
        <v>0</v>
      </c>
      <c r="J102" s="60">
        <f t="shared" si="25"/>
        <v>35086.822048634494</v>
      </c>
      <c r="K102" s="60">
        <f t="shared" si="26"/>
        <v>35333.398756728173</v>
      </c>
      <c r="L102" s="296">
        <f t="shared" si="27"/>
        <v>0</v>
      </c>
      <c r="M102" s="60">
        <f t="shared" si="28"/>
        <v>35333.398756728173</v>
      </c>
      <c r="N102" s="60">
        <f t="shared" si="29"/>
        <v>35333.398756728173</v>
      </c>
      <c r="O102" s="296">
        <f t="shared" si="30"/>
        <v>0</v>
      </c>
      <c r="P102" s="60">
        <f t="shared" si="31"/>
        <v>35333.398756728173</v>
      </c>
      <c r="Q102" s="60">
        <f t="shared" si="32"/>
        <v>35333.398756728173</v>
      </c>
      <c r="R102" s="296">
        <f t="shared" si="33"/>
        <v>0</v>
      </c>
      <c r="S102" s="60">
        <f t="shared" si="34"/>
        <v>35333.398756728173</v>
      </c>
      <c r="T102" s="60">
        <f t="shared" si="35"/>
        <v>35333.398756728173</v>
      </c>
      <c r="U102" s="61">
        <f t="shared" si="21"/>
        <v>35333.398756728173</v>
      </c>
      <c r="V102" s="61"/>
      <c r="W102" s="61"/>
      <c r="X102" s="61"/>
      <c r="Y102" s="61"/>
      <c r="Z102" s="62">
        <f t="shared" si="22"/>
        <v>1.7457851105587938E-2</v>
      </c>
      <c r="AC102" s="190">
        <f t="shared" si="36"/>
        <v>1</v>
      </c>
    </row>
    <row r="103" spans="2:29" x14ac:dyDescent="0.25">
      <c r="B103" s="46" t="str">
        <f t="shared" si="23"/>
        <v/>
      </c>
      <c r="C103" s="257" t="str">
        <f>סיכום!C103</f>
        <v/>
      </c>
      <c r="D103" s="47">
        <f>'סיכום לועדה - תוצאות'!N103</f>
        <v>150000</v>
      </c>
      <c r="E103" s="47" t="str">
        <f>סיכום!H103</f>
        <v/>
      </c>
      <c r="F103" s="295" t="str">
        <f t="shared" si="37"/>
        <v/>
      </c>
      <c r="G103" s="47" t="str">
        <f t="shared" si="38"/>
        <v/>
      </c>
      <c r="H103" s="47" t="str">
        <f t="shared" si="39"/>
        <v/>
      </c>
      <c r="I103" s="296">
        <f t="shared" si="24"/>
        <v>1</v>
      </c>
      <c r="J103" s="60" t="str">
        <f t="shared" si="25"/>
        <v/>
      </c>
      <c r="K103" s="60" t="str">
        <f t="shared" si="26"/>
        <v/>
      </c>
      <c r="L103" s="296">
        <f t="shared" si="27"/>
        <v>1</v>
      </c>
      <c r="M103" s="60" t="str">
        <f t="shared" si="28"/>
        <v/>
      </c>
      <c r="N103" s="60" t="str">
        <f t="shared" si="29"/>
        <v/>
      </c>
      <c r="O103" s="296">
        <f t="shared" si="30"/>
        <v>1</v>
      </c>
      <c r="P103" s="60" t="str">
        <f t="shared" si="31"/>
        <v/>
      </c>
      <c r="Q103" s="60" t="str">
        <f t="shared" si="32"/>
        <v/>
      </c>
      <c r="R103" s="296">
        <f t="shared" si="33"/>
        <v>1</v>
      </c>
      <c r="S103" s="60" t="str">
        <f t="shared" si="34"/>
        <v/>
      </c>
      <c r="T103" s="60" t="str">
        <f t="shared" si="35"/>
        <v/>
      </c>
      <c r="U103" s="61" t="str">
        <f t="shared" si="21"/>
        <v/>
      </c>
      <c r="V103" s="61"/>
      <c r="W103" s="61"/>
      <c r="X103" s="61"/>
      <c r="Y103" s="61"/>
      <c r="Z103" s="62" t="str">
        <f t="shared" si="22"/>
        <v/>
      </c>
      <c r="AC103" s="190">
        <f t="shared" si="36"/>
        <v>0</v>
      </c>
    </row>
    <row r="104" spans="2:29" x14ac:dyDescent="0.25">
      <c r="B104" s="46">
        <f t="shared" si="23"/>
        <v>74</v>
      </c>
      <c r="C104" s="257" t="str">
        <f>סיכום!C104</f>
        <v xml:space="preserve"> פיליציה בלומנטל -  אופרה קאמרה</v>
      </c>
      <c r="D104" s="47">
        <f>'סיכום לועדה - תוצאות'!N104</f>
        <v>55000</v>
      </c>
      <c r="E104" s="47">
        <f>סיכום!H104</f>
        <v>30593.669963371969</v>
      </c>
      <c r="F104" s="295">
        <f t="shared" si="37"/>
        <v>0</v>
      </c>
      <c r="G104" s="47">
        <f t="shared" si="38"/>
        <v>30593.669963371969</v>
      </c>
      <c r="H104" s="47">
        <f t="shared" si="39"/>
        <v>32881.524348037608</v>
      </c>
      <c r="I104" s="296">
        <f t="shared" si="24"/>
        <v>0</v>
      </c>
      <c r="J104" s="60">
        <f t="shared" si="25"/>
        <v>32881.524348037608</v>
      </c>
      <c r="K104" s="60">
        <f t="shared" si="26"/>
        <v>33112.603070972466</v>
      </c>
      <c r="L104" s="296">
        <f t="shared" si="27"/>
        <v>0</v>
      </c>
      <c r="M104" s="60">
        <f t="shared" si="28"/>
        <v>33112.603070972466</v>
      </c>
      <c r="N104" s="60">
        <f t="shared" si="29"/>
        <v>33112.603070972458</v>
      </c>
      <c r="O104" s="296">
        <f t="shared" si="30"/>
        <v>0</v>
      </c>
      <c r="P104" s="60">
        <f t="shared" si="31"/>
        <v>33112.603070972458</v>
      </c>
      <c r="Q104" s="60">
        <f t="shared" si="32"/>
        <v>33112.603070972458</v>
      </c>
      <c r="R104" s="296">
        <f t="shared" si="33"/>
        <v>0</v>
      </c>
      <c r="S104" s="60">
        <f t="shared" si="34"/>
        <v>33112.603070972458</v>
      </c>
      <c r="T104" s="60">
        <f t="shared" si="35"/>
        <v>33112.603070972458</v>
      </c>
      <c r="U104" s="61">
        <f t="shared" si="21"/>
        <v>33112.603070972458</v>
      </c>
      <c r="V104" s="61"/>
      <c r="W104" s="61"/>
      <c r="X104" s="61"/>
      <c r="Y104" s="61"/>
      <c r="Z104" s="62">
        <f t="shared" si="22"/>
        <v>1.6360579917928053E-2</v>
      </c>
      <c r="AC104" s="190">
        <f t="shared" si="36"/>
        <v>1</v>
      </c>
    </row>
    <row r="105" spans="2:29" x14ac:dyDescent="0.25">
      <c r="B105" s="46">
        <f t="shared" si="23"/>
        <v>75</v>
      </c>
      <c r="C105" s="257" t="str">
        <f>סיכום!C105</f>
        <v xml:space="preserve">מקור-  פרויקט ילדי המוסיקה </v>
      </c>
      <c r="D105" s="47">
        <f>'סיכום לועדה - תוצאות'!N105</f>
        <v>360000</v>
      </c>
      <c r="E105" s="47">
        <f>סיכום!H105</f>
        <v>54091.931649051709</v>
      </c>
      <c r="F105" s="295">
        <f t="shared" si="37"/>
        <v>0</v>
      </c>
      <c r="G105" s="47">
        <f t="shared" si="38"/>
        <v>54091.931649051709</v>
      </c>
      <c r="H105" s="47">
        <f t="shared" si="39"/>
        <v>58137.031931119243</v>
      </c>
      <c r="I105" s="296">
        <f t="shared" si="24"/>
        <v>0</v>
      </c>
      <c r="J105" s="60">
        <f t="shared" si="25"/>
        <v>58137.031931119243</v>
      </c>
      <c r="K105" s="60">
        <f t="shared" si="26"/>
        <v>58545.596660408264</v>
      </c>
      <c r="L105" s="296">
        <f t="shared" si="27"/>
        <v>0</v>
      </c>
      <c r="M105" s="60">
        <f t="shared" si="28"/>
        <v>58545.596660408264</v>
      </c>
      <c r="N105" s="60">
        <f t="shared" si="29"/>
        <v>58545.59666040825</v>
      </c>
      <c r="O105" s="296">
        <f t="shared" si="30"/>
        <v>0</v>
      </c>
      <c r="P105" s="60">
        <f t="shared" si="31"/>
        <v>58545.59666040825</v>
      </c>
      <c r="Q105" s="60">
        <f t="shared" si="32"/>
        <v>58545.59666040825</v>
      </c>
      <c r="R105" s="296">
        <f t="shared" si="33"/>
        <v>0</v>
      </c>
      <c r="S105" s="60">
        <f t="shared" si="34"/>
        <v>58545.59666040825</v>
      </c>
      <c r="T105" s="60">
        <f t="shared" si="35"/>
        <v>58545.59666040825</v>
      </c>
      <c r="U105" s="61">
        <f t="shared" si="21"/>
        <v>58545.59666040825</v>
      </c>
      <c r="V105" s="61"/>
      <c r="W105" s="61"/>
      <c r="X105" s="61"/>
      <c r="Y105" s="61"/>
      <c r="Z105" s="62">
        <f t="shared" si="22"/>
        <v>2.8926747648090022E-2</v>
      </c>
      <c r="AC105" s="190">
        <f t="shared" si="36"/>
        <v>1</v>
      </c>
    </row>
    <row r="106" spans="2:29" x14ac:dyDescent="0.25">
      <c r="B106" s="46">
        <f t="shared" si="23"/>
        <v>76</v>
      </c>
      <c r="C106" s="257" t="str">
        <f>סיכום!C106</f>
        <v xml:space="preserve"> פיליציה בלומנטל -  Soundpainting</v>
      </c>
      <c r="D106" s="47">
        <f>'סיכום לועדה - תוצאות'!N106</f>
        <v>150000</v>
      </c>
      <c r="E106" s="47">
        <f>סיכום!H106</f>
        <v>28538.56984735046</v>
      </c>
      <c r="F106" s="295">
        <f t="shared" si="37"/>
        <v>0</v>
      </c>
      <c r="G106" s="47">
        <f t="shared" si="38"/>
        <v>28538.56984735046</v>
      </c>
      <c r="H106" s="47">
        <f t="shared" si="39"/>
        <v>30672.739832040686</v>
      </c>
      <c r="I106" s="296">
        <f t="shared" si="24"/>
        <v>0</v>
      </c>
      <c r="J106" s="60">
        <f t="shared" si="25"/>
        <v>30672.739832040686</v>
      </c>
      <c r="K106" s="60">
        <f t="shared" si="26"/>
        <v>30888.296065817423</v>
      </c>
      <c r="L106" s="296">
        <f t="shared" si="27"/>
        <v>0</v>
      </c>
      <c r="M106" s="60">
        <f t="shared" si="28"/>
        <v>30888.296065817423</v>
      </c>
      <c r="N106" s="60">
        <f t="shared" si="29"/>
        <v>30888.29606581742</v>
      </c>
      <c r="O106" s="296">
        <f t="shared" si="30"/>
        <v>0</v>
      </c>
      <c r="P106" s="60">
        <f t="shared" si="31"/>
        <v>30888.29606581742</v>
      </c>
      <c r="Q106" s="60">
        <f t="shared" si="32"/>
        <v>30888.29606581742</v>
      </c>
      <c r="R106" s="296">
        <f t="shared" si="33"/>
        <v>0</v>
      </c>
      <c r="S106" s="60">
        <f t="shared" si="34"/>
        <v>30888.29606581742</v>
      </c>
      <c r="T106" s="60">
        <f t="shared" si="35"/>
        <v>30888.29606581742</v>
      </c>
      <c r="U106" s="61">
        <f t="shared" si="21"/>
        <v>30888.29606581742</v>
      </c>
      <c r="V106" s="61"/>
      <c r="W106" s="61"/>
      <c r="X106" s="61"/>
      <c r="Y106" s="61"/>
      <c r="Z106" s="62">
        <f t="shared" si="22"/>
        <v>1.5261573825237393E-2</v>
      </c>
      <c r="AC106" s="190">
        <f t="shared" si="36"/>
        <v>1</v>
      </c>
    </row>
    <row r="107" spans="2:29" x14ac:dyDescent="0.25">
      <c r="B107" s="46" t="str">
        <f t="shared" si="23"/>
        <v/>
      </c>
      <c r="C107" s="257" t="str">
        <f>סיכום!C107</f>
        <v/>
      </c>
      <c r="D107" s="47" t="str">
        <f>'סיכום לועדה - תוצאות'!N107</f>
        <v/>
      </c>
      <c r="E107" s="47" t="str">
        <f>סיכום!H107</f>
        <v/>
      </c>
      <c r="F107" s="295" t="str">
        <f t="shared" si="37"/>
        <v/>
      </c>
      <c r="G107" s="47" t="str">
        <f t="shared" si="38"/>
        <v/>
      </c>
      <c r="H107" s="47" t="str">
        <f t="shared" si="39"/>
        <v/>
      </c>
      <c r="I107" s="296">
        <f t="shared" si="24"/>
        <v>0</v>
      </c>
      <c r="J107" s="60" t="str">
        <f t="shared" si="25"/>
        <v/>
      </c>
      <c r="K107" s="60" t="str">
        <f t="shared" si="26"/>
        <v/>
      </c>
      <c r="L107" s="296">
        <f t="shared" si="27"/>
        <v>0</v>
      </c>
      <c r="M107" s="60" t="str">
        <f t="shared" si="28"/>
        <v/>
      </c>
      <c r="N107" s="60" t="str">
        <f t="shared" si="29"/>
        <v/>
      </c>
      <c r="O107" s="296">
        <f t="shared" si="30"/>
        <v>0</v>
      </c>
      <c r="P107" s="60" t="str">
        <f t="shared" si="31"/>
        <v/>
      </c>
      <c r="Q107" s="60" t="str">
        <f t="shared" si="32"/>
        <v/>
      </c>
      <c r="R107" s="296">
        <f t="shared" si="33"/>
        <v>0</v>
      </c>
      <c r="S107" s="60" t="str">
        <f t="shared" si="34"/>
        <v/>
      </c>
      <c r="T107" s="60" t="str">
        <f t="shared" si="35"/>
        <v/>
      </c>
      <c r="U107" s="61" t="str">
        <f t="shared" si="21"/>
        <v/>
      </c>
      <c r="V107" s="61"/>
      <c r="W107" s="61"/>
      <c r="X107" s="61"/>
      <c r="Y107" s="61"/>
      <c r="Z107" s="62" t="str">
        <f t="shared" si="22"/>
        <v/>
      </c>
      <c r="AC107" s="190">
        <f t="shared" si="36"/>
        <v>0</v>
      </c>
    </row>
    <row r="108" spans="2:29" x14ac:dyDescent="0.25">
      <c r="B108" s="46" t="str">
        <f t="shared" si="23"/>
        <v/>
      </c>
      <c r="C108" s="257" t="str">
        <f>סיכום!C108</f>
        <v/>
      </c>
      <c r="D108" s="47" t="str">
        <f>'סיכום לועדה - תוצאות'!N108</f>
        <v/>
      </c>
      <c r="E108" s="47" t="str">
        <f>סיכום!H108</f>
        <v/>
      </c>
      <c r="F108" s="295" t="str">
        <f t="shared" si="37"/>
        <v/>
      </c>
      <c r="G108" s="47" t="str">
        <f t="shared" si="38"/>
        <v/>
      </c>
      <c r="H108" s="47" t="str">
        <f t="shared" si="39"/>
        <v/>
      </c>
      <c r="I108" s="296">
        <f t="shared" si="24"/>
        <v>0</v>
      </c>
      <c r="J108" s="60" t="str">
        <f t="shared" si="25"/>
        <v/>
      </c>
      <c r="K108" s="60" t="str">
        <f t="shared" si="26"/>
        <v/>
      </c>
      <c r="L108" s="296">
        <f t="shared" si="27"/>
        <v>0</v>
      </c>
      <c r="M108" s="60" t="str">
        <f t="shared" si="28"/>
        <v/>
      </c>
      <c r="N108" s="60" t="str">
        <f t="shared" si="29"/>
        <v/>
      </c>
      <c r="O108" s="296">
        <f t="shared" si="30"/>
        <v>0</v>
      </c>
      <c r="P108" s="60" t="str">
        <f t="shared" si="31"/>
        <v/>
      </c>
      <c r="Q108" s="60" t="str">
        <f t="shared" si="32"/>
        <v/>
      </c>
      <c r="R108" s="296">
        <f t="shared" si="33"/>
        <v>0</v>
      </c>
      <c r="S108" s="60" t="str">
        <f t="shared" si="34"/>
        <v/>
      </c>
      <c r="T108" s="60" t="str">
        <f t="shared" si="35"/>
        <v/>
      </c>
      <c r="U108" s="61" t="str">
        <f t="shared" si="21"/>
        <v/>
      </c>
      <c r="V108" s="61"/>
      <c r="W108" s="61"/>
      <c r="X108" s="61"/>
      <c r="Y108" s="61"/>
      <c r="Z108" s="62" t="str">
        <f t="shared" si="22"/>
        <v/>
      </c>
      <c r="AC108" s="190">
        <f t="shared" si="36"/>
        <v>0</v>
      </c>
    </row>
    <row r="109" spans="2:29" x14ac:dyDescent="0.25">
      <c r="B109" s="46" t="str">
        <f t="shared" si="23"/>
        <v/>
      </c>
      <c r="C109" s="257" t="str">
        <f>סיכום!C109</f>
        <v/>
      </c>
      <c r="D109" s="47" t="str">
        <f>'סיכום לועדה - תוצאות'!N109</f>
        <v/>
      </c>
      <c r="E109" s="47" t="str">
        <f>סיכום!H109</f>
        <v/>
      </c>
      <c r="F109" s="295" t="str">
        <f t="shared" si="37"/>
        <v/>
      </c>
      <c r="G109" s="47" t="str">
        <f t="shared" si="38"/>
        <v/>
      </c>
      <c r="H109" s="47" t="str">
        <f t="shared" si="39"/>
        <v/>
      </c>
      <c r="I109" s="296">
        <f t="shared" si="24"/>
        <v>0</v>
      </c>
      <c r="J109" s="60" t="str">
        <f t="shared" si="25"/>
        <v/>
      </c>
      <c r="K109" s="60" t="str">
        <f t="shared" si="26"/>
        <v/>
      </c>
      <c r="L109" s="296">
        <f t="shared" si="27"/>
        <v>0</v>
      </c>
      <c r="M109" s="60" t="str">
        <f t="shared" si="28"/>
        <v/>
      </c>
      <c r="N109" s="60" t="str">
        <f t="shared" si="29"/>
        <v/>
      </c>
      <c r="O109" s="296">
        <f t="shared" si="30"/>
        <v>0</v>
      </c>
      <c r="P109" s="60" t="str">
        <f t="shared" si="31"/>
        <v/>
      </c>
      <c r="Q109" s="60" t="str">
        <f t="shared" si="32"/>
        <v/>
      </c>
      <c r="R109" s="296">
        <f t="shared" si="33"/>
        <v>0</v>
      </c>
      <c r="S109" s="60" t="str">
        <f t="shared" si="34"/>
        <v/>
      </c>
      <c r="T109" s="60" t="str">
        <f t="shared" si="35"/>
        <v/>
      </c>
      <c r="U109" s="61" t="str">
        <f t="shared" si="21"/>
        <v/>
      </c>
      <c r="V109" s="61"/>
      <c r="W109" s="61"/>
      <c r="X109" s="61"/>
      <c r="Y109" s="61"/>
      <c r="Z109" s="62" t="str">
        <f t="shared" si="22"/>
        <v/>
      </c>
      <c r="AC109" s="190">
        <f t="shared" si="36"/>
        <v>0</v>
      </c>
    </row>
    <row r="110" spans="2:29" x14ac:dyDescent="0.25">
      <c r="B110" s="46" t="str">
        <f t="shared" si="23"/>
        <v/>
      </c>
      <c r="C110" s="257" t="str">
        <f>סיכום!C110</f>
        <v/>
      </c>
      <c r="D110" s="47" t="str">
        <f>'סיכום לועדה - תוצאות'!N110</f>
        <v/>
      </c>
      <c r="E110" s="47" t="str">
        <f>סיכום!H110</f>
        <v/>
      </c>
      <c r="F110" s="295" t="str">
        <f t="shared" si="37"/>
        <v/>
      </c>
      <c r="G110" s="47" t="str">
        <f t="shared" si="38"/>
        <v/>
      </c>
      <c r="H110" s="47" t="str">
        <f t="shared" si="39"/>
        <v/>
      </c>
      <c r="I110" s="296">
        <f t="shared" si="24"/>
        <v>0</v>
      </c>
      <c r="J110" s="60" t="str">
        <f t="shared" si="25"/>
        <v/>
      </c>
      <c r="K110" s="60" t="str">
        <f t="shared" si="26"/>
        <v/>
      </c>
      <c r="L110" s="296">
        <f t="shared" si="27"/>
        <v>0</v>
      </c>
      <c r="M110" s="60" t="str">
        <f t="shared" si="28"/>
        <v/>
      </c>
      <c r="N110" s="60" t="str">
        <f t="shared" si="29"/>
        <v/>
      </c>
      <c r="O110" s="296">
        <f t="shared" si="30"/>
        <v>0</v>
      </c>
      <c r="P110" s="60" t="str">
        <f t="shared" si="31"/>
        <v/>
      </c>
      <c r="Q110" s="60" t="str">
        <f t="shared" si="32"/>
        <v/>
      </c>
      <c r="R110" s="296">
        <f t="shared" si="33"/>
        <v>0</v>
      </c>
      <c r="S110" s="60" t="str">
        <f t="shared" si="34"/>
        <v/>
      </c>
      <c r="T110" s="60" t="str">
        <f t="shared" si="35"/>
        <v/>
      </c>
      <c r="U110" s="61" t="str">
        <f t="shared" si="21"/>
        <v/>
      </c>
      <c r="V110" s="61"/>
      <c r="W110" s="61"/>
      <c r="X110" s="61"/>
      <c r="Y110" s="61"/>
      <c r="Z110" s="62" t="str">
        <f t="shared" si="22"/>
        <v/>
      </c>
      <c r="AC110" s="190">
        <f t="shared" si="36"/>
        <v>0</v>
      </c>
    </row>
    <row r="111" spans="2:29" x14ac:dyDescent="0.25">
      <c r="B111" s="46" t="str">
        <f t="shared" si="23"/>
        <v/>
      </c>
      <c r="C111" s="257" t="str">
        <f>סיכום!C111</f>
        <v/>
      </c>
      <c r="D111" s="47" t="str">
        <f>'סיכום לועדה - תוצאות'!N111</f>
        <v/>
      </c>
      <c r="E111" s="47" t="str">
        <f>סיכום!H111</f>
        <v/>
      </c>
      <c r="F111" s="295" t="str">
        <f t="shared" si="37"/>
        <v/>
      </c>
      <c r="G111" s="47" t="str">
        <f t="shared" si="38"/>
        <v/>
      </c>
      <c r="H111" s="47" t="str">
        <f t="shared" si="39"/>
        <v/>
      </c>
      <c r="I111" s="296">
        <f t="shared" si="24"/>
        <v>0</v>
      </c>
      <c r="J111" s="60" t="str">
        <f t="shared" si="25"/>
        <v/>
      </c>
      <c r="K111" s="60" t="str">
        <f t="shared" si="26"/>
        <v/>
      </c>
      <c r="L111" s="296">
        <f t="shared" si="27"/>
        <v>0</v>
      </c>
      <c r="M111" s="60" t="str">
        <f t="shared" si="28"/>
        <v/>
      </c>
      <c r="N111" s="60" t="str">
        <f t="shared" si="29"/>
        <v/>
      </c>
      <c r="O111" s="296">
        <f t="shared" si="30"/>
        <v>0</v>
      </c>
      <c r="P111" s="60" t="str">
        <f t="shared" si="31"/>
        <v/>
      </c>
      <c r="Q111" s="60" t="str">
        <f t="shared" si="32"/>
        <v/>
      </c>
      <c r="R111" s="296">
        <f t="shared" si="33"/>
        <v>0</v>
      </c>
      <c r="S111" s="60" t="str">
        <f t="shared" si="34"/>
        <v/>
      </c>
      <c r="T111" s="60" t="str">
        <f t="shared" si="35"/>
        <v/>
      </c>
      <c r="U111" s="61" t="str">
        <f t="shared" si="21"/>
        <v/>
      </c>
      <c r="V111" s="61"/>
      <c r="W111" s="61"/>
      <c r="X111" s="61"/>
      <c r="Y111" s="61"/>
      <c r="Z111" s="62" t="str">
        <f t="shared" si="22"/>
        <v/>
      </c>
      <c r="AC111" s="190">
        <f t="shared" si="36"/>
        <v>0</v>
      </c>
    </row>
    <row r="112" spans="2:29" x14ac:dyDescent="0.25">
      <c r="B112" s="46" t="str">
        <f t="shared" si="23"/>
        <v/>
      </c>
      <c r="C112" s="257" t="str">
        <f>סיכום!C112</f>
        <v/>
      </c>
      <c r="D112" s="47" t="str">
        <f>'סיכום לועדה - תוצאות'!N112</f>
        <v/>
      </c>
      <c r="E112" s="47" t="str">
        <f>סיכום!H112</f>
        <v/>
      </c>
      <c r="F112" s="295" t="str">
        <f t="shared" si="37"/>
        <v/>
      </c>
      <c r="G112" s="47" t="str">
        <f t="shared" si="38"/>
        <v/>
      </c>
      <c r="H112" s="47" t="str">
        <f t="shared" si="39"/>
        <v/>
      </c>
      <c r="I112" s="296">
        <f t="shared" si="24"/>
        <v>0</v>
      </c>
      <c r="J112" s="60" t="str">
        <f t="shared" si="25"/>
        <v/>
      </c>
      <c r="K112" s="60" t="str">
        <f t="shared" si="26"/>
        <v/>
      </c>
      <c r="L112" s="296">
        <f t="shared" si="27"/>
        <v>0</v>
      </c>
      <c r="M112" s="60" t="str">
        <f t="shared" si="28"/>
        <v/>
      </c>
      <c r="N112" s="60" t="str">
        <f t="shared" si="29"/>
        <v/>
      </c>
      <c r="O112" s="296">
        <f t="shared" si="30"/>
        <v>0</v>
      </c>
      <c r="P112" s="60" t="str">
        <f t="shared" si="31"/>
        <v/>
      </c>
      <c r="Q112" s="60" t="str">
        <f t="shared" si="32"/>
        <v/>
      </c>
      <c r="R112" s="296">
        <f t="shared" si="33"/>
        <v>0</v>
      </c>
      <c r="S112" s="60" t="str">
        <f t="shared" si="34"/>
        <v/>
      </c>
      <c r="T112" s="60" t="str">
        <f t="shared" si="35"/>
        <v/>
      </c>
      <c r="U112" s="61" t="str">
        <f t="shared" si="21"/>
        <v/>
      </c>
      <c r="V112" s="61"/>
      <c r="W112" s="61"/>
      <c r="X112" s="61"/>
      <c r="Y112" s="61"/>
      <c r="Z112" s="62" t="str">
        <f t="shared" si="22"/>
        <v/>
      </c>
      <c r="AC112" s="190">
        <f t="shared" si="36"/>
        <v>0</v>
      </c>
    </row>
    <row r="113" spans="2:29" x14ac:dyDescent="0.25">
      <c r="B113" s="46" t="str">
        <f t="shared" si="23"/>
        <v/>
      </c>
      <c r="C113" s="257" t="str">
        <f>סיכום!C113</f>
        <v/>
      </c>
      <c r="D113" s="47" t="str">
        <f>'סיכום לועדה - תוצאות'!N113</f>
        <v/>
      </c>
      <c r="E113" s="47" t="str">
        <f>סיכום!H113</f>
        <v/>
      </c>
      <c r="F113" s="295" t="str">
        <f t="shared" si="37"/>
        <v/>
      </c>
      <c r="G113" s="47" t="str">
        <f t="shared" si="38"/>
        <v/>
      </c>
      <c r="H113" s="47" t="str">
        <f t="shared" si="39"/>
        <v/>
      </c>
      <c r="I113" s="296">
        <f t="shared" si="24"/>
        <v>0</v>
      </c>
      <c r="J113" s="60" t="str">
        <f t="shared" si="25"/>
        <v/>
      </c>
      <c r="K113" s="60" t="str">
        <f t="shared" si="26"/>
        <v/>
      </c>
      <c r="L113" s="296">
        <f t="shared" si="27"/>
        <v>0</v>
      </c>
      <c r="M113" s="60" t="str">
        <f t="shared" si="28"/>
        <v/>
      </c>
      <c r="N113" s="60" t="str">
        <f t="shared" si="29"/>
        <v/>
      </c>
      <c r="O113" s="296">
        <f t="shared" si="30"/>
        <v>0</v>
      </c>
      <c r="P113" s="60" t="str">
        <f t="shared" si="31"/>
        <v/>
      </c>
      <c r="Q113" s="60" t="str">
        <f t="shared" si="32"/>
        <v/>
      </c>
      <c r="R113" s="296">
        <f t="shared" si="33"/>
        <v>0</v>
      </c>
      <c r="S113" s="60" t="str">
        <f t="shared" si="34"/>
        <v/>
      </c>
      <c r="T113" s="60" t="str">
        <f t="shared" si="35"/>
        <v/>
      </c>
      <c r="U113" s="61" t="str">
        <f t="shared" si="21"/>
        <v/>
      </c>
      <c r="V113" s="61"/>
      <c r="W113" s="61"/>
      <c r="X113" s="61"/>
      <c r="Y113" s="61"/>
      <c r="Z113" s="62" t="str">
        <f t="shared" si="22"/>
        <v/>
      </c>
      <c r="AC113" s="190">
        <f t="shared" si="36"/>
        <v>0</v>
      </c>
    </row>
    <row r="114" spans="2:29" x14ac:dyDescent="0.25">
      <c r="B114" s="46" t="str">
        <f t="shared" si="23"/>
        <v/>
      </c>
      <c r="C114" s="257" t="str">
        <f>סיכום!C114</f>
        <v/>
      </c>
      <c r="D114" s="47" t="str">
        <f>'סיכום לועדה - תוצאות'!N114</f>
        <v/>
      </c>
      <c r="E114" s="47" t="str">
        <f>סיכום!H114</f>
        <v/>
      </c>
      <c r="F114" s="295" t="str">
        <f t="shared" si="37"/>
        <v/>
      </c>
      <c r="G114" s="47" t="str">
        <f t="shared" si="38"/>
        <v/>
      </c>
      <c r="H114" s="47" t="str">
        <f t="shared" si="39"/>
        <v/>
      </c>
      <c r="I114" s="296">
        <f t="shared" si="24"/>
        <v>0</v>
      </c>
      <c r="J114" s="60" t="str">
        <f t="shared" si="25"/>
        <v/>
      </c>
      <c r="K114" s="60" t="str">
        <f t="shared" si="26"/>
        <v/>
      </c>
      <c r="L114" s="296">
        <f t="shared" si="27"/>
        <v>0</v>
      </c>
      <c r="M114" s="60" t="str">
        <f t="shared" si="28"/>
        <v/>
      </c>
      <c r="N114" s="60" t="str">
        <f t="shared" si="29"/>
        <v/>
      </c>
      <c r="O114" s="296">
        <f t="shared" si="30"/>
        <v>0</v>
      </c>
      <c r="P114" s="60" t="str">
        <f t="shared" si="31"/>
        <v/>
      </c>
      <c r="Q114" s="60" t="str">
        <f t="shared" si="32"/>
        <v/>
      </c>
      <c r="R114" s="296">
        <f t="shared" si="33"/>
        <v>0</v>
      </c>
      <c r="S114" s="60" t="str">
        <f t="shared" si="34"/>
        <v/>
      </c>
      <c r="T114" s="60" t="str">
        <f t="shared" si="35"/>
        <v/>
      </c>
      <c r="U114" s="61" t="str">
        <f t="shared" si="21"/>
        <v/>
      </c>
      <c r="V114" s="61"/>
      <c r="W114" s="61"/>
      <c r="X114" s="61"/>
      <c r="Y114" s="61"/>
      <c r="Z114" s="62" t="str">
        <f t="shared" si="22"/>
        <v/>
      </c>
      <c r="AC114" s="190">
        <f t="shared" si="36"/>
        <v>0</v>
      </c>
    </row>
    <row r="115" spans="2:29" x14ac:dyDescent="0.25">
      <c r="B115" s="46" t="str">
        <f t="shared" si="23"/>
        <v/>
      </c>
      <c r="C115" s="257" t="str">
        <f>סיכום!C115</f>
        <v/>
      </c>
      <c r="D115" s="47" t="str">
        <f>'סיכום לועדה - תוצאות'!N115</f>
        <v/>
      </c>
      <c r="E115" s="47" t="str">
        <f>סיכום!H115</f>
        <v/>
      </c>
      <c r="F115" s="295" t="str">
        <f t="shared" si="37"/>
        <v/>
      </c>
      <c r="G115" s="47" t="str">
        <f t="shared" si="38"/>
        <v/>
      </c>
      <c r="H115" s="47" t="str">
        <f t="shared" si="39"/>
        <v/>
      </c>
      <c r="I115" s="296">
        <f t="shared" si="24"/>
        <v>0</v>
      </c>
      <c r="J115" s="60" t="str">
        <f t="shared" si="25"/>
        <v/>
      </c>
      <c r="K115" s="60" t="str">
        <f t="shared" si="26"/>
        <v/>
      </c>
      <c r="L115" s="296">
        <f t="shared" si="27"/>
        <v>0</v>
      </c>
      <c r="M115" s="60" t="str">
        <f t="shared" si="28"/>
        <v/>
      </c>
      <c r="N115" s="60" t="str">
        <f t="shared" si="29"/>
        <v/>
      </c>
      <c r="O115" s="296">
        <f t="shared" si="30"/>
        <v>0</v>
      </c>
      <c r="P115" s="60" t="str">
        <f t="shared" si="31"/>
        <v/>
      </c>
      <c r="Q115" s="60" t="str">
        <f t="shared" si="32"/>
        <v/>
      </c>
      <c r="R115" s="296">
        <f t="shared" si="33"/>
        <v>0</v>
      </c>
      <c r="S115" s="60" t="str">
        <f t="shared" si="34"/>
        <v/>
      </c>
      <c r="T115" s="60" t="str">
        <f t="shared" si="35"/>
        <v/>
      </c>
      <c r="U115" s="61" t="str">
        <f t="shared" si="21"/>
        <v/>
      </c>
      <c r="V115" s="61"/>
      <c r="W115" s="61"/>
      <c r="X115" s="61"/>
      <c r="Y115" s="61"/>
      <c r="Z115" s="62" t="str">
        <f t="shared" si="22"/>
        <v/>
      </c>
      <c r="AC115" s="190">
        <f t="shared" si="36"/>
        <v>0</v>
      </c>
    </row>
    <row r="116" spans="2:29" x14ac:dyDescent="0.25">
      <c r="B116" s="46" t="str">
        <f t="shared" si="23"/>
        <v/>
      </c>
      <c r="C116" s="257" t="str">
        <f>סיכום!C116</f>
        <v/>
      </c>
      <c r="D116" s="47" t="str">
        <f>'סיכום לועדה - תוצאות'!N116</f>
        <v/>
      </c>
      <c r="E116" s="47" t="str">
        <f>סיכום!H116</f>
        <v/>
      </c>
      <c r="F116" s="295" t="str">
        <f t="shared" si="37"/>
        <v/>
      </c>
      <c r="G116" s="47" t="str">
        <f t="shared" si="38"/>
        <v/>
      </c>
      <c r="H116" s="47" t="str">
        <f t="shared" si="39"/>
        <v/>
      </c>
      <c r="I116" s="296">
        <f t="shared" si="24"/>
        <v>0</v>
      </c>
      <c r="J116" s="60" t="str">
        <f t="shared" si="25"/>
        <v/>
      </c>
      <c r="K116" s="60" t="str">
        <f t="shared" si="26"/>
        <v/>
      </c>
      <c r="L116" s="296">
        <f t="shared" si="27"/>
        <v>0</v>
      </c>
      <c r="M116" s="60" t="str">
        <f t="shared" si="28"/>
        <v/>
      </c>
      <c r="N116" s="60" t="str">
        <f t="shared" si="29"/>
        <v/>
      </c>
      <c r="O116" s="296">
        <f t="shared" si="30"/>
        <v>0</v>
      </c>
      <c r="P116" s="60" t="str">
        <f t="shared" si="31"/>
        <v/>
      </c>
      <c r="Q116" s="60" t="str">
        <f t="shared" si="32"/>
        <v/>
      </c>
      <c r="R116" s="296">
        <f t="shared" si="33"/>
        <v>0</v>
      </c>
      <c r="S116" s="60" t="str">
        <f t="shared" si="34"/>
        <v/>
      </c>
      <c r="T116" s="60" t="str">
        <f t="shared" si="35"/>
        <v/>
      </c>
      <c r="U116" s="61" t="str">
        <f t="shared" si="21"/>
        <v/>
      </c>
      <c r="V116" s="61"/>
      <c r="W116" s="61"/>
      <c r="X116" s="61"/>
      <c r="Y116" s="61"/>
      <c r="Z116" s="62" t="str">
        <f t="shared" si="22"/>
        <v/>
      </c>
      <c r="AC116" s="190">
        <f t="shared" si="36"/>
        <v>0</v>
      </c>
    </row>
    <row r="117" spans="2:29" x14ac:dyDescent="0.25">
      <c r="B117" s="46" t="str">
        <f t="shared" si="23"/>
        <v/>
      </c>
      <c r="C117" s="257" t="str">
        <f>סיכום!C117</f>
        <v/>
      </c>
      <c r="D117" s="47" t="str">
        <f>'סיכום לועדה - תוצאות'!N117</f>
        <v/>
      </c>
      <c r="E117" s="47" t="str">
        <f>סיכום!H117</f>
        <v/>
      </c>
      <c r="F117" s="295" t="str">
        <f t="shared" si="37"/>
        <v/>
      </c>
      <c r="G117" s="47" t="str">
        <f t="shared" si="38"/>
        <v/>
      </c>
      <c r="H117" s="47" t="str">
        <f t="shared" si="39"/>
        <v/>
      </c>
      <c r="I117" s="296">
        <f t="shared" si="24"/>
        <v>0</v>
      </c>
      <c r="J117" s="60" t="str">
        <f t="shared" si="25"/>
        <v/>
      </c>
      <c r="K117" s="60" t="str">
        <f t="shared" si="26"/>
        <v/>
      </c>
      <c r="L117" s="296">
        <f t="shared" si="27"/>
        <v>0</v>
      </c>
      <c r="M117" s="60" t="str">
        <f t="shared" si="28"/>
        <v/>
      </c>
      <c r="N117" s="60" t="str">
        <f t="shared" si="29"/>
        <v/>
      </c>
      <c r="O117" s="296">
        <f t="shared" si="30"/>
        <v>0</v>
      </c>
      <c r="P117" s="60" t="str">
        <f t="shared" si="31"/>
        <v/>
      </c>
      <c r="Q117" s="60" t="str">
        <f t="shared" si="32"/>
        <v/>
      </c>
      <c r="R117" s="296">
        <f t="shared" si="33"/>
        <v>0</v>
      </c>
      <c r="S117" s="60" t="str">
        <f t="shared" si="34"/>
        <v/>
      </c>
      <c r="T117" s="60" t="str">
        <f t="shared" si="35"/>
        <v/>
      </c>
      <c r="U117" s="61" t="str">
        <f t="shared" si="21"/>
        <v/>
      </c>
      <c r="V117" s="61"/>
      <c r="W117" s="61"/>
      <c r="X117" s="61"/>
      <c r="Y117" s="61"/>
      <c r="Z117" s="62" t="str">
        <f t="shared" si="22"/>
        <v/>
      </c>
      <c r="AC117" s="190">
        <f t="shared" si="36"/>
        <v>0</v>
      </c>
    </row>
    <row r="118" spans="2:29" x14ac:dyDescent="0.25">
      <c r="B118" s="46" t="str">
        <f t="shared" si="23"/>
        <v/>
      </c>
      <c r="C118" s="257" t="str">
        <f>סיכום!C118</f>
        <v/>
      </c>
      <c r="D118" s="47" t="str">
        <f>'סיכום לועדה - תוצאות'!N118</f>
        <v/>
      </c>
      <c r="E118" s="47" t="str">
        <f>סיכום!H118</f>
        <v/>
      </c>
      <c r="F118" s="295" t="str">
        <f t="shared" si="37"/>
        <v/>
      </c>
      <c r="G118" s="47" t="str">
        <f t="shared" si="38"/>
        <v/>
      </c>
      <c r="H118" s="47" t="str">
        <f t="shared" si="39"/>
        <v/>
      </c>
      <c r="I118" s="296">
        <f t="shared" si="24"/>
        <v>0</v>
      </c>
      <c r="J118" s="60" t="str">
        <f t="shared" si="25"/>
        <v/>
      </c>
      <c r="K118" s="60" t="str">
        <f t="shared" si="26"/>
        <v/>
      </c>
      <c r="L118" s="296">
        <f t="shared" si="27"/>
        <v>0</v>
      </c>
      <c r="M118" s="60" t="str">
        <f t="shared" si="28"/>
        <v/>
      </c>
      <c r="N118" s="60" t="str">
        <f t="shared" si="29"/>
        <v/>
      </c>
      <c r="O118" s="296">
        <f t="shared" si="30"/>
        <v>0</v>
      </c>
      <c r="P118" s="60" t="str">
        <f t="shared" si="31"/>
        <v/>
      </c>
      <c r="Q118" s="60" t="str">
        <f t="shared" si="32"/>
        <v/>
      </c>
      <c r="R118" s="296">
        <f t="shared" si="33"/>
        <v>0</v>
      </c>
      <c r="S118" s="60" t="str">
        <f t="shared" si="34"/>
        <v/>
      </c>
      <c r="T118" s="60" t="str">
        <f t="shared" si="35"/>
        <v/>
      </c>
      <c r="U118" s="61" t="str">
        <f t="shared" si="21"/>
        <v/>
      </c>
      <c r="V118" s="61"/>
      <c r="W118" s="61"/>
      <c r="X118" s="61"/>
      <c r="Y118" s="61"/>
      <c r="Z118" s="62" t="str">
        <f t="shared" si="22"/>
        <v/>
      </c>
      <c r="AC118" s="190">
        <f t="shared" si="36"/>
        <v>0</v>
      </c>
    </row>
    <row r="119" spans="2:29" x14ac:dyDescent="0.25">
      <c r="B119" s="46" t="str">
        <f t="shared" si="23"/>
        <v/>
      </c>
      <c r="C119" s="257" t="str">
        <f>סיכום!C119</f>
        <v/>
      </c>
      <c r="D119" s="47" t="str">
        <f>'סיכום לועדה - תוצאות'!N119</f>
        <v/>
      </c>
      <c r="E119" s="47" t="str">
        <f>סיכום!H119</f>
        <v/>
      </c>
      <c r="F119" s="295" t="str">
        <f t="shared" si="37"/>
        <v/>
      </c>
      <c r="G119" s="47" t="str">
        <f t="shared" si="38"/>
        <v/>
      </c>
      <c r="H119" s="47" t="str">
        <f t="shared" si="39"/>
        <v/>
      </c>
      <c r="I119" s="296">
        <f t="shared" si="24"/>
        <v>0</v>
      </c>
      <c r="J119" s="60" t="str">
        <f t="shared" si="25"/>
        <v/>
      </c>
      <c r="K119" s="60" t="str">
        <f t="shared" si="26"/>
        <v/>
      </c>
      <c r="L119" s="296">
        <f t="shared" si="27"/>
        <v>0</v>
      </c>
      <c r="M119" s="60" t="str">
        <f t="shared" si="28"/>
        <v/>
      </c>
      <c r="N119" s="60" t="str">
        <f t="shared" si="29"/>
        <v/>
      </c>
      <c r="O119" s="296">
        <f t="shared" si="30"/>
        <v>0</v>
      </c>
      <c r="P119" s="60" t="str">
        <f t="shared" si="31"/>
        <v/>
      </c>
      <c r="Q119" s="60" t="str">
        <f t="shared" si="32"/>
        <v/>
      </c>
      <c r="R119" s="296">
        <f t="shared" si="33"/>
        <v>0</v>
      </c>
      <c r="S119" s="60" t="str">
        <f t="shared" si="34"/>
        <v/>
      </c>
      <c r="T119" s="60" t="str">
        <f t="shared" si="35"/>
        <v/>
      </c>
      <c r="U119" s="61" t="str">
        <f t="shared" si="21"/>
        <v/>
      </c>
      <c r="V119" s="61"/>
      <c r="W119" s="61"/>
      <c r="X119" s="61"/>
      <c r="Y119" s="61"/>
      <c r="Z119" s="62" t="str">
        <f t="shared" si="22"/>
        <v/>
      </c>
      <c r="AC119" s="190">
        <f t="shared" si="36"/>
        <v>0</v>
      </c>
    </row>
    <row r="120" spans="2:29" x14ac:dyDescent="0.25">
      <c r="B120" s="46" t="str">
        <f t="shared" si="23"/>
        <v/>
      </c>
      <c r="C120" s="257" t="str">
        <f>סיכום!C120</f>
        <v/>
      </c>
      <c r="D120" s="47" t="str">
        <f>'סיכום לועדה - תוצאות'!N120</f>
        <v/>
      </c>
      <c r="E120" s="47" t="str">
        <f>סיכום!H120</f>
        <v/>
      </c>
      <c r="F120" s="295" t="str">
        <f t="shared" si="37"/>
        <v/>
      </c>
      <c r="G120" s="47" t="str">
        <f t="shared" si="38"/>
        <v/>
      </c>
      <c r="H120" s="47" t="str">
        <f t="shared" si="39"/>
        <v/>
      </c>
      <c r="I120" s="296">
        <f t="shared" si="24"/>
        <v>0</v>
      </c>
      <c r="J120" s="60" t="str">
        <f t="shared" si="25"/>
        <v/>
      </c>
      <c r="K120" s="60" t="str">
        <f t="shared" si="26"/>
        <v/>
      </c>
      <c r="L120" s="296">
        <f t="shared" si="27"/>
        <v>0</v>
      </c>
      <c r="M120" s="60" t="str">
        <f t="shared" si="28"/>
        <v/>
      </c>
      <c r="N120" s="60" t="str">
        <f t="shared" si="29"/>
        <v/>
      </c>
      <c r="O120" s="296">
        <f t="shared" si="30"/>
        <v>0</v>
      </c>
      <c r="P120" s="60" t="str">
        <f t="shared" si="31"/>
        <v/>
      </c>
      <c r="Q120" s="60" t="str">
        <f t="shared" si="32"/>
        <v/>
      </c>
      <c r="R120" s="296">
        <f t="shared" si="33"/>
        <v>0</v>
      </c>
      <c r="S120" s="60" t="str">
        <f t="shared" si="34"/>
        <v/>
      </c>
      <c r="T120" s="60" t="str">
        <f t="shared" si="35"/>
        <v/>
      </c>
      <c r="U120" s="61" t="str">
        <f t="shared" si="21"/>
        <v/>
      </c>
      <c r="V120" s="61"/>
      <c r="W120" s="61"/>
      <c r="X120" s="61"/>
      <c r="Y120" s="61"/>
      <c r="Z120" s="62" t="str">
        <f t="shared" si="22"/>
        <v/>
      </c>
      <c r="AC120" s="190">
        <f t="shared" si="36"/>
        <v>0</v>
      </c>
    </row>
    <row r="121" spans="2:29" x14ac:dyDescent="0.25">
      <c r="B121" s="46" t="str">
        <f t="shared" si="23"/>
        <v/>
      </c>
      <c r="C121" s="257" t="str">
        <f>סיכום!C121</f>
        <v/>
      </c>
      <c r="D121" s="47" t="str">
        <f>'סיכום לועדה - תוצאות'!N121</f>
        <v/>
      </c>
      <c r="E121" s="47" t="str">
        <f>סיכום!H121</f>
        <v/>
      </c>
      <c r="F121" s="295" t="str">
        <f t="shared" si="37"/>
        <v/>
      </c>
      <c r="G121" s="47" t="str">
        <f t="shared" si="38"/>
        <v/>
      </c>
      <c r="H121" s="47" t="str">
        <f t="shared" si="39"/>
        <v/>
      </c>
      <c r="I121" s="296">
        <f t="shared" si="24"/>
        <v>0</v>
      </c>
      <c r="J121" s="60" t="str">
        <f t="shared" si="25"/>
        <v/>
      </c>
      <c r="K121" s="60" t="str">
        <f t="shared" si="26"/>
        <v/>
      </c>
      <c r="L121" s="296">
        <f t="shared" si="27"/>
        <v>0</v>
      </c>
      <c r="M121" s="60" t="str">
        <f t="shared" si="28"/>
        <v/>
      </c>
      <c r="N121" s="60" t="str">
        <f t="shared" si="29"/>
        <v/>
      </c>
      <c r="O121" s="296">
        <f t="shared" si="30"/>
        <v>0</v>
      </c>
      <c r="P121" s="60" t="str">
        <f t="shared" si="31"/>
        <v/>
      </c>
      <c r="Q121" s="60" t="str">
        <f t="shared" si="32"/>
        <v/>
      </c>
      <c r="R121" s="296">
        <f t="shared" si="33"/>
        <v>0</v>
      </c>
      <c r="S121" s="60" t="str">
        <f t="shared" si="34"/>
        <v/>
      </c>
      <c r="T121" s="60" t="str">
        <f t="shared" si="35"/>
        <v/>
      </c>
      <c r="U121" s="61" t="str">
        <f t="shared" si="21"/>
        <v/>
      </c>
      <c r="V121" s="61"/>
      <c r="W121" s="61"/>
      <c r="X121" s="61"/>
      <c r="Y121" s="61"/>
      <c r="Z121" s="62" t="str">
        <f t="shared" si="22"/>
        <v/>
      </c>
      <c r="AC121" s="190">
        <f t="shared" si="36"/>
        <v>0</v>
      </c>
    </row>
    <row r="122" spans="2:29" x14ac:dyDescent="0.25">
      <c r="B122" s="46" t="str">
        <f t="shared" si="23"/>
        <v/>
      </c>
      <c r="C122" s="257" t="str">
        <f>סיכום!C122</f>
        <v/>
      </c>
      <c r="D122" s="47" t="str">
        <f>'סיכום לועדה - תוצאות'!N122</f>
        <v/>
      </c>
      <c r="E122" s="47" t="str">
        <f>סיכום!H122</f>
        <v/>
      </c>
      <c r="F122" s="295" t="str">
        <f t="shared" si="37"/>
        <v/>
      </c>
      <c r="G122" s="47" t="str">
        <f t="shared" si="38"/>
        <v/>
      </c>
      <c r="H122" s="47" t="str">
        <f t="shared" si="39"/>
        <v/>
      </c>
      <c r="I122" s="296">
        <f t="shared" si="24"/>
        <v>0</v>
      </c>
      <c r="J122" s="60" t="str">
        <f t="shared" si="25"/>
        <v/>
      </c>
      <c r="K122" s="60" t="str">
        <f t="shared" si="26"/>
        <v/>
      </c>
      <c r="L122" s="296">
        <f t="shared" si="27"/>
        <v>0</v>
      </c>
      <c r="M122" s="60" t="str">
        <f t="shared" si="28"/>
        <v/>
      </c>
      <c r="N122" s="60" t="str">
        <f t="shared" si="29"/>
        <v/>
      </c>
      <c r="O122" s="296">
        <f t="shared" si="30"/>
        <v>0</v>
      </c>
      <c r="P122" s="60" t="str">
        <f t="shared" si="31"/>
        <v/>
      </c>
      <c r="Q122" s="60" t="str">
        <f t="shared" si="32"/>
        <v/>
      </c>
      <c r="R122" s="296">
        <f t="shared" si="33"/>
        <v>0</v>
      </c>
      <c r="S122" s="60" t="str">
        <f t="shared" si="34"/>
        <v/>
      </c>
      <c r="T122" s="60" t="str">
        <f t="shared" si="35"/>
        <v/>
      </c>
      <c r="U122" s="61" t="str">
        <f t="shared" si="21"/>
        <v/>
      </c>
      <c r="V122" s="61"/>
      <c r="W122" s="61"/>
      <c r="X122" s="61"/>
      <c r="Y122" s="61"/>
      <c r="Z122" s="62" t="str">
        <f t="shared" si="22"/>
        <v/>
      </c>
      <c r="AC122" s="190">
        <f t="shared" si="36"/>
        <v>0</v>
      </c>
    </row>
    <row r="123" spans="2:29" x14ac:dyDescent="0.25">
      <c r="B123" s="46" t="str">
        <f t="shared" si="23"/>
        <v/>
      </c>
      <c r="C123" s="257" t="str">
        <f>סיכום!C123</f>
        <v/>
      </c>
      <c r="D123" s="47" t="str">
        <f>'סיכום לועדה - תוצאות'!N123</f>
        <v/>
      </c>
      <c r="E123" s="47" t="str">
        <f>סיכום!H123</f>
        <v/>
      </c>
      <c r="F123" s="295" t="str">
        <f t="shared" si="37"/>
        <v/>
      </c>
      <c r="G123" s="47" t="str">
        <f t="shared" si="38"/>
        <v/>
      </c>
      <c r="H123" s="47" t="str">
        <f t="shared" si="39"/>
        <v/>
      </c>
      <c r="I123" s="296">
        <f t="shared" si="24"/>
        <v>0</v>
      </c>
      <c r="J123" s="60" t="str">
        <f t="shared" si="25"/>
        <v/>
      </c>
      <c r="K123" s="60" t="str">
        <f t="shared" si="26"/>
        <v/>
      </c>
      <c r="L123" s="296">
        <f t="shared" si="27"/>
        <v>0</v>
      </c>
      <c r="M123" s="60" t="str">
        <f t="shared" si="28"/>
        <v/>
      </c>
      <c r="N123" s="60" t="str">
        <f t="shared" si="29"/>
        <v/>
      </c>
      <c r="O123" s="296">
        <f t="shared" si="30"/>
        <v>0</v>
      </c>
      <c r="P123" s="60" t="str">
        <f t="shared" si="31"/>
        <v/>
      </c>
      <c r="Q123" s="60" t="str">
        <f t="shared" si="32"/>
        <v/>
      </c>
      <c r="R123" s="296">
        <f t="shared" si="33"/>
        <v>0</v>
      </c>
      <c r="S123" s="60" t="str">
        <f t="shared" si="34"/>
        <v/>
      </c>
      <c r="T123" s="60" t="str">
        <f t="shared" si="35"/>
        <v/>
      </c>
      <c r="U123" s="61" t="str">
        <f t="shared" si="21"/>
        <v/>
      </c>
      <c r="V123" s="61"/>
      <c r="W123" s="61"/>
      <c r="X123" s="61"/>
      <c r="Y123" s="61"/>
      <c r="Z123" s="62" t="str">
        <f t="shared" si="22"/>
        <v/>
      </c>
      <c r="AC123" s="190">
        <f t="shared" si="36"/>
        <v>0</v>
      </c>
    </row>
    <row r="124" spans="2:29" x14ac:dyDescent="0.25">
      <c r="B124" s="46" t="str">
        <f t="shared" si="23"/>
        <v/>
      </c>
      <c r="C124" s="257" t="str">
        <f>סיכום!C124</f>
        <v/>
      </c>
      <c r="D124" s="47" t="str">
        <f>'סיכום לועדה - תוצאות'!N124</f>
        <v/>
      </c>
      <c r="E124" s="47" t="str">
        <f>סיכום!H124</f>
        <v/>
      </c>
      <c r="F124" s="295" t="str">
        <f t="shared" si="37"/>
        <v/>
      </c>
      <c r="G124" s="47" t="str">
        <f t="shared" si="38"/>
        <v/>
      </c>
      <c r="H124" s="47" t="str">
        <f t="shared" si="39"/>
        <v/>
      </c>
      <c r="I124" s="296">
        <f t="shared" si="24"/>
        <v>0</v>
      </c>
      <c r="J124" s="60" t="str">
        <f t="shared" si="25"/>
        <v/>
      </c>
      <c r="K124" s="60" t="str">
        <f t="shared" si="26"/>
        <v/>
      </c>
      <c r="L124" s="296">
        <f t="shared" si="27"/>
        <v>0</v>
      </c>
      <c r="M124" s="60" t="str">
        <f t="shared" si="28"/>
        <v/>
      </c>
      <c r="N124" s="60" t="str">
        <f t="shared" si="29"/>
        <v/>
      </c>
      <c r="O124" s="296">
        <f t="shared" si="30"/>
        <v>0</v>
      </c>
      <c r="P124" s="60" t="str">
        <f t="shared" si="31"/>
        <v/>
      </c>
      <c r="Q124" s="60" t="str">
        <f t="shared" si="32"/>
        <v/>
      </c>
      <c r="R124" s="296">
        <f t="shared" si="33"/>
        <v>0</v>
      </c>
      <c r="S124" s="60" t="str">
        <f t="shared" si="34"/>
        <v/>
      </c>
      <c r="T124" s="60" t="str">
        <f t="shared" si="35"/>
        <v/>
      </c>
      <c r="U124" s="61" t="str">
        <f t="shared" si="21"/>
        <v/>
      </c>
      <c r="V124" s="61"/>
      <c r="W124" s="61"/>
      <c r="X124" s="61"/>
      <c r="Y124" s="61"/>
      <c r="Z124" s="62" t="str">
        <f t="shared" si="22"/>
        <v/>
      </c>
      <c r="AC124" s="190">
        <f t="shared" si="36"/>
        <v>0</v>
      </c>
    </row>
    <row r="125" spans="2:29" x14ac:dyDescent="0.25">
      <c r="B125" s="46" t="str">
        <f t="shared" si="23"/>
        <v/>
      </c>
      <c r="C125" s="257" t="str">
        <f>סיכום!C125</f>
        <v/>
      </c>
      <c r="D125" s="47" t="str">
        <f>'סיכום לועדה - תוצאות'!N125</f>
        <v/>
      </c>
      <c r="E125" s="47" t="str">
        <f>סיכום!H125</f>
        <v/>
      </c>
      <c r="F125" s="295" t="str">
        <f t="shared" si="37"/>
        <v/>
      </c>
      <c r="G125" s="47" t="str">
        <f t="shared" si="38"/>
        <v/>
      </c>
      <c r="H125" s="47" t="str">
        <f t="shared" si="39"/>
        <v/>
      </c>
      <c r="I125" s="296">
        <f t="shared" si="24"/>
        <v>0</v>
      </c>
      <c r="J125" s="60" t="str">
        <f t="shared" si="25"/>
        <v/>
      </c>
      <c r="K125" s="60" t="str">
        <f t="shared" si="26"/>
        <v/>
      </c>
      <c r="L125" s="296">
        <f t="shared" si="27"/>
        <v>0</v>
      </c>
      <c r="M125" s="60" t="str">
        <f t="shared" si="28"/>
        <v/>
      </c>
      <c r="N125" s="60" t="str">
        <f t="shared" si="29"/>
        <v/>
      </c>
      <c r="O125" s="296">
        <f t="shared" si="30"/>
        <v>0</v>
      </c>
      <c r="P125" s="60" t="str">
        <f t="shared" si="31"/>
        <v/>
      </c>
      <c r="Q125" s="60" t="str">
        <f t="shared" si="32"/>
        <v/>
      </c>
      <c r="R125" s="296">
        <f t="shared" si="33"/>
        <v>0</v>
      </c>
      <c r="S125" s="60" t="str">
        <f t="shared" si="34"/>
        <v/>
      </c>
      <c r="T125" s="60" t="str">
        <f t="shared" si="35"/>
        <v/>
      </c>
      <c r="U125" s="61" t="str">
        <f t="shared" si="21"/>
        <v/>
      </c>
      <c r="V125" s="61"/>
      <c r="W125" s="61"/>
      <c r="X125" s="61"/>
      <c r="Y125" s="61"/>
      <c r="Z125" s="62" t="str">
        <f t="shared" si="22"/>
        <v/>
      </c>
      <c r="AC125" s="190">
        <f t="shared" si="36"/>
        <v>0</v>
      </c>
    </row>
    <row r="126" spans="2:29" x14ac:dyDescent="0.25">
      <c r="B126" s="46" t="str">
        <f t="shared" si="23"/>
        <v/>
      </c>
      <c r="C126" s="257" t="str">
        <f>סיכום!C126</f>
        <v/>
      </c>
      <c r="D126" s="47" t="str">
        <f>'סיכום לועדה - תוצאות'!N126</f>
        <v/>
      </c>
      <c r="E126" s="47" t="str">
        <f>סיכום!H126</f>
        <v/>
      </c>
      <c r="F126" s="295" t="str">
        <f t="shared" si="37"/>
        <v/>
      </c>
      <c r="G126" s="47" t="str">
        <f t="shared" si="38"/>
        <v/>
      </c>
      <c r="H126" s="47" t="str">
        <f t="shared" si="39"/>
        <v/>
      </c>
      <c r="I126" s="296">
        <f t="shared" si="24"/>
        <v>0</v>
      </c>
      <c r="J126" s="60" t="str">
        <f t="shared" si="25"/>
        <v/>
      </c>
      <c r="K126" s="60" t="str">
        <f t="shared" si="26"/>
        <v/>
      </c>
      <c r="L126" s="296">
        <f t="shared" si="27"/>
        <v>0</v>
      </c>
      <c r="M126" s="60" t="str">
        <f t="shared" si="28"/>
        <v/>
      </c>
      <c r="N126" s="60" t="str">
        <f t="shared" si="29"/>
        <v/>
      </c>
      <c r="O126" s="296">
        <f t="shared" si="30"/>
        <v>0</v>
      </c>
      <c r="P126" s="60" t="str">
        <f t="shared" si="31"/>
        <v/>
      </c>
      <c r="Q126" s="60" t="str">
        <f t="shared" si="32"/>
        <v/>
      </c>
      <c r="R126" s="296">
        <f t="shared" si="33"/>
        <v>0</v>
      </c>
      <c r="S126" s="60" t="str">
        <f t="shared" si="34"/>
        <v/>
      </c>
      <c r="T126" s="60" t="str">
        <f t="shared" si="35"/>
        <v/>
      </c>
      <c r="U126" s="61" t="str">
        <f t="shared" si="21"/>
        <v/>
      </c>
      <c r="V126" s="61"/>
      <c r="W126" s="61"/>
      <c r="X126" s="61"/>
      <c r="Y126" s="61"/>
      <c r="Z126" s="62" t="str">
        <f t="shared" si="22"/>
        <v/>
      </c>
      <c r="AC126" s="190">
        <f t="shared" si="36"/>
        <v>0</v>
      </c>
    </row>
    <row r="127" spans="2:29" x14ac:dyDescent="0.25">
      <c r="B127" s="46" t="str">
        <f t="shared" si="23"/>
        <v/>
      </c>
      <c r="C127" s="257" t="str">
        <f>סיכום!C127</f>
        <v/>
      </c>
      <c r="D127" s="47" t="str">
        <f>'סיכום לועדה - תוצאות'!N127</f>
        <v/>
      </c>
      <c r="E127" s="47" t="str">
        <f>סיכום!H127</f>
        <v/>
      </c>
      <c r="F127" s="295" t="str">
        <f t="shared" si="37"/>
        <v/>
      </c>
      <c r="G127" s="47" t="str">
        <f t="shared" si="38"/>
        <v/>
      </c>
      <c r="H127" s="47" t="str">
        <f t="shared" si="39"/>
        <v/>
      </c>
      <c r="I127" s="296">
        <f t="shared" si="24"/>
        <v>0</v>
      </c>
      <c r="J127" s="60" t="str">
        <f t="shared" si="25"/>
        <v/>
      </c>
      <c r="K127" s="60" t="str">
        <f t="shared" si="26"/>
        <v/>
      </c>
      <c r="L127" s="296">
        <f t="shared" si="27"/>
        <v>0</v>
      </c>
      <c r="M127" s="60" t="str">
        <f t="shared" si="28"/>
        <v/>
      </c>
      <c r="N127" s="60" t="str">
        <f t="shared" si="29"/>
        <v/>
      </c>
      <c r="O127" s="296">
        <f t="shared" si="30"/>
        <v>0</v>
      </c>
      <c r="P127" s="60" t="str">
        <f t="shared" si="31"/>
        <v/>
      </c>
      <c r="Q127" s="60" t="str">
        <f t="shared" si="32"/>
        <v/>
      </c>
      <c r="R127" s="296">
        <f t="shared" si="33"/>
        <v>0</v>
      </c>
      <c r="S127" s="60" t="str">
        <f t="shared" si="34"/>
        <v/>
      </c>
      <c r="T127" s="60" t="str">
        <f t="shared" si="35"/>
        <v/>
      </c>
      <c r="U127" s="61" t="str">
        <f>IF($C127="","",IF(AC127=0,$AH$1,IFERROR(T127,$AH$1)))</f>
        <v/>
      </c>
      <c r="V127" s="61"/>
      <c r="W127" s="61"/>
      <c r="X127" s="61"/>
      <c r="Y127" s="61"/>
      <c r="Z127" s="62" t="str">
        <f t="shared" si="22"/>
        <v/>
      </c>
      <c r="AC127" s="190">
        <f t="shared" si="36"/>
        <v>0</v>
      </c>
    </row>
    <row r="128" spans="2:29" x14ac:dyDescent="0.25">
      <c r="B128" s="46" t="str">
        <f t="shared" si="23"/>
        <v/>
      </c>
      <c r="C128" s="257" t="str">
        <f>סיכום!C128</f>
        <v/>
      </c>
      <c r="D128" s="47" t="str">
        <f>'סיכום לועדה - תוצאות'!N128</f>
        <v/>
      </c>
      <c r="E128" s="47" t="str">
        <f>סיכום!H128</f>
        <v/>
      </c>
      <c r="F128" s="295" t="str">
        <f t="shared" si="37"/>
        <v/>
      </c>
      <c r="G128" s="47" t="str">
        <f t="shared" si="38"/>
        <v/>
      </c>
      <c r="H128" s="47" t="str">
        <f t="shared" si="39"/>
        <v/>
      </c>
      <c r="I128" s="296">
        <f t="shared" si="24"/>
        <v>0</v>
      </c>
      <c r="J128" s="60" t="str">
        <f t="shared" si="25"/>
        <v/>
      </c>
      <c r="K128" s="60" t="str">
        <f t="shared" si="26"/>
        <v/>
      </c>
      <c r="L128" s="296">
        <f t="shared" si="27"/>
        <v>0</v>
      </c>
      <c r="M128" s="60" t="str">
        <f t="shared" si="28"/>
        <v/>
      </c>
      <c r="N128" s="60" t="str">
        <f t="shared" si="29"/>
        <v/>
      </c>
      <c r="O128" s="296">
        <f t="shared" si="30"/>
        <v>0</v>
      </c>
      <c r="P128" s="60" t="str">
        <f t="shared" si="31"/>
        <v/>
      </c>
      <c r="Q128" s="60" t="str">
        <f t="shared" si="32"/>
        <v/>
      </c>
      <c r="R128" s="296">
        <f t="shared" si="33"/>
        <v>0</v>
      </c>
      <c r="S128" s="60" t="str">
        <f t="shared" si="34"/>
        <v/>
      </c>
      <c r="T128" s="60" t="str">
        <f t="shared" si="35"/>
        <v/>
      </c>
      <c r="U128" s="61" t="str">
        <f>IF($C128="","",IF(AC128=0,$AH$1,IFERROR(T128,$AH$1)))</f>
        <v/>
      </c>
      <c r="V128" s="61"/>
      <c r="W128" s="61"/>
      <c r="X128" s="61"/>
      <c r="Y128" s="61"/>
      <c r="Z128" s="62" t="str">
        <f t="shared" si="22"/>
        <v/>
      </c>
      <c r="AC128" s="190">
        <f t="shared" si="36"/>
        <v>0</v>
      </c>
    </row>
    <row r="129" spans="2:29" x14ac:dyDescent="0.25">
      <c r="B129" s="46" t="str">
        <f t="shared" si="23"/>
        <v/>
      </c>
      <c r="C129" s="257" t="str">
        <f>סיכום!C129</f>
        <v/>
      </c>
      <c r="D129" s="47" t="str">
        <f>'סיכום לועדה - תוצאות'!N129</f>
        <v/>
      </c>
      <c r="E129" s="47" t="str">
        <f>סיכום!H129</f>
        <v/>
      </c>
      <c r="F129" s="295" t="str">
        <f t="shared" si="37"/>
        <v/>
      </c>
      <c r="G129" s="47" t="str">
        <f t="shared" si="38"/>
        <v/>
      </c>
      <c r="H129" s="47" t="str">
        <f t="shared" si="39"/>
        <v/>
      </c>
      <c r="I129" s="296">
        <f t="shared" si="24"/>
        <v>0</v>
      </c>
      <c r="J129" s="60" t="str">
        <f t="shared" si="25"/>
        <v/>
      </c>
      <c r="K129" s="60" t="str">
        <f t="shared" si="26"/>
        <v/>
      </c>
      <c r="L129" s="296">
        <f t="shared" si="27"/>
        <v>0</v>
      </c>
      <c r="M129" s="60" t="str">
        <f t="shared" si="28"/>
        <v/>
      </c>
      <c r="N129" s="60" t="str">
        <f t="shared" si="29"/>
        <v/>
      </c>
      <c r="O129" s="296">
        <f t="shared" si="30"/>
        <v>0</v>
      </c>
      <c r="P129" s="60" t="str">
        <f t="shared" si="31"/>
        <v/>
      </c>
      <c r="Q129" s="60" t="str">
        <f t="shared" si="32"/>
        <v/>
      </c>
      <c r="R129" s="296">
        <f t="shared" si="33"/>
        <v>0</v>
      </c>
      <c r="S129" s="60" t="str">
        <f t="shared" si="34"/>
        <v/>
      </c>
      <c r="T129" s="60" t="str">
        <f t="shared" si="35"/>
        <v/>
      </c>
      <c r="U129" s="61" t="str">
        <f>IF($C129="","",IF(AC129=0,$AH$1,IFERROR(T129,$AH$1)))</f>
        <v/>
      </c>
      <c r="V129" s="61"/>
      <c r="W129" s="61"/>
      <c r="X129" s="61"/>
      <c r="Y129" s="61"/>
      <c r="Z129" s="62" t="str">
        <f t="shared" si="22"/>
        <v/>
      </c>
      <c r="AC129" s="190">
        <f t="shared" si="36"/>
        <v>0</v>
      </c>
    </row>
    <row r="130" spans="2:29" ht="16.5" thickBot="1" x14ac:dyDescent="0.3">
      <c r="B130" s="46" t="str">
        <f t="shared" si="23"/>
        <v/>
      </c>
      <c r="C130" s="257" t="str">
        <f>סיכום!C130</f>
        <v/>
      </c>
      <c r="D130" s="47" t="str">
        <f>'סיכום לועדה - תוצאות'!N130</f>
        <v/>
      </c>
      <c r="E130" s="47" t="str">
        <f>סיכום!H130</f>
        <v/>
      </c>
      <c r="F130" s="295" t="str">
        <f t="shared" si="37"/>
        <v/>
      </c>
      <c r="G130" s="47" t="str">
        <f t="shared" si="38"/>
        <v/>
      </c>
      <c r="H130" s="47" t="str">
        <f t="shared" si="39"/>
        <v/>
      </c>
      <c r="I130" s="296">
        <f t="shared" si="24"/>
        <v>0</v>
      </c>
      <c r="J130" s="60" t="str">
        <f t="shared" si="25"/>
        <v/>
      </c>
      <c r="K130" s="60" t="str">
        <f t="shared" si="26"/>
        <v/>
      </c>
      <c r="L130" s="296">
        <f t="shared" si="27"/>
        <v>0</v>
      </c>
      <c r="M130" s="60" t="str">
        <f t="shared" si="28"/>
        <v/>
      </c>
      <c r="N130" s="60" t="str">
        <f t="shared" si="29"/>
        <v/>
      </c>
      <c r="O130" s="296">
        <f t="shared" si="30"/>
        <v>0</v>
      </c>
      <c r="P130" s="60" t="str">
        <f t="shared" si="31"/>
        <v/>
      </c>
      <c r="Q130" s="60" t="str">
        <f t="shared" si="32"/>
        <v/>
      </c>
      <c r="R130" s="296">
        <f t="shared" si="33"/>
        <v>0</v>
      </c>
      <c r="S130" s="60" t="str">
        <f t="shared" si="34"/>
        <v/>
      </c>
      <c r="T130" s="60" t="str">
        <f t="shared" si="35"/>
        <v/>
      </c>
      <c r="U130" s="61" t="str">
        <f>IF($C130="","",IF(AC130=0,$AH$1,IFERROR(T130,$AH$1)))</f>
        <v/>
      </c>
      <c r="V130" s="61"/>
      <c r="W130" s="61"/>
      <c r="X130" s="61"/>
      <c r="Y130" s="61"/>
      <c r="Z130" s="62" t="str">
        <f t="shared" si="22"/>
        <v/>
      </c>
      <c r="AC130" s="190">
        <f t="shared" si="36"/>
        <v>0</v>
      </c>
    </row>
    <row r="131" spans="2:29" ht="19.5" thickBot="1" x14ac:dyDescent="0.35">
      <c r="B131" s="562" t="s">
        <v>8</v>
      </c>
      <c r="C131" s="504"/>
      <c r="D131" s="54">
        <f>SUM(D31:D130)</f>
        <v>4773354</v>
      </c>
      <c r="E131" s="54">
        <f>SUM(E31:E130)</f>
        <v>2023926</v>
      </c>
      <c r="F131" s="54"/>
      <c r="G131" s="54">
        <f t="shared" ref="G131:Z131" si="40">SUM(G31:G130)</f>
        <v>1899688.1852899287</v>
      </c>
      <c r="H131" s="54">
        <f t="shared" si="40"/>
        <v>2023926.0000000002</v>
      </c>
      <c r="I131" s="54">
        <f t="shared" si="40"/>
        <v>10</v>
      </c>
      <c r="J131" s="54">
        <f t="shared" si="40"/>
        <v>2012881.9055224794</v>
      </c>
      <c r="K131" s="54">
        <f t="shared" si="40"/>
        <v>2023926.0000000002</v>
      </c>
      <c r="L131" s="54">
        <f t="shared" si="40"/>
        <v>10</v>
      </c>
      <c r="M131" s="54">
        <f t="shared" si="40"/>
        <v>2023926.0000000002</v>
      </c>
      <c r="N131" s="54">
        <f t="shared" si="40"/>
        <v>2023926.0000000002</v>
      </c>
      <c r="O131" s="54">
        <f t="shared" si="40"/>
        <v>10</v>
      </c>
      <c r="P131" s="54">
        <f t="shared" si="40"/>
        <v>2023926.0000000002</v>
      </c>
      <c r="Q131" s="54">
        <f t="shared" si="40"/>
        <v>2023926.0000000002</v>
      </c>
      <c r="R131" s="54">
        <f t="shared" si="40"/>
        <v>10</v>
      </c>
      <c r="S131" s="54">
        <f t="shared" si="40"/>
        <v>2023926.0000000002</v>
      </c>
      <c r="T131" s="54">
        <f t="shared" si="40"/>
        <v>2023926.0000000002</v>
      </c>
      <c r="U131" s="54">
        <f t="shared" si="40"/>
        <v>2023926.0000000002</v>
      </c>
      <c r="V131" s="54"/>
      <c r="W131" s="54"/>
      <c r="X131" s="54"/>
      <c r="Y131" s="54"/>
      <c r="Z131" s="63">
        <f t="shared" si="40"/>
        <v>0.99999999999999944</v>
      </c>
    </row>
  </sheetData>
  <sheetProtection algorithmName="SHA-512" hashValue="KsLGMPbY5+oqHGdWwWSgNOSg75WYjLhiC528wLY7SejcWb72MyAnxKFQ5A++5CnBEl9Qd/vBCwfsPSm3s9XSkA==" saltValue="u5+aVTq2hJYqGFMvm6rprQ==" spinCount="100000" sheet="1" scenarios="1" formatCells="0" formatColumns="0" formatRows="0" autoFilter="0"/>
  <autoFilter ref="A30:GR30" xr:uid="{00000000-0001-0000-1200-000000000000}"/>
  <mergeCells count="12">
    <mergeCell ref="F2:U2"/>
    <mergeCell ref="AC29:AC30"/>
    <mergeCell ref="B131:C131"/>
    <mergeCell ref="B28:Z28"/>
    <mergeCell ref="B29:B30"/>
    <mergeCell ref="C29:C30"/>
    <mergeCell ref="E29:E30"/>
    <mergeCell ref="F29:F30"/>
    <mergeCell ref="G29:G30"/>
    <mergeCell ref="H29:H30"/>
    <mergeCell ref="U29:U30"/>
    <mergeCell ref="Z29:Z30"/>
  </mergeCells>
  <conditionalFormatting sqref="B31:C130 E31:Z130">
    <cfRule type="expression" dxfId="53" priority="17" stopIfTrue="1">
      <formula>AND($C31="",B31&lt;&gt;"")</formula>
    </cfRule>
    <cfRule type="expression" dxfId="52" priority="18">
      <formula>$C31=""</formula>
    </cfRule>
    <cfRule type="expression" dxfId="51" priority="19">
      <formula>B$30&lt;&gt;""</formula>
    </cfRule>
  </conditionalFormatting>
  <conditionalFormatting sqref="C1:C2">
    <cfRule type="containsBlanks" dxfId="50" priority="23">
      <formula>LEN(TRIM(C1))=0</formula>
    </cfRule>
  </conditionalFormatting>
  <dataValidations count="1">
    <dataValidation type="decimal" operator="greaterThanOrEqual" allowBlank="1" showInputMessage="1" showErrorMessage="1" error="יש להזין מספר שאינו שלילי" sqref="D31:D130" xr:uid="{00000000-0002-0000-1200-000000000000}">
      <formula1>0</formula1>
    </dataValidation>
  </dataValidations>
  <printOptions horizontalCentered="1"/>
  <pageMargins left="0.51181102362204722" right="0.51181102362204722" top="0.74803149606299213" bottom="0.74803149606299213" header="0.31496062992125984" footer="0.31496062992125984"/>
  <pageSetup paperSize="9" scale="31" orientation="landscape" horizontalDpi="1200" verticalDpi="1200" r:id="rId1"/>
  <headerFooter>
    <oddHeader>&amp;C&amp;"-,מודגש"&amp;Uמבחנים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20" operator="containsText" id="{AADDF42C-D993-4491-B180-A8ADAB1BECC6}">
            <xm:f>NOT(ISERROR(SEARCH($AH$1,B31)))</xm:f>
            <xm:f>$AH$1</xm:f>
            <x14:dxf>
              <fill>
                <patternFill>
                  <bgColor rgb="FFFF0000"/>
                </patternFill>
              </fill>
            </x14:dxf>
          </x14:cfRule>
          <xm:sqref>B31:C130 E31:Z130</xm:sqref>
        </x14:conditionalFormatting>
      </x14:conditionalFormatting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tabColor theme="8" tint="-0.249977111117893"/>
    <pageSetUpPr fitToPage="1"/>
  </sheetPr>
  <dimension ref="A1:GR131"/>
  <sheetViews>
    <sheetView rightToLeft="1" view="pageBreakPreview" topLeftCell="B1" zoomScale="80" zoomScaleNormal="80" zoomScaleSheetLayoutView="80" workbookViewId="0">
      <pane ySplit="30" topLeftCell="A31" activePane="bottomLeft" state="frozen"/>
      <selection activeCell="H1" sqref="H1:H1048576"/>
      <selection pane="bottomLeft" activeCell="B31" sqref="B31"/>
    </sheetView>
  </sheetViews>
  <sheetFormatPr defaultColWidth="8" defaultRowHeight="15.75" x14ac:dyDescent="0.25"/>
  <cols>
    <col min="1" max="1" width="3.85546875" style="304" hidden="1" customWidth="1"/>
    <col min="2" max="2" width="11.42578125" style="304" customWidth="1"/>
    <col min="3" max="3" width="60.5703125" style="304" customWidth="1"/>
    <col min="4" max="4" width="14" style="304" customWidth="1"/>
    <col min="5" max="5" width="15.85546875" style="304" customWidth="1"/>
    <col min="6" max="6" width="15" style="304" customWidth="1"/>
    <col min="7" max="7" width="17.85546875" style="304" customWidth="1"/>
    <col min="8" max="8" width="19.5703125" style="304" customWidth="1"/>
    <col min="9" max="10" width="8" style="304" hidden="1" customWidth="1"/>
    <col min="11" max="11" width="18.5703125" style="304" hidden="1" customWidth="1"/>
    <col min="12" max="12" width="16.140625" style="304" hidden="1" customWidth="1"/>
    <col min="13" max="15" width="8" style="304" hidden="1" customWidth="1"/>
    <col min="16" max="16" width="12.28515625" style="304" hidden="1" customWidth="1"/>
    <col min="17" max="200" width="8" style="304" hidden="1" customWidth="1"/>
    <col min="201" max="16384" width="8" style="304"/>
  </cols>
  <sheetData>
    <row r="1" spans="2:16" ht="21" x14ac:dyDescent="0.25">
      <c r="B1" s="269" t="s">
        <v>30</v>
      </c>
      <c r="C1" s="2">
        <f>'פרמטרים לעקרונות חישוב התמיכה'!$C$1</f>
        <v>2025</v>
      </c>
      <c r="D1" s="303" t="str">
        <f>IF(AND($H$131&lt;&gt;0,$C$2&lt;&gt;$H$131),"בדוק חישובים","")</f>
        <v/>
      </c>
      <c r="P1" s="194" t="s">
        <v>27</v>
      </c>
    </row>
    <row r="2" spans="2:16" ht="33.75" customHeight="1" thickBot="1" x14ac:dyDescent="0.3">
      <c r="B2" s="275" t="s">
        <v>129</v>
      </c>
      <c r="C2" s="3">
        <f>'פרמטרים לעקרונות חישוב התמיכה'!$C$2</f>
        <v>2023926</v>
      </c>
      <c r="K2" s="305" t="s">
        <v>163</v>
      </c>
      <c r="L2" s="305" t="s">
        <v>164</v>
      </c>
    </row>
    <row r="3" spans="2:16" x14ac:dyDescent="0.25">
      <c r="K3" s="306"/>
      <c r="L3" s="306"/>
    </row>
    <row r="4" spans="2:16" hidden="1" x14ac:dyDescent="0.25">
      <c r="K4" s="306"/>
      <c r="L4" s="306"/>
    </row>
    <row r="5" spans="2:16" hidden="1" x14ac:dyDescent="0.25">
      <c r="K5" s="306"/>
      <c r="L5" s="306"/>
    </row>
    <row r="6" spans="2:16" hidden="1" x14ac:dyDescent="0.25">
      <c r="K6" s="306"/>
      <c r="L6" s="306"/>
    </row>
    <row r="7" spans="2:16" hidden="1" x14ac:dyDescent="0.25">
      <c r="K7" s="306"/>
      <c r="L7" s="306"/>
    </row>
    <row r="8" spans="2:16" hidden="1" x14ac:dyDescent="0.25">
      <c r="K8" s="306"/>
      <c r="L8" s="306"/>
    </row>
    <row r="9" spans="2:16" hidden="1" x14ac:dyDescent="0.25">
      <c r="K9" s="306"/>
      <c r="L9" s="306"/>
    </row>
    <row r="10" spans="2:16" hidden="1" x14ac:dyDescent="0.25">
      <c r="K10" s="306"/>
      <c r="L10" s="306"/>
    </row>
    <row r="11" spans="2:16" hidden="1" x14ac:dyDescent="0.25">
      <c r="K11" s="306"/>
      <c r="L11" s="306"/>
    </row>
    <row r="12" spans="2:16" hidden="1" x14ac:dyDescent="0.25">
      <c r="K12" s="306"/>
      <c r="L12" s="306"/>
    </row>
    <row r="13" spans="2:16" hidden="1" x14ac:dyDescent="0.25">
      <c r="K13" s="306"/>
      <c r="L13" s="306"/>
    </row>
    <row r="14" spans="2:16" hidden="1" x14ac:dyDescent="0.25">
      <c r="K14" s="306"/>
      <c r="L14" s="306"/>
    </row>
    <row r="15" spans="2:16" hidden="1" x14ac:dyDescent="0.25">
      <c r="K15" s="306"/>
      <c r="L15" s="306"/>
    </row>
    <row r="16" spans="2:16" hidden="1" x14ac:dyDescent="0.25">
      <c r="K16" s="306"/>
      <c r="L16" s="306"/>
    </row>
    <row r="17" spans="2:13" hidden="1" x14ac:dyDescent="0.25">
      <c r="K17" s="306"/>
      <c r="L17" s="306"/>
    </row>
    <row r="18" spans="2:13" hidden="1" x14ac:dyDescent="0.25">
      <c r="K18" s="306"/>
      <c r="L18" s="306"/>
    </row>
    <row r="19" spans="2:13" hidden="1" x14ac:dyDescent="0.25">
      <c r="K19" s="306"/>
      <c r="L19" s="306"/>
    </row>
    <row r="20" spans="2:13" hidden="1" x14ac:dyDescent="0.25">
      <c r="K20" s="306"/>
      <c r="L20" s="306"/>
    </row>
    <row r="21" spans="2:13" hidden="1" x14ac:dyDescent="0.25">
      <c r="K21" s="306"/>
      <c r="L21" s="306"/>
    </row>
    <row r="22" spans="2:13" hidden="1" x14ac:dyDescent="0.25">
      <c r="K22" s="306"/>
      <c r="L22" s="306"/>
    </row>
    <row r="23" spans="2:13" hidden="1" x14ac:dyDescent="0.25">
      <c r="K23" s="306"/>
      <c r="L23" s="306"/>
    </row>
    <row r="24" spans="2:13" hidden="1" x14ac:dyDescent="0.25">
      <c r="K24" s="306"/>
      <c r="L24" s="306"/>
    </row>
    <row r="25" spans="2:13" hidden="1" x14ac:dyDescent="0.25">
      <c r="K25" s="306"/>
      <c r="L25" s="306"/>
    </row>
    <row r="26" spans="2:13" hidden="1" x14ac:dyDescent="0.25">
      <c r="K26" s="306"/>
      <c r="L26" s="306"/>
    </row>
    <row r="27" spans="2:13" ht="21" thickBot="1" x14ac:dyDescent="0.35">
      <c r="K27" s="307">
        <f>SUMIF(L31:L130,0,D31:D130)</f>
        <v>2023926.0000000002</v>
      </c>
      <c r="L27" s="170">
        <f>SUM(F31:F130)</f>
        <v>0</v>
      </c>
    </row>
    <row r="28" spans="2:13" ht="21" customHeight="1" thickBot="1" x14ac:dyDescent="0.3">
      <c r="B28" s="574" t="str">
        <f ca="1">MID(CELL("filename",B30),FIND("]",CELL("filename",C30),1)+1,99)</f>
        <v>קיזוזים בגין איחורים</v>
      </c>
      <c r="C28" s="575"/>
      <c r="D28" s="575"/>
      <c r="E28" s="575"/>
      <c r="F28" s="575"/>
      <c r="G28" s="575"/>
      <c r="H28" s="576"/>
    </row>
    <row r="29" spans="2:13" ht="42.75" customHeight="1" x14ac:dyDescent="0.25">
      <c r="B29" s="568" t="s">
        <v>0</v>
      </c>
      <c r="C29" s="568" t="s">
        <v>1</v>
      </c>
      <c r="D29" s="568" t="s">
        <v>111</v>
      </c>
      <c r="E29" s="300" t="s">
        <v>110</v>
      </c>
      <c r="F29" s="568" t="s">
        <v>109</v>
      </c>
      <c r="G29" s="568" t="s">
        <v>108</v>
      </c>
      <c r="H29" s="568" t="s">
        <v>107</v>
      </c>
      <c r="J29" s="572" t="s">
        <v>165</v>
      </c>
      <c r="K29" s="572" t="s">
        <v>166</v>
      </c>
      <c r="L29" s="572" t="s">
        <v>167</v>
      </c>
      <c r="M29" s="572" t="s">
        <v>168</v>
      </c>
    </row>
    <row r="30" spans="2:13" ht="31.5" customHeight="1" thickBot="1" x14ac:dyDescent="0.3">
      <c r="B30" s="569"/>
      <c r="C30" s="569"/>
      <c r="D30" s="569"/>
      <c r="E30" s="308" t="s">
        <v>62</v>
      </c>
      <c r="F30" s="569"/>
      <c r="G30" s="569"/>
      <c r="H30" s="569"/>
      <c r="J30" s="573"/>
      <c r="K30" s="573"/>
      <c r="L30" s="573"/>
      <c r="M30" s="573"/>
    </row>
    <row r="31" spans="2:13" ht="72" customHeight="1" x14ac:dyDescent="0.25">
      <c r="B31" s="58">
        <f>IF(C31="","",ROW()-30)</f>
        <v>1</v>
      </c>
      <c r="C31" s="257" t="str">
        <f>'הגבלה לסכום מבוקש (1)'!C31</f>
        <v xml:space="preserve">מרכז למוסיקה ירושלים - כיתות אמן מרים פריד
</v>
      </c>
      <c r="D31" s="51">
        <f>'הגבלה לסכום מבוקש (1)'!U31</f>
        <v>48000</v>
      </c>
      <c r="E31" s="57"/>
      <c r="F31" s="171">
        <f>IF(C31="","",IFERROR(MIN(D31,E31/365*D31),$P$1))</f>
        <v>0</v>
      </c>
      <c r="G31" s="172">
        <f>IF($C31="","",D31-F31)</f>
        <v>48000</v>
      </c>
      <c r="H31" s="172">
        <f>IF($C31="","",G31+M31)</f>
        <v>48000</v>
      </c>
      <c r="J31" s="307">
        <f>IF($C31="","",IFERROR(IF('קיזוזים- החלטות ועדה'!E31=0,0,1),0))</f>
        <v>0</v>
      </c>
      <c r="K31" s="307">
        <f>IF($C31="","",IFERROR(IF(E31=0,0,1),0))</f>
        <v>0</v>
      </c>
      <c r="L31" s="307">
        <f>IF($C31="","",IF(OR(K31=1,J31=1),1,0))</f>
        <v>0</v>
      </c>
      <c r="M31" s="309">
        <f>IF($C31="","",IF(L31=1,0,$L$27*$D31/$K$27))</f>
        <v>0</v>
      </c>
    </row>
    <row r="32" spans="2:13" ht="20.25" x14ac:dyDescent="0.25">
      <c r="B32" s="58">
        <f t="shared" ref="B32:B95" si="0">IF(C32="","",ROW()-30)</f>
        <v>2</v>
      </c>
      <c r="C32" s="257" t="str">
        <f>'הגבלה לסכום מבוקש (1)'!C32</f>
        <v>המרכז למוסיקה ע"ש פיליציה בלומנטל  - צ'ליל בגליל</v>
      </c>
      <c r="D32" s="51">
        <f>'הגבלה לסכום מבוקש (1)'!U32</f>
        <v>50000</v>
      </c>
      <c r="E32" s="57"/>
      <c r="F32" s="171">
        <f t="shared" ref="F32:F95" si="1">IF(C32="","",IFERROR(MIN(D32,E32/365*D32),$P$1))</f>
        <v>0</v>
      </c>
      <c r="G32" s="172">
        <f t="shared" ref="G32:G95" si="2">IF($C32="","",D32-F32)</f>
        <v>50000</v>
      </c>
      <c r="H32" s="172">
        <f t="shared" ref="H32:H95" si="3">IF($C32="","",G32+M32)</f>
        <v>50000</v>
      </c>
      <c r="J32" s="307">
        <f>IF($C32="","",IFERROR(IF('קיזוזים- החלטות ועדה'!E32=0,0,1),0))</f>
        <v>0</v>
      </c>
      <c r="K32" s="307">
        <f t="shared" ref="K32:K95" si="4">IF($C32="","",IFERROR(IF(E32=0,0,1),0))</f>
        <v>0</v>
      </c>
      <c r="L32" s="307">
        <f t="shared" ref="L32:L95" si="5">IF($C32="","",IF(OR(K32=1,J32=1),1,0))</f>
        <v>0</v>
      </c>
      <c r="M32" s="309">
        <f t="shared" ref="M32:M95" si="6">IF($C32="","",IF(L32=1,0,$L$27*$D32/$K$27))</f>
        <v>0</v>
      </c>
    </row>
    <row r="33" spans="2:13" ht="20.25" x14ac:dyDescent="0.25">
      <c r="B33" s="58">
        <f t="shared" si="0"/>
        <v>3</v>
      </c>
      <c r="C33" s="257" t="str">
        <f>'הגבלה לסכום מבוקש (1)'!C33</f>
        <v>נוער מוסיקלי בישראל - כיתות אמן</v>
      </c>
      <c r="D33" s="51">
        <f>'הגבלה לסכום מבוקש (1)'!U33</f>
        <v>40000</v>
      </c>
      <c r="E33" s="57"/>
      <c r="F33" s="171">
        <f t="shared" si="1"/>
        <v>0</v>
      </c>
      <c r="G33" s="172">
        <f t="shared" si="2"/>
        <v>40000</v>
      </c>
      <c r="H33" s="172">
        <f t="shared" si="3"/>
        <v>40000</v>
      </c>
      <c r="J33" s="307">
        <f>IF($C33="","",IFERROR(IF('קיזוזים- החלטות ועדה'!E33=0,0,1),0))</f>
        <v>0</v>
      </c>
      <c r="K33" s="307">
        <f t="shared" si="4"/>
        <v>0</v>
      </c>
      <c r="L33" s="307">
        <f t="shared" si="5"/>
        <v>0</v>
      </c>
      <c r="M33" s="309">
        <f t="shared" si="6"/>
        <v>0</v>
      </c>
    </row>
    <row r="34" spans="2:13" ht="20.25" x14ac:dyDescent="0.25">
      <c r="B34" s="58">
        <f t="shared" si="0"/>
        <v>4</v>
      </c>
      <c r="C34" s="257" t="str">
        <f>'הגבלה לסכום מבוקש (1)'!C34</f>
        <v>בר-קיימא - ליריק אופרה - כיתות אמן</v>
      </c>
      <c r="D34" s="51">
        <f>'הגבלה לסכום מבוקש (1)'!U34</f>
        <v>58634.930322218403</v>
      </c>
      <c r="E34" s="57"/>
      <c r="F34" s="171">
        <f t="shared" si="1"/>
        <v>0</v>
      </c>
      <c r="G34" s="172">
        <f t="shared" si="2"/>
        <v>58634.930322218403</v>
      </c>
      <c r="H34" s="172">
        <f t="shared" si="3"/>
        <v>58634.930322218403</v>
      </c>
      <c r="J34" s="307">
        <f>IF($C34="","",IFERROR(IF('קיזוזים- החלטות ועדה'!E34=0,0,1),0))</f>
        <v>0</v>
      </c>
      <c r="K34" s="307">
        <f t="shared" si="4"/>
        <v>0</v>
      </c>
      <c r="L34" s="307">
        <f t="shared" si="5"/>
        <v>0</v>
      </c>
      <c r="M34" s="309">
        <f t="shared" si="6"/>
        <v>0</v>
      </c>
    </row>
    <row r="35" spans="2:13" ht="20.25" x14ac:dyDescent="0.25">
      <c r="B35" s="58">
        <f t="shared" si="0"/>
        <v>5</v>
      </c>
      <c r="C35" s="257" t="str">
        <f>'הגבלה לסכום מבוקש (1)'!C35</f>
        <v>עמותת כליזמרים כיתת אמן בצפת</v>
      </c>
      <c r="D35" s="51">
        <f>'הגבלה לסכום מבוקש (1)'!U35</f>
        <v>77459.002647021509</v>
      </c>
      <c r="E35" s="57"/>
      <c r="F35" s="171">
        <f t="shared" si="1"/>
        <v>0</v>
      </c>
      <c r="G35" s="172">
        <f t="shared" si="2"/>
        <v>77459.002647021509</v>
      </c>
      <c r="H35" s="172">
        <f t="shared" si="3"/>
        <v>77459.002647021509</v>
      </c>
      <c r="J35" s="307">
        <f>IF($C35="","",IFERROR(IF('קיזוזים- החלטות ועדה'!E35=0,0,1),0))</f>
        <v>0</v>
      </c>
      <c r="K35" s="307">
        <f t="shared" si="4"/>
        <v>0</v>
      </c>
      <c r="L35" s="307">
        <f t="shared" si="5"/>
        <v>0</v>
      </c>
      <c r="M35" s="309">
        <f t="shared" si="6"/>
        <v>0</v>
      </c>
    </row>
    <row r="36" spans="2:13" ht="20.25" x14ac:dyDescent="0.25">
      <c r="B36" s="58">
        <f t="shared" si="0"/>
        <v>6</v>
      </c>
      <c r="C36" s="257" t="str">
        <f>'הגבלה לסכום מבוקש (1)'!C36</f>
        <v xml:space="preserve">מרכז למוסיקה ירושלים - כיתות אמן - מארי פרחיה
</v>
      </c>
      <c r="D36" s="51">
        <f>'הגבלה לסכום מבוקש (1)'!U36</f>
        <v>55000</v>
      </c>
      <c r="E36" s="57"/>
      <c r="F36" s="171">
        <f t="shared" si="1"/>
        <v>0</v>
      </c>
      <c r="G36" s="172">
        <f t="shared" si="2"/>
        <v>55000</v>
      </c>
      <c r="H36" s="172">
        <f t="shared" si="3"/>
        <v>55000</v>
      </c>
      <c r="J36" s="307">
        <f>IF($C36="","",IFERROR(IF('קיזוזים- החלטות ועדה'!E36=0,0,1),0))</f>
        <v>0</v>
      </c>
      <c r="K36" s="307">
        <f t="shared" si="4"/>
        <v>0</v>
      </c>
      <c r="L36" s="307">
        <f t="shared" si="5"/>
        <v>0</v>
      </c>
      <c r="M36" s="309">
        <f t="shared" si="6"/>
        <v>0</v>
      </c>
    </row>
    <row r="37" spans="2:13" ht="20.25" x14ac:dyDescent="0.25">
      <c r="B37" s="58">
        <f t="shared" si="0"/>
        <v>7</v>
      </c>
      <c r="C37" s="257" t="str">
        <f>'הגבלה לסכום מבוקש (1)'!C37</f>
        <v>תל-חי - כיתות אמן בינ"ל לפסנתר</v>
      </c>
      <c r="D37" s="51">
        <f>'הגבלה לסכום מבוקש (1)'!U37</f>
        <v>83276.04714724519</v>
      </c>
      <c r="E37" s="57"/>
      <c r="F37" s="171">
        <f t="shared" si="1"/>
        <v>0</v>
      </c>
      <c r="G37" s="172">
        <f t="shared" si="2"/>
        <v>83276.04714724519</v>
      </c>
      <c r="H37" s="172">
        <f t="shared" si="3"/>
        <v>83276.04714724519</v>
      </c>
      <c r="J37" s="307">
        <f>IF($C37="","",IFERROR(IF('קיזוזים- החלטות ועדה'!E37=0,0,1),0))</f>
        <v>0</v>
      </c>
      <c r="K37" s="307">
        <f t="shared" si="4"/>
        <v>0</v>
      </c>
      <c r="L37" s="307">
        <f t="shared" si="5"/>
        <v>0</v>
      </c>
      <c r="M37" s="309">
        <f t="shared" si="6"/>
        <v>0</v>
      </c>
    </row>
    <row r="38" spans="2:13" ht="20.25" x14ac:dyDescent="0.25">
      <c r="B38" s="58">
        <f t="shared" si="0"/>
        <v>8</v>
      </c>
      <c r="C38" s="257" t="str">
        <f>'הגבלה לסכום מבוקש (1)'!C38</f>
        <v>קשת אילון - קורס קיץ</v>
      </c>
      <c r="D38" s="51">
        <f>'הגבלה לסכום מבוקש (1)'!U38</f>
        <v>98354</v>
      </c>
      <c r="E38" s="57"/>
      <c r="F38" s="171">
        <f t="shared" si="1"/>
        <v>0</v>
      </c>
      <c r="G38" s="172">
        <f t="shared" si="2"/>
        <v>98354</v>
      </c>
      <c r="H38" s="172">
        <f t="shared" si="3"/>
        <v>98354</v>
      </c>
      <c r="J38" s="307">
        <f>IF($C38="","",IFERROR(IF('קיזוזים- החלטות ועדה'!E38=0,0,1),0))</f>
        <v>0</v>
      </c>
      <c r="K38" s="307">
        <f t="shared" si="4"/>
        <v>0</v>
      </c>
      <c r="L38" s="307">
        <f t="shared" si="5"/>
        <v>0</v>
      </c>
      <c r="M38" s="309">
        <f t="shared" si="6"/>
        <v>0</v>
      </c>
    </row>
    <row r="39" spans="2:13" ht="20.25" x14ac:dyDescent="0.25">
      <c r="B39" s="58" t="str">
        <f t="shared" si="0"/>
        <v/>
      </c>
      <c r="C39" s="257" t="str">
        <f>'הגבלה לסכום מבוקש (1)'!C39</f>
        <v/>
      </c>
      <c r="D39" s="51" t="str">
        <f>'הגבלה לסכום מבוקש (1)'!U39</f>
        <v/>
      </c>
      <c r="E39" s="57"/>
      <c r="F39" s="171" t="str">
        <f t="shared" si="1"/>
        <v/>
      </c>
      <c r="G39" s="172" t="str">
        <f t="shared" si="2"/>
        <v/>
      </c>
      <c r="H39" s="172" t="str">
        <f t="shared" si="3"/>
        <v/>
      </c>
      <c r="J39" s="307" t="str">
        <f>IF($C39="","",IFERROR(IF('קיזוזים- החלטות ועדה'!E39=0,0,1),0))</f>
        <v/>
      </c>
      <c r="K39" s="307" t="str">
        <f t="shared" si="4"/>
        <v/>
      </c>
      <c r="L39" s="307" t="str">
        <f t="shared" si="5"/>
        <v/>
      </c>
      <c r="M39" s="309" t="str">
        <f t="shared" si="6"/>
        <v/>
      </c>
    </row>
    <row r="40" spans="2:13" ht="20.25" x14ac:dyDescent="0.25">
      <c r="B40" s="58" t="str">
        <f t="shared" si="0"/>
        <v/>
      </c>
      <c r="C40" s="257" t="str">
        <f>'הגבלה לסכום מבוקש (1)'!C40</f>
        <v/>
      </c>
      <c r="D40" s="51" t="str">
        <f>'הגבלה לסכום מבוקש (1)'!U40</f>
        <v/>
      </c>
      <c r="E40" s="57"/>
      <c r="F40" s="171" t="str">
        <f t="shared" si="1"/>
        <v/>
      </c>
      <c r="G40" s="172" t="str">
        <f t="shared" si="2"/>
        <v/>
      </c>
      <c r="H40" s="172" t="str">
        <f t="shared" si="3"/>
        <v/>
      </c>
      <c r="J40" s="307" t="str">
        <f>IF($C40="","",IFERROR(IF('קיזוזים- החלטות ועדה'!E40=0,0,1),0))</f>
        <v/>
      </c>
      <c r="K40" s="307" t="str">
        <f t="shared" si="4"/>
        <v/>
      </c>
      <c r="L40" s="307" t="str">
        <f t="shared" si="5"/>
        <v/>
      </c>
      <c r="M40" s="309" t="str">
        <f t="shared" si="6"/>
        <v/>
      </c>
    </row>
    <row r="41" spans="2:13" ht="20.25" x14ac:dyDescent="0.25">
      <c r="B41" s="58" t="str">
        <f t="shared" si="0"/>
        <v/>
      </c>
      <c r="C41" s="257" t="str">
        <f>'הגבלה לסכום מבוקש (1)'!C41</f>
        <v/>
      </c>
      <c r="D41" s="51" t="str">
        <f>'הגבלה לסכום מבוקש (1)'!U41</f>
        <v/>
      </c>
      <c r="E41" s="57"/>
      <c r="F41" s="171" t="str">
        <f t="shared" si="1"/>
        <v/>
      </c>
      <c r="G41" s="172" t="str">
        <f t="shared" si="2"/>
        <v/>
      </c>
      <c r="H41" s="172" t="str">
        <f t="shared" si="3"/>
        <v/>
      </c>
      <c r="J41" s="307" t="str">
        <f>IF($C41="","",IFERROR(IF('קיזוזים- החלטות ועדה'!E41=0,0,1),0))</f>
        <v/>
      </c>
      <c r="K41" s="307" t="str">
        <f t="shared" si="4"/>
        <v/>
      </c>
      <c r="L41" s="307" t="str">
        <f t="shared" si="5"/>
        <v/>
      </c>
      <c r="M41" s="309" t="str">
        <f t="shared" si="6"/>
        <v/>
      </c>
    </row>
    <row r="42" spans="2:13" ht="20.25" x14ac:dyDescent="0.25">
      <c r="B42" s="58">
        <f t="shared" si="0"/>
        <v>12</v>
      </c>
      <c r="C42" s="257" t="str">
        <f>'הגבלה לסכום מבוקש (1)'!C42</f>
        <v>אתו"ס - כיתת אמן ניצוח</v>
      </c>
      <c r="D42" s="51">
        <f>'הגבלה לסכום מבוקש (1)'!U42</f>
        <v>48681.132313496091</v>
      </c>
      <c r="E42" s="57"/>
      <c r="F42" s="171">
        <f t="shared" si="1"/>
        <v>0</v>
      </c>
      <c r="G42" s="172">
        <f t="shared" si="2"/>
        <v>48681.132313496091</v>
      </c>
      <c r="H42" s="172">
        <f t="shared" si="3"/>
        <v>48681.132313496091</v>
      </c>
      <c r="J42" s="307">
        <f>IF($C42="","",IFERROR(IF('קיזוזים- החלטות ועדה'!E42=0,0,1),0))</f>
        <v>0</v>
      </c>
      <c r="K42" s="307">
        <f t="shared" si="4"/>
        <v>0</v>
      </c>
      <c r="L42" s="307">
        <f t="shared" si="5"/>
        <v>0</v>
      </c>
      <c r="M42" s="309">
        <f t="shared" si="6"/>
        <v>0</v>
      </c>
    </row>
    <row r="43" spans="2:13" ht="20.25" x14ac:dyDescent="0.25">
      <c r="B43" s="58" t="str">
        <f t="shared" si="0"/>
        <v/>
      </c>
      <c r="C43" s="257" t="str">
        <f>'הגבלה לסכום מבוקש (1)'!C43</f>
        <v/>
      </c>
      <c r="D43" s="51" t="str">
        <f>'הגבלה לסכום מבוקש (1)'!U43</f>
        <v/>
      </c>
      <c r="E43" s="57"/>
      <c r="F43" s="171" t="str">
        <f t="shared" si="1"/>
        <v/>
      </c>
      <c r="G43" s="172" t="str">
        <f t="shared" si="2"/>
        <v/>
      </c>
      <c r="H43" s="172" t="str">
        <f t="shared" si="3"/>
        <v/>
      </c>
      <c r="J43" s="307" t="str">
        <f>IF($C43="","",IFERROR(IF('קיזוזים- החלטות ועדה'!E43=0,0,1),0))</f>
        <v/>
      </c>
      <c r="K43" s="307" t="str">
        <f t="shared" si="4"/>
        <v/>
      </c>
      <c r="L43" s="307" t="str">
        <f t="shared" si="5"/>
        <v/>
      </c>
      <c r="M43" s="309" t="str">
        <f t="shared" si="6"/>
        <v/>
      </c>
    </row>
    <row r="44" spans="2:13" ht="20.25" x14ac:dyDescent="0.25">
      <c r="B44" s="58" t="str">
        <f t="shared" si="0"/>
        <v/>
      </c>
      <c r="C44" s="257" t="str">
        <f>'הגבלה לסכום מבוקש (1)'!C44</f>
        <v/>
      </c>
      <c r="D44" s="51" t="str">
        <f>'הגבלה לסכום מבוקש (1)'!U44</f>
        <v/>
      </c>
      <c r="E44" s="57"/>
      <c r="F44" s="171" t="str">
        <f t="shared" si="1"/>
        <v/>
      </c>
      <c r="G44" s="172" t="str">
        <f t="shared" si="2"/>
        <v/>
      </c>
      <c r="H44" s="172" t="str">
        <f t="shared" si="3"/>
        <v/>
      </c>
      <c r="J44" s="307" t="str">
        <f>IF($C44="","",IFERROR(IF('קיזוזים- החלטות ועדה'!E44=0,0,1),0))</f>
        <v/>
      </c>
      <c r="K44" s="307" t="str">
        <f t="shared" si="4"/>
        <v/>
      </c>
      <c r="L44" s="307" t="str">
        <f t="shared" si="5"/>
        <v/>
      </c>
      <c r="M44" s="309" t="str">
        <f t="shared" si="6"/>
        <v/>
      </c>
    </row>
    <row r="45" spans="2:13" ht="52.5" customHeight="1" x14ac:dyDescent="0.25">
      <c r="B45" s="58" t="str">
        <f t="shared" si="0"/>
        <v/>
      </c>
      <c r="C45" s="257" t="str">
        <f>'הגבלה לסכום מבוקש (1)'!C45</f>
        <v/>
      </c>
      <c r="D45" s="51" t="str">
        <f>'הגבלה לסכום מבוקש (1)'!U45</f>
        <v/>
      </c>
      <c r="E45" s="57"/>
      <c r="F45" s="171" t="str">
        <f t="shared" si="1"/>
        <v/>
      </c>
      <c r="G45" s="172" t="str">
        <f t="shared" si="2"/>
        <v/>
      </c>
      <c r="H45" s="172" t="str">
        <f t="shared" si="3"/>
        <v/>
      </c>
      <c r="J45" s="307" t="str">
        <f>IF($C45="","",IFERROR(IF('קיזוזים- החלטות ועדה'!E45=0,0,1),0))</f>
        <v/>
      </c>
      <c r="K45" s="307" t="str">
        <f t="shared" si="4"/>
        <v/>
      </c>
      <c r="L45" s="307" t="str">
        <f t="shared" si="5"/>
        <v/>
      </c>
      <c r="M45" s="309" t="str">
        <f t="shared" si="6"/>
        <v/>
      </c>
    </row>
    <row r="46" spans="2:13" ht="52.5" customHeight="1" x14ac:dyDescent="0.25">
      <c r="B46" s="58">
        <f t="shared" si="0"/>
        <v>16</v>
      </c>
      <c r="C46" s="257" t="str">
        <f>'הגבלה לסכום מבוקש (1)'!C46</f>
        <v>תמוז - 98  - אופרה זעירה</v>
      </c>
      <c r="D46" s="51">
        <f>'הגבלה לסכום מבוקש (1)'!U46</f>
        <v>38797.03946698807</v>
      </c>
      <c r="E46" s="57"/>
      <c r="F46" s="171">
        <f t="shared" si="1"/>
        <v>0</v>
      </c>
      <c r="G46" s="172">
        <f t="shared" si="2"/>
        <v>38797.03946698807</v>
      </c>
      <c r="H46" s="172">
        <f t="shared" si="3"/>
        <v>38797.03946698807</v>
      </c>
      <c r="J46" s="307">
        <f>IF($C46="","",IFERROR(IF('קיזוזים- החלטות ועדה'!E46=0,0,1),0))</f>
        <v>0</v>
      </c>
      <c r="K46" s="307">
        <f t="shared" si="4"/>
        <v>0</v>
      </c>
      <c r="L46" s="307">
        <f t="shared" si="5"/>
        <v>0</v>
      </c>
      <c r="M46" s="309">
        <f t="shared" si="6"/>
        <v>0</v>
      </c>
    </row>
    <row r="47" spans="2:13" ht="57" customHeight="1" x14ac:dyDescent="0.25">
      <c r="B47" s="58" t="str">
        <f t="shared" si="0"/>
        <v/>
      </c>
      <c r="C47" s="257" t="str">
        <f>'הגבלה לסכום מבוקש (1)'!C47</f>
        <v/>
      </c>
      <c r="D47" s="51" t="str">
        <f>'הגבלה לסכום מבוקש (1)'!U47</f>
        <v/>
      </c>
      <c r="E47" s="57"/>
      <c r="F47" s="171" t="str">
        <f t="shared" si="1"/>
        <v/>
      </c>
      <c r="G47" s="172" t="str">
        <f t="shared" si="2"/>
        <v/>
      </c>
      <c r="H47" s="172" t="str">
        <f t="shared" si="3"/>
        <v/>
      </c>
      <c r="J47" s="307" t="str">
        <f>IF($C47="","",IFERROR(IF('קיזוזים- החלטות ועדה'!E47=0,0,1),0))</f>
        <v/>
      </c>
      <c r="K47" s="307" t="str">
        <f t="shared" si="4"/>
        <v/>
      </c>
      <c r="L47" s="307" t="str">
        <f t="shared" si="5"/>
        <v/>
      </c>
      <c r="M47" s="309" t="str">
        <f t="shared" si="6"/>
        <v/>
      </c>
    </row>
    <row r="48" spans="2:13" ht="45.75" customHeight="1" x14ac:dyDescent="0.25">
      <c r="B48" s="58">
        <f t="shared" si="0"/>
        <v>18</v>
      </c>
      <c r="C48" s="257" t="str">
        <f>'הגבלה לסכום מבוקש (1)'!C48</f>
        <v>הקם - שיר לשירה</v>
      </c>
      <c r="D48" s="51">
        <f>'הגבלה לסכום מבוקש (1)'!U48</f>
        <v>55417.403730701641</v>
      </c>
      <c r="E48" s="57"/>
      <c r="F48" s="171">
        <f t="shared" si="1"/>
        <v>0</v>
      </c>
      <c r="G48" s="172">
        <f t="shared" si="2"/>
        <v>55417.403730701641</v>
      </c>
      <c r="H48" s="172">
        <f t="shared" si="3"/>
        <v>55417.403730701641</v>
      </c>
      <c r="J48" s="307">
        <f>IF($C48="","",IFERROR(IF('קיזוזים- החלטות ועדה'!E48=0,0,1),0))</f>
        <v>0</v>
      </c>
      <c r="K48" s="307">
        <f t="shared" si="4"/>
        <v>0</v>
      </c>
      <c r="L48" s="307">
        <f t="shared" si="5"/>
        <v>0</v>
      </c>
      <c r="M48" s="309">
        <f t="shared" si="6"/>
        <v>0</v>
      </c>
    </row>
    <row r="49" spans="2:13" ht="58.5" customHeight="1" x14ac:dyDescent="0.25">
      <c r="B49" s="58">
        <f t="shared" si="0"/>
        <v>19</v>
      </c>
      <c r="C49" s="257" t="str">
        <f>'הגבלה לסכום מבוקש (1)'!C49</f>
        <v>המרכז למוסיקה ע"ש פיליציה בלומנטל  - שוברטיאדה</v>
      </c>
      <c r="D49" s="51">
        <f>'הגבלה לסכום מבוקש (1)'!U49</f>
        <v>49599.554752761367</v>
      </c>
      <c r="E49" s="57"/>
      <c r="F49" s="171">
        <f t="shared" si="1"/>
        <v>0</v>
      </c>
      <c r="G49" s="172">
        <f t="shared" si="2"/>
        <v>49599.554752761367</v>
      </c>
      <c r="H49" s="172">
        <f t="shared" si="3"/>
        <v>49599.554752761367</v>
      </c>
      <c r="J49" s="307">
        <f>IF($C49="","",IFERROR(IF('קיזוזים- החלטות ועדה'!E49=0,0,1),0))</f>
        <v>0</v>
      </c>
      <c r="K49" s="307">
        <f t="shared" si="4"/>
        <v>0</v>
      </c>
      <c r="L49" s="307">
        <f t="shared" si="5"/>
        <v>0</v>
      </c>
      <c r="M49" s="309">
        <f t="shared" si="6"/>
        <v>0</v>
      </c>
    </row>
    <row r="50" spans="2:13" ht="58.5" customHeight="1" x14ac:dyDescent="0.25">
      <c r="B50" s="58">
        <f t="shared" si="0"/>
        <v>20</v>
      </c>
      <c r="C50" s="257" t="str">
        <f>'הגבלה לסכום מבוקש (1)'!C50</f>
        <v>המרכז למוסיקה ע"ש פיליציה בלומנטל  - פועם בלב</v>
      </c>
      <c r="D50" s="51">
        <f>'הגבלה לסכום מבוקש (1)'!U50</f>
        <v>50000</v>
      </c>
      <c r="E50" s="57"/>
      <c r="F50" s="171">
        <f t="shared" si="1"/>
        <v>0</v>
      </c>
      <c r="G50" s="172">
        <f t="shared" si="2"/>
        <v>50000</v>
      </c>
      <c r="H50" s="172">
        <f t="shared" si="3"/>
        <v>50000</v>
      </c>
      <c r="J50" s="307">
        <f>IF($C50="","",IFERROR(IF('קיזוזים- החלטות ועדה'!E50=0,0,1),0))</f>
        <v>0</v>
      </c>
      <c r="K50" s="307">
        <f t="shared" si="4"/>
        <v>0</v>
      </c>
      <c r="L50" s="307">
        <f t="shared" si="5"/>
        <v>0</v>
      </c>
      <c r="M50" s="309">
        <f t="shared" si="6"/>
        <v>0</v>
      </c>
    </row>
    <row r="51" spans="2:13" ht="58.5" customHeight="1" x14ac:dyDescent="0.25">
      <c r="B51" s="58" t="str">
        <f t="shared" si="0"/>
        <v/>
      </c>
      <c r="C51" s="257" t="str">
        <f>'הגבלה לסכום מבוקש (1)'!C51</f>
        <v/>
      </c>
      <c r="D51" s="51" t="str">
        <f>'הגבלה לסכום מבוקש (1)'!U51</f>
        <v/>
      </c>
      <c r="E51" s="57"/>
      <c r="F51" s="171" t="str">
        <f t="shared" si="1"/>
        <v/>
      </c>
      <c r="G51" s="172" t="str">
        <f t="shared" si="2"/>
        <v/>
      </c>
      <c r="H51" s="172" t="str">
        <f t="shared" si="3"/>
        <v/>
      </c>
      <c r="J51" s="307" t="str">
        <f>IF($C51="","",IFERROR(IF('קיזוזים- החלטות ועדה'!E51=0,0,1),0))</f>
        <v/>
      </c>
      <c r="K51" s="307" t="str">
        <f t="shared" si="4"/>
        <v/>
      </c>
      <c r="L51" s="307" t="str">
        <f t="shared" si="5"/>
        <v/>
      </c>
      <c r="M51" s="309" t="str">
        <f t="shared" si="6"/>
        <v/>
      </c>
    </row>
    <row r="52" spans="2:13" ht="58.5" customHeight="1" x14ac:dyDescent="0.25">
      <c r="B52" s="58">
        <f t="shared" si="0"/>
        <v>22</v>
      </c>
      <c r="C52" s="257" t="str">
        <f>'הגבלה לסכום מבוקש (1)'!C52</f>
        <v>הזירה הבין-תחומית - פרויקט מוזיקלי</v>
      </c>
      <c r="D52" s="51">
        <f>'הגבלה לסכום מבוקש (1)'!U52</f>
        <v>40842.2064407012</v>
      </c>
      <c r="E52" s="57"/>
      <c r="F52" s="171">
        <f t="shared" si="1"/>
        <v>0</v>
      </c>
      <c r="G52" s="172">
        <f t="shared" si="2"/>
        <v>40842.2064407012</v>
      </c>
      <c r="H52" s="172">
        <f t="shared" si="3"/>
        <v>40842.2064407012</v>
      </c>
      <c r="J52" s="307">
        <f>IF($C52="","",IFERROR(IF('קיזוזים- החלטות ועדה'!E52=0,0,1),0))</f>
        <v>0</v>
      </c>
      <c r="K52" s="307">
        <f t="shared" si="4"/>
        <v>0</v>
      </c>
      <c r="L52" s="307">
        <f t="shared" si="5"/>
        <v>0</v>
      </c>
      <c r="M52" s="309">
        <f t="shared" si="6"/>
        <v>0</v>
      </c>
    </row>
    <row r="53" spans="2:13" ht="58.5" customHeight="1" x14ac:dyDescent="0.25">
      <c r="B53" s="58">
        <f t="shared" si="0"/>
        <v>23</v>
      </c>
      <c r="C53" s="257" t="str">
        <f>'הגבלה לסכום מבוקש (1)'!C53</f>
        <v>מוזתיקה - קונצרטים לאוכלוסיות מיוחדות</v>
      </c>
      <c r="D53" s="51">
        <f>'הגבלה לסכום מבוקש (1)'!U53</f>
        <v>100000</v>
      </c>
      <c r="E53" s="57"/>
      <c r="F53" s="171">
        <f t="shared" si="1"/>
        <v>0</v>
      </c>
      <c r="G53" s="172">
        <f t="shared" si="2"/>
        <v>100000</v>
      </c>
      <c r="H53" s="172">
        <f t="shared" si="3"/>
        <v>100000</v>
      </c>
      <c r="J53" s="307">
        <f>IF($C53="","",IFERROR(IF('קיזוזים- החלטות ועדה'!E53=0,0,1),0))</f>
        <v>0</v>
      </c>
      <c r="K53" s="307">
        <f t="shared" si="4"/>
        <v>0</v>
      </c>
      <c r="L53" s="307">
        <f t="shared" si="5"/>
        <v>0</v>
      </c>
      <c r="M53" s="309">
        <f t="shared" si="6"/>
        <v>0</v>
      </c>
    </row>
    <row r="54" spans="2:13" ht="68.25" customHeight="1" x14ac:dyDescent="0.25">
      <c r="B54" s="58">
        <f t="shared" si="0"/>
        <v>24</v>
      </c>
      <c r="C54" s="257" t="str">
        <f>'הגבלה לסכום מבוקש (1)'!C54</f>
        <v>קשת אילון - סמינרים לנגנים ישראליים צעירים</v>
      </c>
      <c r="D54" s="51">
        <f>'הגבלה לסכום מבוקש (1)'!U54</f>
        <v>69928.727031855437</v>
      </c>
      <c r="E54" s="57"/>
      <c r="F54" s="171">
        <f t="shared" si="1"/>
        <v>0</v>
      </c>
      <c r="G54" s="172">
        <f t="shared" si="2"/>
        <v>69928.727031855437</v>
      </c>
      <c r="H54" s="172">
        <f t="shared" si="3"/>
        <v>69928.727031855437</v>
      </c>
      <c r="J54" s="307">
        <f>IF($C54="","",IFERROR(IF('קיזוזים- החלטות ועדה'!E54=0,0,1),0))</f>
        <v>0</v>
      </c>
      <c r="K54" s="307">
        <f t="shared" si="4"/>
        <v>0</v>
      </c>
      <c r="L54" s="307">
        <f t="shared" si="5"/>
        <v>0</v>
      </c>
      <c r="M54" s="309">
        <f t="shared" si="6"/>
        <v>0</v>
      </c>
    </row>
    <row r="55" spans="2:13" ht="68.25" customHeight="1" x14ac:dyDescent="0.25">
      <c r="B55" s="58" t="str">
        <f t="shared" si="0"/>
        <v/>
      </c>
      <c r="C55" s="257" t="str">
        <f>'הגבלה לסכום מבוקש (1)'!C55</f>
        <v/>
      </c>
      <c r="D55" s="51" t="str">
        <f>'הגבלה לסכום מבוקש (1)'!U55</f>
        <v/>
      </c>
      <c r="E55" s="57"/>
      <c r="F55" s="171" t="str">
        <f t="shared" si="1"/>
        <v/>
      </c>
      <c r="G55" s="172" t="str">
        <f t="shared" si="2"/>
        <v/>
      </c>
      <c r="H55" s="172" t="str">
        <f t="shared" si="3"/>
        <v/>
      </c>
      <c r="J55" s="307" t="str">
        <f>IF($C55="","",IFERROR(IF('קיזוזים- החלטות ועדה'!E55=0,0,1),0))</f>
        <v/>
      </c>
      <c r="K55" s="307" t="str">
        <f t="shared" si="4"/>
        <v/>
      </c>
      <c r="L55" s="307" t="str">
        <f t="shared" si="5"/>
        <v/>
      </c>
      <c r="M55" s="309" t="str">
        <f t="shared" si="6"/>
        <v/>
      </c>
    </row>
    <row r="56" spans="2:13" ht="68.25" customHeight="1" x14ac:dyDescent="0.25">
      <c r="B56" s="58">
        <f t="shared" si="0"/>
        <v>26</v>
      </c>
      <c r="C56" s="257" t="str">
        <f>'הגבלה לסכום מבוקש (1)'!C56</f>
        <v>בר-קיימא  - ליריק אופרה - פרויקט אוופראי</v>
      </c>
      <c r="D56" s="51">
        <f>'הגבלה לסכום מבוקש (1)'!U56</f>
        <v>53984.870667956769</v>
      </c>
      <c r="E56" s="57"/>
      <c r="F56" s="171">
        <f t="shared" si="1"/>
        <v>0</v>
      </c>
      <c r="G56" s="172">
        <f t="shared" si="2"/>
        <v>53984.870667956769</v>
      </c>
      <c r="H56" s="172">
        <f t="shared" si="3"/>
        <v>53984.870667956769</v>
      </c>
      <c r="J56" s="307">
        <f>IF($C56="","",IFERROR(IF('קיזוזים- החלטות ועדה'!E56=0,0,1),0))</f>
        <v>0</v>
      </c>
      <c r="K56" s="307">
        <f t="shared" si="4"/>
        <v>0</v>
      </c>
      <c r="L56" s="307">
        <f t="shared" si="5"/>
        <v>0</v>
      </c>
      <c r="M56" s="309">
        <f t="shared" si="6"/>
        <v>0</v>
      </c>
    </row>
    <row r="57" spans="2:13" ht="68.25" customHeight="1" x14ac:dyDescent="0.25">
      <c r="B57" s="58" t="str">
        <f t="shared" si="0"/>
        <v/>
      </c>
      <c r="C57" s="257" t="str">
        <f>'הגבלה לסכום מבוקש (1)'!C57</f>
        <v/>
      </c>
      <c r="D57" s="51" t="str">
        <f>'הגבלה לסכום מבוקש (1)'!U57</f>
        <v/>
      </c>
      <c r="E57" s="57"/>
      <c r="F57" s="171" t="str">
        <f t="shared" si="1"/>
        <v/>
      </c>
      <c r="G57" s="172" t="str">
        <f t="shared" si="2"/>
        <v/>
      </c>
      <c r="H57" s="172" t="str">
        <f t="shared" si="3"/>
        <v/>
      </c>
      <c r="J57" s="307" t="str">
        <f>IF($C57="","",IFERROR(IF('קיזוזים- החלטות ועדה'!E57=0,0,1),0))</f>
        <v/>
      </c>
      <c r="K57" s="307" t="str">
        <f t="shared" si="4"/>
        <v/>
      </c>
      <c r="L57" s="307" t="str">
        <f t="shared" si="5"/>
        <v/>
      </c>
      <c r="M57" s="309" t="str">
        <f t="shared" si="6"/>
        <v/>
      </c>
    </row>
    <row r="58" spans="2:13" ht="68.25" customHeight="1" x14ac:dyDescent="0.25">
      <c r="B58" s="58">
        <f t="shared" si="0"/>
        <v>28</v>
      </c>
      <c r="C58" s="257" t="str">
        <f>'הגבלה לסכום מבוקש (1)'!C58</f>
        <v>ארגון המקהלות בישראל - ברוב קולות</v>
      </c>
      <c r="D58" s="51">
        <f>'הגבלה לסכום מבוקש (1)'!U58</f>
        <v>38882.435000541751</v>
      </c>
      <c r="E58" s="57"/>
      <c r="F58" s="171">
        <f t="shared" si="1"/>
        <v>0</v>
      </c>
      <c r="G58" s="172">
        <f t="shared" si="2"/>
        <v>38882.435000541751</v>
      </c>
      <c r="H58" s="172">
        <f t="shared" si="3"/>
        <v>38882.435000541751</v>
      </c>
      <c r="J58" s="307">
        <f>IF($C58="","",IFERROR(IF('קיזוזים- החלטות ועדה'!E58=0,0,1),0))</f>
        <v>0</v>
      </c>
      <c r="K58" s="307">
        <f t="shared" si="4"/>
        <v>0</v>
      </c>
      <c r="L58" s="307">
        <f t="shared" si="5"/>
        <v>0</v>
      </c>
      <c r="M58" s="309">
        <f t="shared" si="6"/>
        <v>0</v>
      </c>
    </row>
    <row r="59" spans="2:13" ht="68.25" customHeight="1" x14ac:dyDescent="0.25">
      <c r="B59" s="58" t="str">
        <f t="shared" si="0"/>
        <v/>
      </c>
      <c r="C59" s="257" t="str">
        <f>'הגבלה לסכום מבוקש (1)'!C59</f>
        <v/>
      </c>
      <c r="D59" s="51" t="str">
        <f>'הגבלה לסכום מבוקש (1)'!U59</f>
        <v/>
      </c>
      <c r="E59" s="57"/>
      <c r="F59" s="171" t="str">
        <f t="shared" si="1"/>
        <v/>
      </c>
      <c r="G59" s="172" t="str">
        <f t="shared" si="2"/>
        <v/>
      </c>
      <c r="H59" s="172" t="str">
        <f t="shared" si="3"/>
        <v/>
      </c>
      <c r="J59" s="307" t="str">
        <f>IF($C59="","",IFERROR(IF('קיזוזים- החלטות ועדה'!E59=0,0,1),0))</f>
        <v/>
      </c>
      <c r="K59" s="307" t="str">
        <f t="shared" si="4"/>
        <v/>
      </c>
      <c r="L59" s="307" t="str">
        <f t="shared" si="5"/>
        <v/>
      </c>
      <c r="M59" s="309" t="str">
        <f t="shared" si="6"/>
        <v/>
      </c>
    </row>
    <row r="60" spans="2:13" ht="68.25" customHeight="1" x14ac:dyDescent="0.25">
      <c r="B60" s="58">
        <f t="shared" si="0"/>
        <v>30</v>
      </c>
      <c r="C60" s="257" t="str">
        <f>'הגבלה לסכום מבוקש (1)'!C60</f>
        <v xml:space="preserve">האופרה הירושלמית </v>
      </c>
      <c r="D60" s="51">
        <f>'הגבלה לסכום מבוקש (1)'!U60</f>
        <v>72974.177324592791</v>
      </c>
      <c r="E60" s="57"/>
      <c r="F60" s="171">
        <f t="shared" si="1"/>
        <v>0</v>
      </c>
      <c r="G60" s="172">
        <f t="shared" si="2"/>
        <v>72974.177324592791</v>
      </c>
      <c r="H60" s="172">
        <f t="shared" si="3"/>
        <v>72974.177324592791</v>
      </c>
      <c r="J60" s="307">
        <f>IF($C60="","",IFERROR(IF('קיזוזים- החלטות ועדה'!E60=0,0,1),0))</f>
        <v>0</v>
      </c>
      <c r="K60" s="307">
        <f t="shared" si="4"/>
        <v>0</v>
      </c>
      <c r="L60" s="307">
        <f t="shared" si="5"/>
        <v>0</v>
      </c>
      <c r="M60" s="309">
        <f t="shared" si="6"/>
        <v>0</v>
      </c>
    </row>
    <row r="61" spans="2:13" ht="20.25" x14ac:dyDescent="0.25">
      <c r="B61" s="58" t="str">
        <f t="shared" si="0"/>
        <v/>
      </c>
      <c r="C61" s="257" t="str">
        <f>'הגבלה לסכום מבוקש (1)'!C61</f>
        <v/>
      </c>
      <c r="D61" s="51" t="str">
        <f>'הגבלה לסכום מבוקש (1)'!U61</f>
        <v/>
      </c>
      <c r="E61" s="57"/>
      <c r="F61" s="171" t="str">
        <f t="shared" si="1"/>
        <v/>
      </c>
      <c r="G61" s="172" t="str">
        <f t="shared" si="2"/>
        <v/>
      </c>
      <c r="H61" s="172" t="str">
        <f t="shared" si="3"/>
        <v/>
      </c>
      <c r="J61" s="307" t="str">
        <f>IF($C61="","",IFERROR(IF('קיזוזים- החלטות ועדה'!E61=0,0,1),0))</f>
        <v/>
      </c>
      <c r="K61" s="307" t="str">
        <f t="shared" si="4"/>
        <v/>
      </c>
      <c r="L61" s="307" t="str">
        <f t="shared" si="5"/>
        <v/>
      </c>
      <c r="M61" s="309" t="str">
        <f t="shared" si="6"/>
        <v/>
      </c>
    </row>
    <row r="62" spans="2:13" ht="62.25" customHeight="1" x14ac:dyDescent="0.25">
      <c r="B62" s="58" t="str">
        <f t="shared" si="0"/>
        <v/>
      </c>
      <c r="C62" s="257" t="str">
        <f>'הגבלה לסכום מבוקש (1)'!C62</f>
        <v/>
      </c>
      <c r="D62" s="51" t="str">
        <f>'הגבלה לסכום מבוקש (1)'!U62</f>
        <v/>
      </c>
      <c r="E62" s="57"/>
      <c r="F62" s="171" t="str">
        <f t="shared" si="1"/>
        <v/>
      </c>
      <c r="G62" s="172" t="str">
        <f t="shared" si="2"/>
        <v/>
      </c>
      <c r="H62" s="172" t="str">
        <f t="shared" si="3"/>
        <v/>
      </c>
      <c r="J62" s="307" t="str">
        <f>IF($C62="","",IFERROR(IF('קיזוזים- החלטות ועדה'!E62=0,0,1),0))</f>
        <v/>
      </c>
      <c r="K62" s="307" t="str">
        <f t="shared" si="4"/>
        <v/>
      </c>
      <c r="L62" s="307" t="str">
        <f t="shared" si="5"/>
        <v/>
      </c>
      <c r="M62" s="309" t="str">
        <f t="shared" si="6"/>
        <v/>
      </c>
    </row>
    <row r="63" spans="2:13" ht="62.25" customHeight="1" x14ac:dyDescent="0.25">
      <c r="B63" s="58">
        <f t="shared" si="0"/>
        <v>33</v>
      </c>
      <c r="C63" s="257" t="str">
        <f>'הגבלה לסכום מבוקש (1)'!C63</f>
        <v>אתו"ס - אופרה חיפה</v>
      </c>
      <c r="D63" s="51">
        <f>'הגבלה לסכום מבוקש (1)'!U63</f>
        <v>144481.10725032046</v>
      </c>
      <c r="E63" s="57"/>
      <c r="F63" s="171">
        <f t="shared" si="1"/>
        <v>0</v>
      </c>
      <c r="G63" s="172">
        <f t="shared" si="2"/>
        <v>144481.10725032046</v>
      </c>
      <c r="H63" s="172">
        <f t="shared" si="3"/>
        <v>144481.10725032046</v>
      </c>
      <c r="J63" s="307">
        <f>IF($C63="","",IFERROR(IF('קיזוזים- החלטות ועדה'!E63=0,0,1),0))</f>
        <v>0</v>
      </c>
      <c r="K63" s="307">
        <f t="shared" si="4"/>
        <v>0</v>
      </c>
      <c r="L63" s="307">
        <f t="shared" si="5"/>
        <v>0</v>
      </c>
      <c r="M63" s="309">
        <f t="shared" si="6"/>
        <v>0</v>
      </c>
    </row>
    <row r="64" spans="2:13" ht="48.75" customHeight="1" x14ac:dyDescent="0.25">
      <c r="B64" s="58" t="str">
        <f t="shared" si="0"/>
        <v/>
      </c>
      <c r="C64" s="257" t="str">
        <f>'הגבלה לסכום מבוקש (1)'!C64</f>
        <v/>
      </c>
      <c r="D64" s="51" t="str">
        <f>'הגבלה לסכום מבוקש (1)'!U64</f>
        <v/>
      </c>
      <c r="E64" s="57"/>
      <c r="F64" s="171" t="str">
        <f t="shared" si="1"/>
        <v/>
      </c>
      <c r="G64" s="172" t="str">
        <f t="shared" si="2"/>
        <v/>
      </c>
      <c r="H64" s="172" t="str">
        <f t="shared" si="3"/>
        <v/>
      </c>
      <c r="J64" s="307" t="str">
        <f>IF($C64="","",IFERROR(IF('קיזוזים- החלטות ועדה'!E64=0,0,1),0))</f>
        <v/>
      </c>
      <c r="K64" s="307" t="str">
        <f t="shared" si="4"/>
        <v/>
      </c>
      <c r="L64" s="307" t="str">
        <f t="shared" si="5"/>
        <v/>
      </c>
      <c r="M64" s="309" t="str">
        <f t="shared" si="6"/>
        <v/>
      </c>
    </row>
    <row r="65" spans="2:13" ht="48.75" customHeight="1" x14ac:dyDescent="0.25">
      <c r="B65" s="58">
        <f t="shared" si="0"/>
        <v>35</v>
      </c>
      <c r="C65" s="257" t="str">
        <f>'הגבלה לסכום מבוקש (1)'!C65</f>
        <v xml:space="preserve">הקשר הווקאלי וינה - תל אביב </v>
      </c>
      <c r="D65" s="51">
        <f>'הגבלה לסכום מבוקש (1)'!U65</f>
        <v>66186.31217321349</v>
      </c>
      <c r="E65" s="57"/>
      <c r="F65" s="171">
        <f t="shared" si="1"/>
        <v>0</v>
      </c>
      <c r="G65" s="172">
        <f t="shared" si="2"/>
        <v>66186.31217321349</v>
      </c>
      <c r="H65" s="172">
        <f t="shared" si="3"/>
        <v>66186.31217321349</v>
      </c>
      <c r="J65" s="307">
        <f>IF($C65="","",IFERROR(IF('קיזוזים- החלטות ועדה'!E65=0,0,1),0))</f>
        <v>0</v>
      </c>
      <c r="K65" s="307">
        <f t="shared" si="4"/>
        <v>0</v>
      </c>
      <c r="L65" s="307">
        <f t="shared" si="5"/>
        <v>0</v>
      </c>
      <c r="M65" s="309">
        <f t="shared" si="6"/>
        <v>0</v>
      </c>
    </row>
    <row r="66" spans="2:13" ht="48.75" customHeight="1" x14ac:dyDescent="0.25">
      <c r="B66" s="58">
        <f t="shared" si="0"/>
        <v>36</v>
      </c>
      <c r="C66" s="257" t="str">
        <f>'הגבלה לסכום מבוקש (1)'!C66</f>
        <v>בר-קיימא  -  iluminations</v>
      </c>
      <c r="D66" s="51">
        <f>'הגבלה לסכום מבוקש (1)'!U66</f>
        <v>56511.058380317379</v>
      </c>
      <c r="E66" s="57"/>
      <c r="F66" s="171">
        <f t="shared" si="1"/>
        <v>0</v>
      </c>
      <c r="G66" s="172">
        <f t="shared" si="2"/>
        <v>56511.058380317379</v>
      </c>
      <c r="H66" s="172">
        <f t="shared" si="3"/>
        <v>56511.058380317379</v>
      </c>
      <c r="J66" s="307">
        <f>IF($C66="","",IFERROR(IF('קיזוזים- החלטות ועדה'!E66=0,0,1),0))</f>
        <v>0</v>
      </c>
      <c r="K66" s="307">
        <f t="shared" si="4"/>
        <v>0</v>
      </c>
      <c r="L66" s="307">
        <f t="shared" si="5"/>
        <v>0</v>
      </c>
      <c r="M66" s="309">
        <f t="shared" si="6"/>
        <v>0</v>
      </c>
    </row>
    <row r="67" spans="2:13" ht="48.75" customHeight="1" x14ac:dyDescent="0.25">
      <c r="B67" s="58">
        <f t="shared" si="0"/>
        <v>37</v>
      </c>
      <c r="C67" s="257" t="str">
        <f>'הגבלה לסכום מבוקש (1)'!C67</f>
        <v>בר-קיימא - קולות חבויים</v>
      </c>
      <c r="D67" s="51">
        <f>'הגבלה לסכום מבוקש (1)'!U67</f>
        <v>43647.787695945772</v>
      </c>
      <c r="E67" s="57"/>
      <c r="F67" s="171">
        <f t="shared" si="1"/>
        <v>0</v>
      </c>
      <c r="G67" s="172">
        <f t="shared" si="2"/>
        <v>43647.787695945772</v>
      </c>
      <c r="H67" s="172">
        <f t="shared" si="3"/>
        <v>43647.787695945772</v>
      </c>
      <c r="J67" s="307">
        <f>IF($C67="","",IFERROR(IF('קיזוזים- החלטות ועדה'!E67=0,0,1),0))</f>
        <v>0</v>
      </c>
      <c r="K67" s="307">
        <f t="shared" si="4"/>
        <v>0</v>
      </c>
      <c r="L67" s="307">
        <f t="shared" si="5"/>
        <v>0</v>
      </c>
      <c r="M67" s="309">
        <f t="shared" si="6"/>
        <v>0</v>
      </c>
    </row>
    <row r="68" spans="2:13" ht="20.25" x14ac:dyDescent="0.25">
      <c r="B68" s="58" t="str">
        <f t="shared" si="0"/>
        <v/>
      </c>
      <c r="C68" s="257" t="str">
        <f>'הגבלה לסכום מבוקש (1)'!C68</f>
        <v/>
      </c>
      <c r="D68" s="51" t="str">
        <f>'הגבלה לסכום מבוקש (1)'!U68</f>
        <v/>
      </c>
      <c r="E68" s="57"/>
      <c r="F68" s="171" t="str">
        <f t="shared" si="1"/>
        <v/>
      </c>
      <c r="G68" s="172" t="str">
        <f t="shared" si="2"/>
        <v/>
      </c>
      <c r="H68" s="172" t="str">
        <f t="shared" si="3"/>
        <v/>
      </c>
      <c r="J68" s="307" t="str">
        <f>IF($C68="","",IFERROR(IF('קיזוזים- החלטות ועדה'!E68=0,0,1),0))</f>
        <v/>
      </c>
      <c r="K68" s="307" t="str">
        <f t="shared" si="4"/>
        <v/>
      </c>
      <c r="L68" s="307" t="str">
        <f t="shared" si="5"/>
        <v/>
      </c>
      <c r="M68" s="309" t="str">
        <f t="shared" si="6"/>
        <v/>
      </c>
    </row>
    <row r="69" spans="2:13" ht="20.25" x14ac:dyDescent="0.25">
      <c r="B69" s="58" t="str">
        <f t="shared" si="0"/>
        <v/>
      </c>
      <c r="C69" s="257" t="str">
        <f>'הגבלה לסכום מבוקש (1)'!C69</f>
        <v/>
      </c>
      <c r="D69" s="51" t="str">
        <f>'הגבלה לסכום מבוקש (1)'!U69</f>
        <v/>
      </c>
      <c r="E69" s="57"/>
      <c r="F69" s="171" t="str">
        <f t="shared" si="1"/>
        <v/>
      </c>
      <c r="G69" s="172" t="str">
        <f t="shared" si="2"/>
        <v/>
      </c>
      <c r="H69" s="172" t="str">
        <f t="shared" si="3"/>
        <v/>
      </c>
      <c r="J69" s="307" t="str">
        <f>IF($C69="","",IFERROR(IF('קיזוזים- החלטות ועדה'!E69=0,0,1),0))</f>
        <v/>
      </c>
      <c r="K69" s="307" t="str">
        <f t="shared" si="4"/>
        <v/>
      </c>
      <c r="L69" s="307" t="str">
        <f t="shared" si="5"/>
        <v/>
      </c>
      <c r="M69" s="309" t="str">
        <f t="shared" si="6"/>
        <v/>
      </c>
    </row>
    <row r="70" spans="2:13" ht="20.25" x14ac:dyDescent="0.25">
      <c r="B70" s="58">
        <f t="shared" si="0"/>
        <v>40</v>
      </c>
      <c r="C70" s="257" t="str">
        <f>'הגבלה לסכום מבוקש (1)'!C70</f>
        <v>צוותא  - צלילי קסם</v>
      </c>
      <c r="D70" s="51">
        <f>'הגבלה לסכום מבוקש (1)'!U70</f>
        <v>33717.710329870621</v>
      </c>
      <c r="E70" s="57"/>
      <c r="F70" s="171">
        <f t="shared" si="1"/>
        <v>0</v>
      </c>
      <c r="G70" s="172">
        <f t="shared" si="2"/>
        <v>33717.710329870621</v>
      </c>
      <c r="H70" s="172">
        <f t="shared" si="3"/>
        <v>33717.710329870621</v>
      </c>
      <c r="J70" s="307">
        <f>IF($C70="","",IFERROR(IF('קיזוזים- החלטות ועדה'!E70=0,0,1),0))</f>
        <v>0</v>
      </c>
      <c r="K70" s="307">
        <f t="shared" si="4"/>
        <v>0</v>
      </c>
      <c r="L70" s="307">
        <f t="shared" si="5"/>
        <v>0</v>
      </c>
      <c r="M70" s="309">
        <f t="shared" si="6"/>
        <v>0</v>
      </c>
    </row>
    <row r="71" spans="2:13" ht="20.25" x14ac:dyDescent="0.25">
      <c r="B71" s="58" t="str">
        <f t="shared" si="0"/>
        <v/>
      </c>
      <c r="C71" s="257" t="str">
        <f>'הגבלה לסכום מבוקש (1)'!C71</f>
        <v/>
      </c>
      <c r="D71" s="51" t="str">
        <f>'הגבלה לסכום מבוקש (1)'!U71</f>
        <v/>
      </c>
      <c r="E71" s="57"/>
      <c r="F71" s="171" t="str">
        <f t="shared" si="1"/>
        <v/>
      </c>
      <c r="G71" s="172" t="str">
        <f t="shared" si="2"/>
        <v/>
      </c>
      <c r="H71" s="172" t="str">
        <f t="shared" si="3"/>
        <v/>
      </c>
      <c r="J71" s="307" t="str">
        <f>IF($C71="","",IFERROR(IF('קיזוזים- החלטות ועדה'!E71=0,0,1),0))</f>
        <v/>
      </c>
      <c r="K71" s="307" t="str">
        <f t="shared" si="4"/>
        <v/>
      </c>
      <c r="L71" s="307" t="str">
        <f t="shared" si="5"/>
        <v/>
      </c>
      <c r="M71" s="309" t="str">
        <f t="shared" si="6"/>
        <v/>
      </c>
    </row>
    <row r="72" spans="2:13" ht="20.25" x14ac:dyDescent="0.25">
      <c r="B72" s="58">
        <f t="shared" si="0"/>
        <v>42</v>
      </c>
      <c r="C72" s="257" t="str">
        <f>'הגבלה לסכום מבוקש (1)'!C72</f>
        <v>אוצר המוסיקה היהודית - סדרת קונצרטים לעוגב</v>
      </c>
      <c r="D72" s="51">
        <f>'הגבלה לסכום מבוקש (1)'!U72</f>
        <v>43834.684753899717</v>
      </c>
      <c r="E72" s="57"/>
      <c r="F72" s="171">
        <f t="shared" si="1"/>
        <v>0</v>
      </c>
      <c r="G72" s="172">
        <f t="shared" si="2"/>
        <v>43834.684753899717</v>
      </c>
      <c r="H72" s="172">
        <f t="shared" si="3"/>
        <v>43834.684753899717</v>
      </c>
      <c r="J72" s="307">
        <f>IF($C72="","",IFERROR(IF('קיזוזים- החלטות ועדה'!E72=0,0,1),0))</f>
        <v>0</v>
      </c>
      <c r="K72" s="307">
        <f t="shared" si="4"/>
        <v>0</v>
      </c>
      <c r="L72" s="307">
        <f t="shared" si="5"/>
        <v>0</v>
      </c>
      <c r="M72" s="309">
        <f t="shared" si="6"/>
        <v>0</v>
      </c>
    </row>
    <row r="73" spans="2:13" ht="20.25" x14ac:dyDescent="0.25">
      <c r="B73" s="58" t="str">
        <f t="shared" si="0"/>
        <v/>
      </c>
      <c r="C73" s="257" t="str">
        <f>'הגבלה לסכום מבוקש (1)'!C73</f>
        <v/>
      </c>
      <c r="D73" s="51" t="str">
        <f>'הגבלה לסכום מבוקש (1)'!U73</f>
        <v/>
      </c>
      <c r="E73" s="57"/>
      <c r="F73" s="171" t="str">
        <f t="shared" si="1"/>
        <v/>
      </c>
      <c r="G73" s="172" t="str">
        <f t="shared" si="2"/>
        <v/>
      </c>
      <c r="H73" s="172" t="str">
        <f t="shared" si="3"/>
        <v/>
      </c>
      <c r="J73" s="307" t="str">
        <f>IF($C73="","",IFERROR(IF('קיזוזים- החלטות ועדה'!E73=0,0,1),0))</f>
        <v/>
      </c>
      <c r="K73" s="307" t="str">
        <f t="shared" si="4"/>
        <v/>
      </c>
      <c r="L73" s="307" t="str">
        <f t="shared" si="5"/>
        <v/>
      </c>
      <c r="M73" s="309" t="str">
        <f t="shared" si="6"/>
        <v/>
      </c>
    </row>
    <row r="74" spans="2:13" ht="20.25" x14ac:dyDescent="0.25">
      <c r="B74" s="58" t="str">
        <f t="shared" si="0"/>
        <v/>
      </c>
      <c r="C74" s="257" t="str">
        <f>'הגבלה לסכום מבוקש (1)'!C74</f>
        <v/>
      </c>
      <c r="D74" s="51" t="str">
        <f>'הגבלה לסכום מבוקש (1)'!U74</f>
        <v/>
      </c>
      <c r="E74" s="57"/>
      <c r="F74" s="171" t="str">
        <f t="shared" si="1"/>
        <v/>
      </c>
      <c r="G74" s="172" t="str">
        <f t="shared" si="2"/>
        <v/>
      </c>
      <c r="H74" s="172" t="str">
        <f t="shared" si="3"/>
        <v/>
      </c>
      <c r="J74" s="307" t="str">
        <f>IF($C74="","",IFERROR(IF('קיזוזים- החלטות ועדה'!E74=0,0,1),0))</f>
        <v/>
      </c>
      <c r="K74" s="307" t="str">
        <f t="shared" si="4"/>
        <v/>
      </c>
      <c r="L74" s="307" t="str">
        <f t="shared" si="5"/>
        <v/>
      </c>
      <c r="M74" s="309" t="str">
        <f t="shared" si="6"/>
        <v/>
      </c>
    </row>
    <row r="75" spans="2:13" ht="20.25" x14ac:dyDescent="0.25">
      <c r="B75" s="58" t="str">
        <f t="shared" si="0"/>
        <v/>
      </c>
      <c r="C75" s="257" t="str">
        <f>'הגבלה לסכום מבוקש (1)'!C75</f>
        <v/>
      </c>
      <c r="D75" s="51" t="str">
        <f>'הגבלה לסכום מבוקש (1)'!U75</f>
        <v/>
      </c>
      <c r="E75" s="57"/>
      <c r="F75" s="171" t="str">
        <f t="shared" si="1"/>
        <v/>
      </c>
      <c r="G75" s="172" t="str">
        <f t="shared" si="2"/>
        <v/>
      </c>
      <c r="H75" s="172" t="str">
        <f t="shared" si="3"/>
        <v/>
      </c>
      <c r="J75" s="307" t="str">
        <f>IF($C75="","",IFERROR(IF('קיזוזים- החלטות ועדה'!E75=0,0,1),0))</f>
        <v/>
      </c>
      <c r="K75" s="307" t="str">
        <f t="shared" si="4"/>
        <v/>
      </c>
      <c r="L75" s="307" t="str">
        <f t="shared" si="5"/>
        <v/>
      </c>
      <c r="M75" s="309" t="str">
        <f t="shared" si="6"/>
        <v/>
      </c>
    </row>
    <row r="76" spans="2:13" ht="20.25" x14ac:dyDescent="0.25">
      <c r="B76" s="58">
        <f t="shared" si="0"/>
        <v>46</v>
      </c>
      <c r="C76" s="257" t="str">
        <f>'הגבלה לסכום מבוקש (1)'!C76</f>
        <v>תו המשווה - מוסיקה בונת שיוויון</v>
      </c>
      <c r="D76" s="51">
        <f>'הגבלה לסכום מבוקש (1)'!U76</f>
        <v>62983.911422779085</v>
      </c>
      <c r="E76" s="57"/>
      <c r="F76" s="171">
        <f t="shared" si="1"/>
        <v>0</v>
      </c>
      <c r="G76" s="172">
        <f t="shared" si="2"/>
        <v>62983.911422779085</v>
      </c>
      <c r="H76" s="172">
        <f t="shared" si="3"/>
        <v>62983.911422779085</v>
      </c>
      <c r="J76" s="307">
        <f>IF($C76="","",IFERROR(IF('קיזוזים- החלטות ועדה'!E76=0,0,1),0))</f>
        <v>0</v>
      </c>
      <c r="K76" s="307">
        <f t="shared" si="4"/>
        <v>0</v>
      </c>
      <c r="L76" s="307">
        <f t="shared" si="5"/>
        <v>0</v>
      </c>
      <c r="M76" s="309">
        <f t="shared" si="6"/>
        <v>0</v>
      </c>
    </row>
    <row r="77" spans="2:13" ht="20.25" x14ac:dyDescent="0.25">
      <c r="B77" s="58" t="str">
        <f t="shared" si="0"/>
        <v/>
      </c>
      <c r="C77" s="257" t="str">
        <f>'הגבלה לסכום מבוקש (1)'!C77</f>
        <v/>
      </c>
      <c r="D77" s="51" t="str">
        <f>'הגבלה לסכום מבוקש (1)'!U77</f>
        <v/>
      </c>
      <c r="E77" s="57"/>
      <c r="F77" s="171" t="str">
        <f t="shared" si="1"/>
        <v/>
      </c>
      <c r="G77" s="172" t="str">
        <f t="shared" si="2"/>
        <v/>
      </c>
      <c r="H77" s="172" t="str">
        <f t="shared" si="3"/>
        <v/>
      </c>
      <c r="J77" s="307" t="str">
        <f>IF($C77="","",IFERROR(IF('קיזוזים- החלטות ועדה'!E77=0,0,1),0))</f>
        <v/>
      </c>
      <c r="K77" s="307" t="str">
        <f t="shared" si="4"/>
        <v/>
      </c>
      <c r="L77" s="307" t="str">
        <f t="shared" si="5"/>
        <v/>
      </c>
      <c r="M77" s="309" t="str">
        <f t="shared" si="6"/>
        <v/>
      </c>
    </row>
    <row r="78" spans="2:13" ht="20.25" x14ac:dyDescent="0.25">
      <c r="B78" s="58" t="str">
        <f t="shared" si="0"/>
        <v/>
      </c>
      <c r="C78" s="257" t="str">
        <f>'הגבלה לסכום מבוקש (1)'!C78</f>
        <v/>
      </c>
      <c r="D78" s="51" t="str">
        <f>'הגבלה לסכום מבוקש (1)'!U78</f>
        <v/>
      </c>
      <c r="E78" s="57"/>
      <c r="F78" s="171" t="str">
        <f t="shared" si="1"/>
        <v/>
      </c>
      <c r="G78" s="172" t="str">
        <f t="shared" si="2"/>
        <v/>
      </c>
      <c r="H78" s="172" t="str">
        <f t="shared" si="3"/>
        <v/>
      </c>
      <c r="J78" s="307" t="str">
        <f>IF($C78="","",IFERROR(IF('קיזוזים- החלטות ועדה'!E78=0,0,1),0))</f>
        <v/>
      </c>
      <c r="K78" s="307" t="str">
        <f t="shared" si="4"/>
        <v/>
      </c>
      <c r="L78" s="307" t="str">
        <f t="shared" si="5"/>
        <v/>
      </c>
      <c r="M78" s="309" t="str">
        <f t="shared" si="6"/>
        <v/>
      </c>
    </row>
    <row r="79" spans="2:13" ht="20.25" x14ac:dyDescent="0.25">
      <c r="B79" s="58" t="str">
        <f t="shared" si="0"/>
        <v/>
      </c>
      <c r="C79" s="257" t="str">
        <f>'הגבלה לסכום מבוקש (1)'!C79</f>
        <v/>
      </c>
      <c r="D79" s="51" t="str">
        <f>'הגבלה לסכום מבוקש (1)'!U79</f>
        <v/>
      </c>
      <c r="E79" s="57"/>
      <c r="F79" s="171" t="str">
        <f t="shared" si="1"/>
        <v/>
      </c>
      <c r="G79" s="172" t="str">
        <f t="shared" si="2"/>
        <v/>
      </c>
      <c r="H79" s="172" t="str">
        <f t="shared" si="3"/>
        <v/>
      </c>
      <c r="J79" s="307" t="str">
        <f>IF($C79="","",IFERROR(IF('קיזוזים- החלטות ועדה'!E79=0,0,1),0))</f>
        <v/>
      </c>
      <c r="K79" s="307" t="str">
        <f t="shared" si="4"/>
        <v/>
      </c>
      <c r="L79" s="307" t="str">
        <f t="shared" si="5"/>
        <v/>
      </c>
      <c r="M79" s="309" t="str">
        <f t="shared" si="6"/>
        <v/>
      </c>
    </row>
    <row r="80" spans="2:13" ht="20.25" x14ac:dyDescent="0.25">
      <c r="B80" s="58">
        <f t="shared" si="0"/>
        <v>50</v>
      </c>
      <c r="C80" s="257" t="str">
        <f>'הגבלה לסכום מבוקש (1)'!C80</f>
        <v>מיוזיק פורט - קידום אמנים ברשת</v>
      </c>
      <c r="D80" s="51">
        <f>'הגבלה לסכום מבוקש (1)'!U80</f>
        <v>67442.12108288423</v>
      </c>
      <c r="E80" s="57"/>
      <c r="F80" s="171">
        <f t="shared" si="1"/>
        <v>0</v>
      </c>
      <c r="G80" s="172">
        <f t="shared" si="2"/>
        <v>67442.12108288423</v>
      </c>
      <c r="H80" s="172">
        <f t="shared" si="3"/>
        <v>67442.12108288423</v>
      </c>
      <c r="J80" s="307">
        <f>IF($C80="","",IFERROR(IF('קיזוזים- החלטות ועדה'!E80=0,0,1),0))</f>
        <v>0</v>
      </c>
      <c r="K80" s="307">
        <f t="shared" si="4"/>
        <v>0</v>
      </c>
      <c r="L80" s="307">
        <f t="shared" si="5"/>
        <v>0</v>
      </c>
      <c r="M80" s="309">
        <f t="shared" si="6"/>
        <v>0</v>
      </c>
    </row>
    <row r="81" spans="2:13" ht="20.25" x14ac:dyDescent="0.25">
      <c r="B81" s="58">
        <f t="shared" si="0"/>
        <v>51</v>
      </c>
      <c r="C81" s="257" t="str">
        <f>'הגבלה לסכום מבוקש (1)'!C81</f>
        <v>כביש אחד  - פרויקט מוזיקלי</v>
      </c>
      <c r="D81" s="51">
        <f>'הגבלה לסכום מבוקש (1)'!U81</f>
        <v>38095.634869815956</v>
      </c>
      <c r="E81" s="57"/>
      <c r="F81" s="171">
        <f t="shared" si="1"/>
        <v>0</v>
      </c>
      <c r="G81" s="172">
        <f t="shared" si="2"/>
        <v>38095.634869815956</v>
      </c>
      <c r="H81" s="172">
        <f t="shared" si="3"/>
        <v>38095.634869815956</v>
      </c>
      <c r="J81" s="307">
        <f>IF($C81="","",IFERROR(IF('קיזוזים- החלטות ועדה'!E81=0,0,1),0))</f>
        <v>0</v>
      </c>
      <c r="K81" s="307">
        <f t="shared" si="4"/>
        <v>0</v>
      </c>
      <c r="L81" s="307">
        <f t="shared" si="5"/>
        <v>0</v>
      </c>
      <c r="M81" s="309">
        <f t="shared" si="6"/>
        <v>0</v>
      </c>
    </row>
    <row r="82" spans="2:13" ht="20.25" x14ac:dyDescent="0.25">
      <c r="B82" s="58" t="str">
        <f t="shared" si="0"/>
        <v/>
      </c>
      <c r="C82" s="257" t="str">
        <f>'הגבלה לסכום מבוקש (1)'!C82</f>
        <v/>
      </c>
      <c r="D82" s="51" t="str">
        <f>'הגבלה לסכום מבוקש (1)'!U82</f>
        <v/>
      </c>
      <c r="E82" s="57"/>
      <c r="F82" s="171" t="str">
        <f t="shared" si="1"/>
        <v/>
      </c>
      <c r="G82" s="172" t="str">
        <f t="shared" si="2"/>
        <v/>
      </c>
      <c r="H82" s="172" t="str">
        <f t="shared" si="3"/>
        <v/>
      </c>
      <c r="J82" s="307" t="str">
        <f>IF($C82="","",IFERROR(IF('קיזוזים- החלטות ועדה'!E82=0,0,1),0))</f>
        <v/>
      </c>
      <c r="K82" s="307" t="str">
        <f t="shared" si="4"/>
        <v/>
      </c>
      <c r="L82" s="307" t="str">
        <f t="shared" si="5"/>
        <v/>
      </c>
      <c r="M82" s="309" t="str">
        <f t="shared" si="6"/>
        <v/>
      </c>
    </row>
    <row r="83" spans="2:13" ht="20.25" x14ac:dyDescent="0.25">
      <c r="B83" s="58">
        <f t="shared" si="0"/>
        <v>53</v>
      </c>
      <c r="C83" s="257" t="str">
        <f>'הגבלה לסכום מבוקש (1)'!C83</f>
        <v>עירית תל-אביב-יפו- תאטרון הסמטה ג'אז 2025</v>
      </c>
      <c r="D83" s="51">
        <f>'הגבלה לסכום מבוקש (1)'!U83</f>
        <v>50800.687376237613</v>
      </c>
      <c r="E83" s="57"/>
      <c r="F83" s="171">
        <f t="shared" si="1"/>
        <v>0</v>
      </c>
      <c r="G83" s="172">
        <f t="shared" si="2"/>
        <v>50800.687376237613</v>
      </c>
      <c r="H83" s="172">
        <f t="shared" si="3"/>
        <v>50800.687376237613</v>
      </c>
      <c r="J83" s="307">
        <f>IF($C83="","",IFERROR(IF('קיזוזים- החלטות ועדה'!E83=0,0,1),0))</f>
        <v>0</v>
      </c>
      <c r="K83" s="307">
        <f t="shared" si="4"/>
        <v>0</v>
      </c>
      <c r="L83" s="307">
        <f t="shared" si="5"/>
        <v>0</v>
      </c>
      <c r="M83" s="309">
        <f t="shared" si="6"/>
        <v>0</v>
      </c>
    </row>
    <row r="84" spans="2:13" ht="20.25" x14ac:dyDescent="0.25">
      <c r="B84" s="58" t="str">
        <f t="shared" si="0"/>
        <v/>
      </c>
      <c r="C84" s="257" t="str">
        <f>'הגבלה לסכום מבוקש (1)'!C84</f>
        <v/>
      </c>
      <c r="D84" s="51" t="str">
        <f>'הגבלה לסכום מבוקש (1)'!U84</f>
        <v/>
      </c>
      <c r="E84" s="57"/>
      <c r="F84" s="171" t="str">
        <f t="shared" si="1"/>
        <v/>
      </c>
      <c r="G84" s="172" t="str">
        <f t="shared" si="2"/>
        <v/>
      </c>
      <c r="H84" s="172" t="str">
        <f t="shared" si="3"/>
        <v/>
      </c>
      <c r="J84" s="307" t="str">
        <f>IF($C84="","",IFERROR(IF('קיזוזים- החלטות ועדה'!E84=0,0,1),0))</f>
        <v/>
      </c>
      <c r="K84" s="307" t="str">
        <f t="shared" si="4"/>
        <v/>
      </c>
      <c r="L84" s="307" t="str">
        <f t="shared" si="5"/>
        <v/>
      </c>
      <c r="M84" s="309" t="str">
        <f t="shared" si="6"/>
        <v/>
      </c>
    </row>
    <row r="85" spans="2:13" ht="20.25" x14ac:dyDescent="0.25">
      <c r="B85" s="58" t="str">
        <f t="shared" si="0"/>
        <v/>
      </c>
      <c r="C85" s="257" t="str">
        <f>'הגבלה לסכום מבוקש (1)'!C85</f>
        <v/>
      </c>
      <c r="D85" s="51" t="str">
        <f>'הגבלה לסכום מבוקש (1)'!U85</f>
        <v/>
      </c>
      <c r="E85" s="57"/>
      <c r="F85" s="171" t="str">
        <f t="shared" si="1"/>
        <v/>
      </c>
      <c r="G85" s="172" t="str">
        <f t="shared" si="2"/>
        <v/>
      </c>
      <c r="H85" s="172" t="str">
        <f t="shared" si="3"/>
        <v/>
      </c>
      <c r="J85" s="307" t="str">
        <f>IF($C85="","",IFERROR(IF('קיזוזים- החלטות ועדה'!E85=0,0,1),0))</f>
        <v/>
      </c>
      <c r="K85" s="307" t="str">
        <f t="shared" si="4"/>
        <v/>
      </c>
      <c r="L85" s="307" t="str">
        <f t="shared" si="5"/>
        <v/>
      </c>
      <c r="M85" s="309" t="str">
        <f t="shared" si="6"/>
        <v/>
      </c>
    </row>
    <row r="86" spans="2:13" ht="20.25" x14ac:dyDescent="0.25">
      <c r="B86" s="58" t="str">
        <f t="shared" si="0"/>
        <v/>
      </c>
      <c r="C86" s="257" t="str">
        <f>'הגבלה לסכום מבוקש (1)'!C86</f>
        <v/>
      </c>
      <c r="D86" s="51" t="str">
        <f>'הגבלה לסכום מבוקש (1)'!U86</f>
        <v/>
      </c>
      <c r="E86" s="57"/>
      <c r="F86" s="171" t="str">
        <f t="shared" si="1"/>
        <v/>
      </c>
      <c r="G86" s="172" t="str">
        <f t="shared" si="2"/>
        <v/>
      </c>
      <c r="H86" s="172" t="str">
        <f t="shared" si="3"/>
        <v/>
      </c>
      <c r="J86" s="307" t="str">
        <f>IF($C86="","",IFERROR(IF('קיזוזים- החלטות ועדה'!E86=0,0,1),0))</f>
        <v/>
      </c>
      <c r="K86" s="307" t="str">
        <f t="shared" si="4"/>
        <v/>
      </c>
      <c r="L86" s="307" t="str">
        <f t="shared" si="5"/>
        <v/>
      </c>
      <c r="M86" s="309" t="str">
        <f t="shared" si="6"/>
        <v/>
      </c>
    </row>
    <row r="87" spans="2:13" ht="20.25" x14ac:dyDescent="0.25">
      <c r="B87" s="58" t="str">
        <f t="shared" si="0"/>
        <v/>
      </c>
      <c r="C87" s="257" t="str">
        <f>'הגבלה לסכום מבוקש (1)'!C87</f>
        <v/>
      </c>
      <c r="D87" s="51" t="str">
        <f>'הגבלה לסכום מבוקש (1)'!U87</f>
        <v/>
      </c>
      <c r="E87" s="57"/>
      <c r="F87" s="171" t="str">
        <f t="shared" si="1"/>
        <v/>
      </c>
      <c r="G87" s="172" t="str">
        <f t="shared" si="2"/>
        <v/>
      </c>
      <c r="H87" s="172" t="str">
        <f t="shared" si="3"/>
        <v/>
      </c>
      <c r="J87" s="307" t="str">
        <f>IF($C87="","",IFERROR(IF('קיזוזים- החלטות ועדה'!E87=0,0,1),0))</f>
        <v/>
      </c>
      <c r="K87" s="307" t="str">
        <f t="shared" si="4"/>
        <v/>
      </c>
      <c r="L87" s="307" t="str">
        <f t="shared" si="5"/>
        <v/>
      </c>
      <c r="M87" s="309" t="str">
        <f t="shared" si="6"/>
        <v/>
      </c>
    </row>
    <row r="88" spans="2:13" ht="20.25" x14ac:dyDescent="0.25">
      <c r="B88" s="58" t="str">
        <f t="shared" si="0"/>
        <v/>
      </c>
      <c r="C88" s="257" t="str">
        <f>'הגבלה לסכום מבוקש (1)'!C88</f>
        <v/>
      </c>
      <c r="D88" s="51" t="str">
        <f>'הגבלה לסכום מבוקש (1)'!U88</f>
        <v/>
      </c>
      <c r="E88" s="57"/>
      <c r="F88" s="171" t="str">
        <f t="shared" si="1"/>
        <v/>
      </c>
      <c r="G88" s="172" t="str">
        <f t="shared" si="2"/>
        <v/>
      </c>
      <c r="H88" s="172" t="str">
        <f t="shared" si="3"/>
        <v/>
      </c>
      <c r="J88" s="307" t="str">
        <f>IF($C88="","",IFERROR(IF('קיזוזים- החלטות ועדה'!E88=0,0,1),0))</f>
        <v/>
      </c>
      <c r="K88" s="307" t="str">
        <f t="shared" si="4"/>
        <v/>
      </c>
      <c r="L88" s="307" t="str">
        <f t="shared" si="5"/>
        <v/>
      </c>
      <c r="M88" s="309" t="str">
        <f t="shared" si="6"/>
        <v/>
      </c>
    </row>
    <row r="89" spans="2:13" ht="20.25" x14ac:dyDescent="0.25">
      <c r="B89" s="58" t="str">
        <f t="shared" si="0"/>
        <v/>
      </c>
      <c r="C89" s="257" t="str">
        <f>'הגבלה לסכום מבוקש (1)'!C89</f>
        <v/>
      </c>
      <c r="D89" s="51" t="str">
        <f>'הגבלה לסכום מבוקש (1)'!U89</f>
        <v/>
      </c>
      <c r="E89" s="57"/>
      <c r="F89" s="171" t="str">
        <f t="shared" si="1"/>
        <v/>
      </c>
      <c r="G89" s="172" t="str">
        <f t="shared" si="2"/>
        <v/>
      </c>
      <c r="H89" s="172" t="str">
        <f t="shared" si="3"/>
        <v/>
      </c>
      <c r="J89" s="307" t="str">
        <f>IF($C89="","",IFERROR(IF('קיזוזים- החלטות ועדה'!E89=0,0,1),0))</f>
        <v/>
      </c>
      <c r="K89" s="307" t="str">
        <f t="shared" si="4"/>
        <v/>
      </c>
      <c r="L89" s="307" t="str">
        <f t="shared" si="5"/>
        <v/>
      </c>
      <c r="M89" s="309" t="str">
        <f t="shared" si="6"/>
        <v/>
      </c>
    </row>
    <row r="90" spans="2:13" ht="20.25" x14ac:dyDescent="0.25">
      <c r="B90" s="58" t="str">
        <f t="shared" si="0"/>
        <v/>
      </c>
      <c r="C90" s="257" t="str">
        <f>'הגבלה לסכום מבוקש (1)'!C90</f>
        <v/>
      </c>
      <c r="D90" s="51" t="str">
        <f>'הגבלה לסכום מבוקש (1)'!U90</f>
        <v/>
      </c>
      <c r="E90" s="57"/>
      <c r="F90" s="171" t="str">
        <f t="shared" si="1"/>
        <v/>
      </c>
      <c r="G90" s="172" t="str">
        <f t="shared" si="2"/>
        <v/>
      </c>
      <c r="H90" s="172" t="str">
        <f t="shared" si="3"/>
        <v/>
      </c>
      <c r="J90" s="307" t="str">
        <f>IF($C90="","",IFERROR(IF('קיזוזים- החלטות ועדה'!E90=0,0,1),0))</f>
        <v/>
      </c>
      <c r="K90" s="307" t="str">
        <f t="shared" si="4"/>
        <v/>
      </c>
      <c r="L90" s="307" t="str">
        <f t="shared" si="5"/>
        <v/>
      </c>
      <c r="M90" s="309" t="str">
        <f t="shared" si="6"/>
        <v/>
      </c>
    </row>
    <row r="91" spans="2:13" ht="20.25" x14ac:dyDescent="0.25">
      <c r="B91" s="58" t="str">
        <f t="shared" si="0"/>
        <v/>
      </c>
      <c r="C91" s="257" t="str">
        <f>'הגבלה לסכום מבוקש (1)'!C91</f>
        <v/>
      </c>
      <c r="D91" s="51" t="str">
        <f>'הגבלה לסכום מבוקש (1)'!U91</f>
        <v/>
      </c>
      <c r="E91" s="57"/>
      <c r="F91" s="171" t="str">
        <f t="shared" si="1"/>
        <v/>
      </c>
      <c r="G91" s="172" t="str">
        <f t="shared" si="2"/>
        <v/>
      </c>
      <c r="H91" s="172" t="str">
        <f t="shared" si="3"/>
        <v/>
      </c>
      <c r="J91" s="307" t="str">
        <f>IF($C91="","",IFERROR(IF('קיזוזים- החלטות ועדה'!E91=0,0,1),0))</f>
        <v/>
      </c>
      <c r="K91" s="307" t="str">
        <f t="shared" si="4"/>
        <v/>
      </c>
      <c r="L91" s="307" t="str">
        <f t="shared" si="5"/>
        <v/>
      </c>
      <c r="M91" s="309" t="str">
        <f t="shared" si="6"/>
        <v/>
      </c>
    </row>
    <row r="92" spans="2:13" ht="20.25" x14ac:dyDescent="0.25">
      <c r="B92" s="58" t="str">
        <f t="shared" si="0"/>
        <v/>
      </c>
      <c r="C92" s="257" t="str">
        <f>'הגבלה לסכום מבוקש (1)'!C92</f>
        <v/>
      </c>
      <c r="D92" s="51" t="str">
        <f>'הגבלה לסכום מבוקש (1)'!U92</f>
        <v/>
      </c>
      <c r="E92" s="57"/>
      <c r="F92" s="171" t="str">
        <f t="shared" si="1"/>
        <v/>
      </c>
      <c r="G92" s="172" t="str">
        <f t="shared" si="2"/>
        <v/>
      </c>
      <c r="H92" s="172" t="str">
        <f t="shared" si="3"/>
        <v/>
      </c>
      <c r="J92" s="307" t="str">
        <f>IF($C92="","",IFERROR(IF('קיזוזים- החלטות ועדה'!E92=0,0,1),0))</f>
        <v/>
      </c>
      <c r="K92" s="307" t="str">
        <f t="shared" si="4"/>
        <v/>
      </c>
      <c r="L92" s="307" t="str">
        <f t="shared" si="5"/>
        <v/>
      </c>
      <c r="M92" s="309" t="str">
        <f t="shared" si="6"/>
        <v/>
      </c>
    </row>
    <row r="93" spans="2:13" ht="20.25" x14ac:dyDescent="0.25">
      <c r="B93" s="58" t="str">
        <f t="shared" si="0"/>
        <v/>
      </c>
      <c r="C93" s="257" t="str">
        <f>'הגבלה לסכום מבוקש (1)'!C93</f>
        <v/>
      </c>
      <c r="D93" s="51" t="str">
        <f>'הגבלה לסכום מבוקש (1)'!U93</f>
        <v/>
      </c>
      <c r="E93" s="57"/>
      <c r="F93" s="171" t="str">
        <f t="shared" si="1"/>
        <v/>
      </c>
      <c r="G93" s="172" t="str">
        <f t="shared" si="2"/>
        <v/>
      </c>
      <c r="H93" s="172" t="str">
        <f t="shared" si="3"/>
        <v/>
      </c>
      <c r="J93" s="307" t="str">
        <f>IF($C93="","",IFERROR(IF('קיזוזים- החלטות ועדה'!E93=0,0,1),0))</f>
        <v/>
      </c>
      <c r="K93" s="307" t="str">
        <f t="shared" si="4"/>
        <v/>
      </c>
      <c r="L93" s="307" t="str">
        <f t="shared" si="5"/>
        <v/>
      </c>
      <c r="M93" s="309" t="str">
        <f t="shared" si="6"/>
        <v/>
      </c>
    </row>
    <row r="94" spans="2:13" ht="20.25" x14ac:dyDescent="0.25">
      <c r="B94" s="58">
        <f t="shared" si="0"/>
        <v>64</v>
      </c>
      <c r="C94" s="257" t="str">
        <f>'הגבלה לסכום מבוקש (1)'!C94</f>
        <v>פליציה בלומנטל - סמה צעירה</v>
      </c>
      <c r="D94" s="51">
        <f>'הגבלה לסכום מבוקש (1)'!U94</f>
        <v>34752.750172311586</v>
      </c>
      <c r="E94" s="57"/>
      <c r="F94" s="171">
        <f t="shared" si="1"/>
        <v>0</v>
      </c>
      <c r="G94" s="172">
        <f t="shared" si="2"/>
        <v>34752.750172311586</v>
      </c>
      <c r="H94" s="172">
        <f t="shared" si="3"/>
        <v>34752.750172311586</v>
      </c>
      <c r="J94" s="307">
        <f>IF($C94="","",IFERROR(IF('קיזוזים- החלטות ועדה'!E94=0,0,1),0))</f>
        <v>0</v>
      </c>
      <c r="K94" s="307">
        <f t="shared" si="4"/>
        <v>0</v>
      </c>
      <c r="L94" s="307">
        <f t="shared" si="5"/>
        <v>0</v>
      </c>
      <c r="M94" s="309">
        <f t="shared" si="6"/>
        <v>0</v>
      </c>
    </row>
    <row r="95" spans="2:13" ht="20.25" x14ac:dyDescent="0.25">
      <c r="B95" s="58">
        <f t="shared" si="0"/>
        <v>65</v>
      </c>
      <c r="C95" s="257" t="str">
        <f>'הגבלה לסכום מבוקש (1)'!C95</f>
        <v>אל תוך האור: מוסיקה אבודה מהתקופה הנאצית</v>
      </c>
      <c r="D95" s="51">
        <f>'הגבלה לסכום מבוקש (1)'!U95</f>
        <v>42121.424355290808</v>
      </c>
      <c r="E95" s="57"/>
      <c r="F95" s="171">
        <f t="shared" si="1"/>
        <v>0</v>
      </c>
      <c r="G95" s="172">
        <f t="shared" si="2"/>
        <v>42121.424355290808</v>
      </c>
      <c r="H95" s="172">
        <f t="shared" si="3"/>
        <v>42121.424355290808</v>
      </c>
      <c r="J95" s="307">
        <f>IF($C95="","",IFERROR(IF('קיזוזים- החלטות ועדה'!E95=0,0,1),0))</f>
        <v>0</v>
      </c>
      <c r="K95" s="307">
        <f t="shared" si="4"/>
        <v>0</v>
      </c>
      <c r="L95" s="307">
        <f t="shared" si="5"/>
        <v>0</v>
      </c>
      <c r="M95" s="309">
        <f t="shared" si="6"/>
        <v>0</v>
      </c>
    </row>
    <row r="96" spans="2:13" ht="20.25" x14ac:dyDescent="0.25">
      <c r="B96" s="58" t="str">
        <f t="shared" ref="B96:B130" si="7">IF(C96="","",ROW()-30)</f>
        <v/>
      </c>
      <c r="C96" s="257" t="str">
        <f>'הגבלה לסכום מבוקש (1)'!C96</f>
        <v/>
      </c>
      <c r="D96" s="51" t="str">
        <f>'הגבלה לסכום מבוקש (1)'!U96</f>
        <v/>
      </c>
      <c r="E96" s="57"/>
      <c r="F96" s="171" t="str">
        <f t="shared" ref="F96:F130" si="8">IF(C96="","",IFERROR(MIN(D96,E96/365*D96),$P$1))</f>
        <v/>
      </c>
      <c r="G96" s="172" t="str">
        <f t="shared" ref="G96:G130" si="9">IF($C96="","",D96-F96)</f>
        <v/>
      </c>
      <c r="H96" s="172" t="str">
        <f t="shared" ref="H96:H130" si="10">IF($C96="","",G96+M96)</f>
        <v/>
      </c>
      <c r="J96" s="307" t="str">
        <f>IF($C96="","",IFERROR(IF('קיזוזים- החלטות ועדה'!E96=0,0,1),0))</f>
        <v/>
      </c>
      <c r="K96" s="307" t="str">
        <f t="shared" ref="K96:K130" si="11">IF($C96="","",IFERROR(IF(E96=0,0,1),0))</f>
        <v/>
      </c>
      <c r="L96" s="307" t="str">
        <f t="shared" ref="L96:L130" si="12">IF($C96="","",IF(OR(K96=1,J96=1),1,0))</f>
        <v/>
      </c>
      <c r="M96" s="309" t="str">
        <f t="shared" ref="M96:M130" si="13">IF($C96="","",IF(L96=1,0,$L$27*$D96/$K$27))</f>
        <v/>
      </c>
    </row>
    <row r="97" spans="2:13" ht="20.25" x14ac:dyDescent="0.25">
      <c r="B97" s="58">
        <f t="shared" si="7"/>
        <v>67</v>
      </c>
      <c r="C97" s="257" t="str">
        <f>'הגבלה לסכום מבוקש (1)'!C97</f>
        <v>אתוס - כיתות אמן אינסטרומנטלי</v>
      </c>
      <c r="D97" s="51">
        <f>'הגבלה לסכום מבוקש (1)'!U97</f>
        <v>51639.388737106412</v>
      </c>
      <c r="E97" s="57"/>
      <c r="F97" s="171">
        <f t="shared" si="8"/>
        <v>0</v>
      </c>
      <c r="G97" s="172">
        <f t="shared" si="9"/>
        <v>51639.388737106412</v>
      </c>
      <c r="H97" s="172">
        <f t="shared" si="10"/>
        <v>51639.388737106412</v>
      </c>
      <c r="J97" s="307">
        <f>IF($C97="","",IFERROR(IF('קיזוזים- החלטות ועדה'!E97=0,0,1),0))</f>
        <v>0</v>
      </c>
      <c r="K97" s="307">
        <f t="shared" si="11"/>
        <v>0</v>
      </c>
      <c r="L97" s="307">
        <f t="shared" si="12"/>
        <v>0</v>
      </c>
      <c r="M97" s="309">
        <f t="shared" si="13"/>
        <v>0</v>
      </c>
    </row>
    <row r="98" spans="2:13" ht="20.25" x14ac:dyDescent="0.25">
      <c r="B98" s="58" t="str">
        <f t="shared" si="7"/>
        <v/>
      </c>
      <c r="C98" s="257" t="str">
        <f>'הגבלה לסכום מבוקש (1)'!C98</f>
        <v/>
      </c>
      <c r="D98" s="51" t="str">
        <f>'הגבלה לסכום מבוקש (1)'!U98</f>
        <v/>
      </c>
      <c r="E98" s="57"/>
      <c r="F98" s="171" t="str">
        <f t="shared" si="8"/>
        <v/>
      </c>
      <c r="G98" s="172" t="str">
        <f t="shared" si="9"/>
        <v/>
      </c>
      <c r="H98" s="172" t="str">
        <f t="shared" si="10"/>
        <v/>
      </c>
      <c r="J98" s="307" t="str">
        <f>IF($C98="","",IFERROR(IF('קיזוזים- החלטות ועדה'!E98=0,0,1),0))</f>
        <v/>
      </c>
      <c r="K98" s="307" t="str">
        <f t="shared" si="11"/>
        <v/>
      </c>
      <c r="L98" s="307" t="str">
        <f t="shared" si="12"/>
        <v/>
      </c>
      <c r="M98" s="309" t="str">
        <f t="shared" si="13"/>
        <v/>
      </c>
    </row>
    <row r="99" spans="2:13" ht="20.25" x14ac:dyDescent="0.25">
      <c r="B99" s="58" t="str">
        <f t="shared" si="7"/>
        <v/>
      </c>
      <c r="C99" s="257" t="str">
        <f>'הגבלה לסכום מבוקש (1)'!C99</f>
        <v/>
      </c>
      <c r="D99" s="51" t="str">
        <f>'הגבלה לסכום מבוקש (1)'!U99</f>
        <v/>
      </c>
      <c r="E99" s="57"/>
      <c r="F99" s="171" t="str">
        <f t="shared" si="8"/>
        <v/>
      </c>
      <c r="G99" s="172" t="str">
        <f t="shared" si="9"/>
        <v/>
      </c>
      <c r="H99" s="172" t="str">
        <f t="shared" si="10"/>
        <v/>
      </c>
      <c r="J99" s="307" t="str">
        <f>IF($C99="","",IFERROR(IF('קיזוזים- החלטות ועדה'!E99=0,0,1),0))</f>
        <v/>
      </c>
      <c r="K99" s="307" t="str">
        <f t="shared" si="11"/>
        <v/>
      </c>
      <c r="L99" s="307" t="str">
        <f t="shared" si="12"/>
        <v/>
      </c>
      <c r="M99" s="309" t="str">
        <f t="shared" si="13"/>
        <v/>
      </c>
    </row>
    <row r="100" spans="2:13" ht="20.25" x14ac:dyDescent="0.25">
      <c r="B100" s="58" t="str">
        <f t="shared" si="7"/>
        <v/>
      </c>
      <c r="C100" s="257" t="str">
        <f>'הגבלה לסכום מבוקש (1)'!C100</f>
        <v/>
      </c>
      <c r="D100" s="51" t="str">
        <f>'הגבלה לסכום מבוקש (1)'!U100</f>
        <v/>
      </c>
      <c r="E100" s="57"/>
      <c r="F100" s="171" t="str">
        <f t="shared" si="8"/>
        <v/>
      </c>
      <c r="G100" s="172" t="str">
        <f t="shared" si="9"/>
        <v/>
      </c>
      <c r="H100" s="172" t="str">
        <f t="shared" si="10"/>
        <v/>
      </c>
      <c r="J100" s="307" t="str">
        <f>IF($C100="","",IFERROR(IF('קיזוזים- החלטות ועדה'!E100=0,0,1),0))</f>
        <v/>
      </c>
      <c r="K100" s="307" t="str">
        <f t="shared" si="11"/>
        <v/>
      </c>
      <c r="L100" s="307" t="str">
        <f t="shared" si="12"/>
        <v/>
      </c>
      <c r="M100" s="309" t="str">
        <f t="shared" si="13"/>
        <v/>
      </c>
    </row>
    <row r="101" spans="2:13" ht="20.25" x14ac:dyDescent="0.25">
      <c r="B101" s="58" t="str">
        <f t="shared" si="7"/>
        <v/>
      </c>
      <c r="C101" s="257" t="str">
        <f>'הגבלה לסכום מבוקש (1)'!C101</f>
        <v/>
      </c>
      <c r="D101" s="51" t="str">
        <f>'הגבלה לסכום מבוקש (1)'!U101</f>
        <v/>
      </c>
      <c r="E101" s="57"/>
      <c r="F101" s="171" t="str">
        <f t="shared" si="8"/>
        <v/>
      </c>
      <c r="G101" s="172" t="str">
        <f t="shared" si="9"/>
        <v/>
      </c>
      <c r="H101" s="172" t="str">
        <f t="shared" si="10"/>
        <v/>
      </c>
      <c r="J101" s="307" t="str">
        <f>IF($C101="","",IFERROR(IF('קיזוזים- החלטות ועדה'!E101=0,0,1),0))</f>
        <v/>
      </c>
      <c r="K101" s="307" t="str">
        <f t="shared" si="11"/>
        <v/>
      </c>
      <c r="L101" s="307" t="str">
        <f t="shared" si="12"/>
        <v/>
      </c>
      <c r="M101" s="309" t="str">
        <f t="shared" si="13"/>
        <v/>
      </c>
    </row>
    <row r="102" spans="2:13" ht="20.25" x14ac:dyDescent="0.25">
      <c r="B102" s="58">
        <f t="shared" si="7"/>
        <v>72</v>
      </c>
      <c r="C102" s="257" t="str">
        <f>'הגבלה לסכום מבוקש (1)'!C102</f>
        <v>בר-קיימא - כנס תזמורות רחוב - הפיראטיות הפיראטיות</v>
      </c>
      <c r="D102" s="51">
        <f>'הגבלה לסכום מבוקש (1)'!U102</f>
        <v>35333.398756728173</v>
      </c>
      <c r="E102" s="57"/>
      <c r="F102" s="171">
        <f t="shared" si="8"/>
        <v>0</v>
      </c>
      <c r="G102" s="172">
        <f t="shared" si="9"/>
        <v>35333.398756728173</v>
      </c>
      <c r="H102" s="172">
        <f t="shared" si="10"/>
        <v>35333.398756728173</v>
      </c>
      <c r="J102" s="307">
        <f>IF($C102="","",IFERROR(IF('קיזוזים- החלטות ועדה'!E102=0,0,1),0))</f>
        <v>0</v>
      </c>
      <c r="K102" s="307">
        <f t="shared" si="11"/>
        <v>0</v>
      </c>
      <c r="L102" s="307">
        <f t="shared" si="12"/>
        <v>0</v>
      </c>
      <c r="M102" s="309">
        <f t="shared" si="13"/>
        <v>0</v>
      </c>
    </row>
    <row r="103" spans="2:13" ht="20.25" x14ac:dyDescent="0.25">
      <c r="B103" s="58" t="str">
        <f t="shared" si="7"/>
        <v/>
      </c>
      <c r="C103" s="257" t="str">
        <f>'הגבלה לסכום מבוקש (1)'!C103</f>
        <v/>
      </c>
      <c r="D103" s="51" t="str">
        <f>'הגבלה לסכום מבוקש (1)'!U103</f>
        <v/>
      </c>
      <c r="E103" s="57"/>
      <c r="F103" s="171" t="str">
        <f t="shared" si="8"/>
        <v/>
      </c>
      <c r="G103" s="172" t="str">
        <f t="shared" si="9"/>
        <v/>
      </c>
      <c r="H103" s="172" t="str">
        <f t="shared" si="10"/>
        <v/>
      </c>
      <c r="J103" s="307" t="str">
        <f>IF($C103="","",IFERROR(IF('קיזוזים- החלטות ועדה'!E103=0,0,1),0))</f>
        <v/>
      </c>
      <c r="K103" s="307" t="str">
        <f t="shared" si="11"/>
        <v/>
      </c>
      <c r="L103" s="307" t="str">
        <f t="shared" si="12"/>
        <v/>
      </c>
      <c r="M103" s="309" t="str">
        <f t="shared" si="13"/>
        <v/>
      </c>
    </row>
    <row r="104" spans="2:13" ht="20.25" x14ac:dyDescent="0.25">
      <c r="B104" s="58">
        <f t="shared" si="7"/>
        <v>74</v>
      </c>
      <c r="C104" s="257" t="str">
        <f>'הגבלה לסכום מבוקש (1)'!C104</f>
        <v xml:space="preserve"> פיליציה בלומנטל -  אופרה קאמרה</v>
      </c>
      <c r="D104" s="51">
        <f>'הגבלה לסכום מבוקש (1)'!U104</f>
        <v>33112.603070972458</v>
      </c>
      <c r="E104" s="57"/>
      <c r="F104" s="171">
        <f t="shared" si="8"/>
        <v>0</v>
      </c>
      <c r="G104" s="172">
        <f t="shared" si="9"/>
        <v>33112.603070972458</v>
      </c>
      <c r="H104" s="172">
        <f t="shared" si="10"/>
        <v>33112.603070972458</v>
      </c>
      <c r="J104" s="307">
        <f>IF($C104="","",IFERROR(IF('קיזוזים- החלטות ועדה'!E104=0,0,1),0))</f>
        <v>0</v>
      </c>
      <c r="K104" s="307">
        <f t="shared" si="11"/>
        <v>0</v>
      </c>
      <c r="L104" s="307">
        <f t="shared" si="12"/>
        <v>0</v>
      </c>
      <c r="M104" s="309">
        <f t="shared" si="13"/>
        <v>0</v>
      </c>
    </row>
    <row r="105" spans="2:13" ht="20.25" x14ac:dyDescent="0.25">
      <c r="B105" s="58">
        <f t="shared" si="7"/>
        <v>75</v>
      </c>
      <c r="C105" s="257" t="str">
        <f>'הגבלה לסכום מבוקש (1)'!C105</f>
        <v xml:space="preserve">מקור-  פרויקט ילדי המוסיקה </v>
      </c>
      <c r="D105" s="51">
        <f>'הגבלה לסכום מבוקש (1)'!U105</f>
        <v>58545.59666040825</v>
      </c>
      <c r="E105" s="57"/>
      <c r="F105" s="171">
        <f t="shared" si="8"/>
        <v>0</v>
      </c>
      <c r="G105" s="172">
        <f t="shared" si="9"/>
        <v>58545.59666040825</v>
      </c>
      <c r="H105" s="172">
        <f t="shared" si="10"/>
        <v>58545.59666040825</v>
      </c>
      <c r="J105" s="307">
        <f>IF($C105="","",IFERROR(IF('קיזוזים- החלטות ועדה'!E105=0,0,1),0))</f>
        <v>0</v>
      </c>
      <c r="K105" s="307">
        <f t="shared" si="11"/>
        <v>0</v>
      </c>
      <c r="L105" s="307">
        <f t="shared" si="12"/>
        <v>0</v>
      </c>
      <c r="M105" s="309">
        <f t="shared" si="13"/>
        <v>0</v>
      </c>
    </row>
    <row r="106" spans="2:13" ht="20.25" x14ac:dyDescent="0.25">
      <c r="B106" s="58">
        <f t="shared" si="7"/>
        <v>76</v>
      </c>
      <c r="C106" s="257" t="str">
        <f>'הגבלה לסכום מבוקש (1)'!C106</f>
        <v xml:space="preserve"> פיליציה בלומנטל -  Soundpainting</v>
      </c>
      <c r="D106" s="51">
        <f>'הגבלה לסכום מבוקש (1)'!U106</f>
        <v>30888.29606581742</v>
      </c>
      <c r="E106" s="57"/>
      <c r="F106" s="171">
        <f t="shared" si="8"/>
        <v>0</v>
      </c>
      <c r="G106" s="172">
        <f t="shared" si="9"/>
        <v>30888.29606581742</v>
      </c>
      <c r="H106" s="172">
        <f t="shared" si="10"/>
        <v>30888.29606581742</v>
      </c>
      <c r="J106" s="307">
        <f>IF($C106="","",IFERROR(IF('קיזוזים- החלטות ועדה'!E106=0,0,1),0))</f>
        <v>0</v>
      </c>
      <c r="K106" s="307">
        <f t="shared" si="11"/>
        <v>0</v>
      </c>
      <c r="L106" s="307">
        <f t="shared" si="12"/>
        <v>0</v>
      </c>
      <c r="M106" s="309">
        <f t="shared" si="13"/>
        <v>0</v>
      </c>
    </row>
    <row r="107" spans="2:13" ht="20.25" x14ac:dyDescent="0.25">
      <c r="B107" s="58" t="str">
        <f t="shared" si="7"/>
        <v/>
      </c>
      <c r="C107" s="257" t="str">
        <f>'הגבלה לסכום מבוקש (1)'!C107</f>
        <v/>
      </c>
      <c r="D107" s="51" t="str">
        <f>'הגבלה לסכום מבוקש (1)'!U107</f>
        <v/>
      </c>
      <c r="E107" s="57"/>
      <c r="F107" s="171" t="str">
        <f t="shared" si="8"/>
        <v/>
      </c>
      <c r="G107" s="172" t="str">
        <f t="shared" si="9"/>
        <v/>
      </c>
      <c r="H107" s="172" t="str">
        <f t="shared" si="10"/>
        <v/>
      </c>
      <c r="J107" s="307" t="str">
        <f>IF($C107="","",IFERROR(IF('קיזוזים- החלטות ועדה'!E107=0,0,1),0))</f>
        <v/>
      </c>
      <c r="K107" s="307" t="str">
        <f t="shared" si="11"/>
        <v/>
      </c>
      <c r="L107" s="307" t="str">
        <f t="shared" si="12"/>
        <v/>
      </c>
      <c r="M107" s="309" t="str">
        <f t="shared" si="13"/>
        <v/>
      </c>
    </row>
    <row r="108" spans="2:13" ht="20.25" x14ac:dyDescent="0.25">
      <c r="B108" s="58" t="str">
        <f t="shared" si="7"/>
        <v/>
      </c>
      <c r="C108" s="257" t="str">
        <f>'הגבלה לסכום מבוקש (1)'!C108</f>
        <v/>
      </c>
      <c r="D108" s="51" t="str">
        <f>'הגבלה לסכום מבוקש (1)'!U108</f>
        <v/>
      </c>
      <c r="E108" s="57"/>
      <c r="F108" s="171" t="str">
        <f t="shared" si="8"/>
        <v/>
      </c>
      <c r="G108" s="172" t="str">
        <f t="shared" si="9"/>
        <v/>
      </c>
      <c r="H108" s="172" t="str">
        <f t="shared" si="10"/>
        <v/>
      </c>
      <c r="J108" s="307" t="str">
        <f>IF($C108="","",IFERROR(IF('קיזוזים- החלטות ועדה'!E108=0,0,1),0))</f>
        <v/>
      </c>
      <c r="K108" s="307" t="str">
        <f t="shared" si="11"/>
        <v/>
      </c>
      <c r="L108" s="307" t="str">
        <f t="shared" si="12"/>
        <v/>
      </c>
      <c r="M108" s="309" t="str">
        <f t="shared" si="13"/>
        <v/>
      </c>
    </row>
    <row r="109" spans="2:13" ht="20.25" x14ac:dyDescent="0.25">
      <c r="B109" s="58" t="str">
        <f t="shared" si="7"/>
        <v/>
      </c>
      <c r="C109" s="257" t="str">
        <f>'הגבלה לסכום מבוקש (1)'!C109</f>
        <v/>
      </c>
      <c r="D109" s="51" t="str">
        <f>'הגבלה לסכום מבוקש (1)'!U109</f>
        <v/>
      </c>
      <c r="E109" s="57"/>
      <c r="F109" s="171" t="str">
        <f t="shared" si="8"/>
        <v/>
      </c>
      <c r="G109" s="172" t="str">
        <f t="shared" si="9"/>
        <v/>
      </c>
      <c r="H109" s="172" t="str">
        <f t="shared" si="10"/>
        <v/>
      </c>
      <c r="J109" s="307" t="str">
        <f>IF($C109="","",IFERROR(IF('קיזוזים- החלטות ועדה'!E109=0,0,1),0))</f>
        <v/>
      </c>
      <c r="K109" s="307" t="str">
        <f t="shared" si="11"/>
        <v/>
      </c>
      <c r="L109" s="307" t="str">
        <f t="shared" si="12"/>
        <v/>
      </c>
      <c r="M109" s="309" t="str">
        <f t="shared" si="13"/>
        <v/>
      </c>
    </row>
    <row r="110" spans="2:13" ht="20.25" x14ac:dyDescent="0.25">
      <c r="B110" s="58" t="str">
        <f t="shared" si="7"/>
        <v/>
      </c>
      <c r="C110" s="257" t="str">
        <f>'הגבלה לסכום מבוקש (1)'!C110</f>
        <v/>
      </c>
      <c r="D110" s="51" t="str">
        <f>'הגבלה לסכום מבוקש (1)'!U110</f>
        <v/>
      </c>
      <c r="E110" s="57"/>
      <c r="F110" s="171" t="str">
        <f t="shared" si="8"/>
        <v/>
      </c>
      <c r="G110" s="172" t="str">
        <f t="shared" si="9"/>
        <v/>
      </c>
      <c r="H110" s="172" t="str">
        <f t="shared" si="10"/>
        <v/>
      </c>
      <c r="J110" s="307" t="str">
        <f>IF($C110="","",IFERROR(IF('קיזוזים- החלטות ועדה'!E110=0,0,1),0))</f>
        <v/>
      </c>
      <c r="K110" s="307" t="str">
        <f t="shared" si="11"/>
        <v/>
      </c>
      <c r="L110" s="307" t="str">
        <f t="shared" si="12"/>
        <v/>
      </c>
      <c r="M110" s="309" t="str">
        <f t="shared" si="13"/>
        <v/>
      </c>
    </row>
    <row r="111" spans="2:13" ht="20.25" x14ac:dyDescent="0.25">
      <c r="B111" s="58" t="str">
        <f t="shared" si="7"/>
        <v/>
      </c>
      <c r="C111" s="257" t="str">
        <f>'הגבלה לסכום מבוקש (1)'!C111</f>
        <v/>
      </c>
      <c r="D111" s="51" t="str">
        <f>'הגבלה לסכום מבוקש (1)'!U111</f>
        <v/>
      </c>
      <c r="E111" s="57"/>
      <c r="F111" s="171" t="str">
        <f t="shared" si="8"/>
        <v/>
      </c>
      <c r="G111" s="172" t="str">
        <f t="shared" si="9"/>
        <v/>
      </c>
      <c r="H111" s="172" t="str">
        <f t="shared" si="10"/>
        <v/>
      </c>
      <c r="J111" s="307" t="str">
        <f>IF($C111="","",IFERROR(IF('קיזוזים- החלטות ועדה'!E111=0,0,1),0))</f>
        <v/>
      </c>
      <c r="K111" s="307" t="str">
        <f t="shared" si="11"/>
        <v/>
      </c>
      <c r="L111" s="307" t="str">
        <f t="shared" si="12"/>
        <v/>
      </c>
      <c r="M111" s="309" t="str">
        <f t="shared" si="13"/>
        <v/>
      </c>
    </row>
    <row r="112" spans="2:13" ht="20.25" x14ac:dyDescent="0.25">
      <c r="B112" s="58" t="str">
        <f t="shared" si="7"/>
        <v/>
      </c>
      <c r="C112" s="257" t="str">
        <f>'הגבלה לסכום מבוקש (1)'!C112</f>
        <v/>
      </c>
      <c r="D112" s="51" t="str">
        <f>'הגבלה לסכום מבוקש (1)'!U112</f>
        <v/>
      </c>
      <c r="E112" s="57"/>
      <c r="F112" s="171" t="str">
        <f t="shared" si="8"/>
        <v/>
      </c>
      <c r="G112" s="172" t="str">
        <f t="shared" si="9"/>
        <v/>
      </c>
      <c r="H112" s="172" t="str">
        <f t="shared" si="10"/>
        <v/>
      </c>
      <c r="J112" s="307" t="str">
        <f>IF($C112="","",IFERROR(IF('קיזוזים- החלטות ועדה'!E112=0,0,1),0))</f>
        <v/>
      </c>
      <c r="K112" s="307" t="str">
        <f t="shared" si="11"/>
        <v/>
      </c>
      <c r="L112" s="307" t="str">
        <f t="shared" si="12"/>
        <v/>
      </c>
      <c r="M112" s="309" t="str">
        <f t="shared" si="13"/>
        <v/>
      </c>
    </row>
    <row r="113" spans="2:13" ht="20.25" x14ac:dyDescent="0.25">
      <c r="B113" s="58" t="str">
        <f t="shared" si="7"/>
        <v/>
      </c>
      <c r="C113" s="257" t="str">
        <f>'הגבלה לסכום מבוקש (1)'!C113</f>
        <v/>
      </c>
      <c r="D113" s="51" t="str">
        <f>'הגבלה לסכום מבוקש (1)'!U113</f>
        <v/>
      </c>
      <c r="E113" s="57"/>
      <c r="F113" s="171" t="str">
        <f t="shared" si="8"/>
        <v/>
      </c>
      <c r="G113" s="172" t="str">
        <f t="shared" si="9"/>
        <v/>
      </c>
      <c r="H113" s="172" t="str">
        <f t="shared" si="10"/>
        <v/>
      </c>
      <c r="J113" s="307" t="str">
        <f>IF($C113="","",IFERROR(IF('קיזוזים- החלטות ועדה'!E113=0,0,1),0))</f>
        <v/>
      </c>
      <c r="K113" s="307" t="str">
        <f t="shared" si="11"/>
        <v/>
      </c>
      <c r="L113" s="307" t="str">
        <f t="shared" si="12"/>
        <v/>
      </c>
      <c r="M113" s="309" t="str">
        <f t="shared" si="13"/>
        <v/>
      </c>
    </row>
    <row r="114" spans="2:13" ht="20.25" x14ac:dyDescent="0.25">
      <c r="B114" s="58" t="str">
        <f t="shared" si="7"/>
        <v/>
      </c>
      <c r="C114" s="257" t="str">
        <f>'הגבלה לסכום מבוקש (1)'!C114</f>
        <v/>
      </c>
      <c r="D114" s="51" t="str">
        <f>'הגבלה לסכום מבוקש (1)'!U114</f>
        <v/>
      </c>
      <c r="E114" s="57"/>
      <c r="F114" s="171" t="str">
        <f t="shared" si="8"/>
        <v/>
      </c>
      <c r="G114" s="172" t="str">
        <f t="shared" si="9"/>
        <v/>
      </c>
      <c r="H114" s="172" t="str">
        <f t="shared" si="10"/>
        <v/>
      </c>
      <c r="J114" s="307" t="str">
        <f>IF($C114="","",IFERROR(IF('קיזוזים- החלטות ועדה'!E114=0,0,1),0))</f>
        <v/>
      </c>
      <c r="K114" s="307" t="str">
        <f t="shared" si="11"/>
        <v/>
      </c>
      <c r="L114" s="307" t="str">
        <f t="shared" si="12"/>
        <v/>
      </c>
      <c r="M114" s="309" t="str">
        <f t="shared" si="13"/>
        <v/>
      </c>
    </row>
    <row r="115" spans="2:13" ht="20.25" x14ac:dyDescent="0.25">
      <c r="B115" s="58" t="str">
        <f t="shared" si="7"/>
        <v/>
      </c>
      <c r="C115" s="257" t="str">
        <f>'הגבלה לסכום מבוקש (1)'!C115</f>
        <v/>
      </c>
      <c r="D115" s="51" t="str">
        <f>'הגבלה לסכום מבוקש (1)'!U115</f>
        <v/>
      </c>
      <c r="E115" s="57"/>
      <c r="F115" s="171" t="str">
        <f t="shared" si="8"/>
        <v/>
      </c>
      <c r="G115" s="172" t="str">
        <f t="shared" si="9"/>
        <v/>
      </c>
      <c r="H115" s="172" t="str">
        <f t="shared" si="10"/>
        <v/>
      </c>
      <c r="J115" s="307" t="str">
        <f>IF($C115="","",IFERROR(IF('קיזוזים- החלטות ועדה'!E115=0,0,1),0))</f>
        <v/>
      </c>
      <c r="K115" s="307" t="str">
        <f t="shared" si="11"/>
        <v/>
      </c>
      <c r="L115" s="307" t="str">
        <f t="shared" si="12"/>
        <v/>
      </c>
      <c r="M115" s="309" t="str">
        <f t="shared" si="13"/>
        <v/>
      </c>
    </row>
    <row r="116" spans="2:13" ht="20.25" x14ac:dyDescent="0.25">
      <c r="B116" s="58" t="str">
        <f t="shared" si="7"/>
        <v/>
      </c>
      <c r="C116" s="257" t="str">
        <f>'הגבלה לסכום מבוקש (1)'!C116</f>
        <v/>
      </c>
      <c r="D116" s="51" t="str">
        <f>'הגבלה לסכום מבוקש (1)'!U116</f>
        <v/>
      </c>
      <c r="E116" s="57"/>
      <c r="F116" s="171" t="str">
        <f t="shared" si="8"/>
        <v/>
      </c>
      <c r="G116" s="172" t="str">
        <f t="shared" si="9"/>
        <v/>
      </c>
      <c r="H116" s="172" t="str">
        <f t="shared" si="10"/>
        <v/>
      </c>
      <c r="J116" s="307" t="str">
        <f>IF($C116="","",IFERROR(IF('קיזוזים- החלטות ועדה'!E116=0,0,1),0))</f>
        <v/>
      </c>
      <c r="K116" s="307" t="str">
        <f t="shared" si="11"/>
        <v/>
      </c>
      <c r="L116" s="307" t="str">
        <f t="shared" si="12"/>
        <v/>
      </c>
      <c r="M116" s="309" t="str">
        <f t="shared" si="13"/>
        <v/>
      </c>
    </row>
    <row r="117" spans="2:13" ht="20.25" x14ac:dyDescent="0.25">
      <c r="B117" s="58" t="str">
        <f t="shared" si="7"/>
        <v/>
      </c>
      <c r="C117" s="257" t="str">
        <f>'הגבלה לסכום מבוקש (1)'!C117</f>
        <v/>
      </c>
      <c r="D117" s="51" t="str">
        <f>'הגבלה לסכום מבוקש (1)'!U117</f>
        <v/>
      </c>
      <c r="E117" s="57"/>
      <c r="F117" s="171" t="str">
        <f t="shared" si="8"/>
        <v/>
      </c>
      <c r="G117" s="172" t="str">
        <f t="shared" si="9"/>
        <v/>
      </c>
      <c r="H117" s="172" t="str">
        <f t="shared" si="10"/>
        <v/>
      </c>
      <c r="J117" s="307" t="str">
        <f>IF($C117="","",IFERROR(IF('קיזוזים- החלטות ועדה'!E117=0,0,1),0))</f>
        <v/>
      </c>
      <c r="K117" s="307" t="str">
        <f t="shared" si="11"/>
        <v/>
      </c>
      <c r="L117" s="307" t="str">
        <f t="shared" si="12"/>
        <v/>
      </c>
      <c r="M117" s="309" t="str">
        <f t="shared" si="13"/>
        <v/>
      </c>
    </row>
    <row r="118" spans="2:13" ht="20.25" x14ac:dyDescent="0.25">
      <c r="B118" s="58" t="str">
        <f t="shared" si="7"/>
        <v/>
      </c>
      <c r="C118" s="257" t="str">
        <f>'הגבלה לסכום מבוקש (1)'!C118</f>
        <v/>
      </c>
      <c r="D118" s="51" t="str">
        <f>'הגבלה לסכום מבוקש (1)'!U118</f>
        <v/>
      </c>
      <c r="E118" s="57"/>
      <c r="F118" s="171" t="str">
        <f t="shared" si="8"/>
        <v/>
      </c>
      <c r="G118" s="172" t="str">
        <f t="shared" si="9"/>
        <v/>
      </c>
      <c r="H118" s="172" t="str">
        <f t="shared" si="10"/>
        <v/>
      </c>
      <c r="J118" s="307" t="str">
        <f>IF($C118="","",IFERROR(IF('קיזוזים- החלטות ועדה'!E118=0,0,1),0))</f>
        <v/>
      </c>
      <c r="K118" s="307" t="str">
        <f t="shared" si="11"/>
        <v/>
      </c>
      <c r="L118" s="307" t="str">
        <f t="shared" si="12"/>
        <v/>
      </c>
      <c r="M118" s="309" t="str">
        <f t="shared" si="13"/>
        <v/>
      </c>
    </row>
    <row r="119" spans="2:13" ht="20.25" x14ac:dyDescent="0.25">
      <c r="B119" s="58" t="str">
        <f t="shared" si="7"/>
        <v/>
      </c>
      <c r="C119" s="257" t="str">
        <f>'הגבלה לסכום מבוקש (1)'!C119</f>
        <v/>
      </c>
      <c r="D119" s="51" t="str">
        <f>'הגבלה לסכום מבוקש (1)'!U119</f>
        <v/>
      </c>
      <c r="E119" s="57"/>
      <c r="F119" s="171" t="str">
        <f t="shared" si="8"/>
        <v/>
      </c>
      <c r="G119" s="172" t="str">
        <f t="shared" si="9"/>
        <v/>
      </c>
      <c r="H119" s="172" t="str">
        <f t="shared" si="10"/>
        <v/>
      </c>
      <c r="J119" s="307" t="str">
        <f>IF($C119="","",IFERROR(IF('קיזוזים- החלטות ועדה'!E119=0,0,1),0))</f>
        <v/>
      </c>
      <c r="K119" s="307" t="str">
        <f t="shared" si="11"/>
        <v/>
      </c>
      <c r="L119" s="307" t="str">
        <f t="shared" si="12"/>
        <v/>
      </c>
      <c r="M119" s="309" t="str">
        <f t="shared" si="13"/>
        <v/>
      </c>
    </row>
    <row r="120" spans="2:13" ht="20.25" x14ac:dyDescent="0.25">
      <c r="B120" s="58" t="str">
        <f t="shared" si="7"/>
        <v/>
      </c>
      <c r="C120" s="257" t="str">
        <f>'הגבלה לסכום מבוקש (1)'!C120</f>
        <v/>
      </c>
      <c r="D120" s="51" t="str">
        <f>'הגבלה לסכום מבוקש (1)'!U120</f>
        <v/>
      </c>
      <c r="E120" s="57"/>
      <c r="F120" s="171" t="str">
        <f t="shared" si="8"/>
        <v/>
      </c>
      <c r="G120" s="172" t="str">
        <f t="shared" si="9"/>
        <v/>
      </c>
      <c r="H120" s="172" t="str">
        <f t="shared" si="10"/>
        <v/>
      </c>
      <c r="J120" s="307" t="str">
        <f>IF($C120="","",IFERROR(IF('קיזוזים- החלטות ועדה'!E120=0,0,1),0))</f>
        <v/>
      </c>
      <c r="K120" s="307" t="str">
        <f t="shared" si="11"/>
        <v/>
      </c>
      <c r="L120" s="307" t="str">
        <f t="shared" si="12"/>
        <v/>
      </c>
      <c r="M120" s="309" t="str">
        <f t="shared" si="13"/>
        <v/>
      </c>
    </row>
    <row r="121" spans="2:13" ht="20.25" x14ac:dyDescent="0.25">
      <c r="B121" s="58" t="str">
        <f t="shared" si="7"/>
        <v/>
      </c>
      <c r="C121" s="257" t="str">
        <f>'הגבלה לסכום מבוקש (1)'!C121</f>
        <v/>
      </c>
      <c r="D121" s="51" t="str">
        <f>'הגבלה לסכום מבוקש (1)'!U121</f>
        <v/>
      </c>
      <c r="E121" s="57"/>
      <c r="F121" s="171" t="str">
        <f t="shared" si="8"/>
        <v/>
      </c>
      <c r="G121" s="172" t="str">
        <f t="shared" si="9"/>
        <v/>
      </c>
      <c r="H121" s="172" t="str">
        <f t="shared" si="10"/>
        <v/>
      </c>
      <c r="J121" s="307" t="str">
        <f>IF($C121="","",IFERROR(IF('קיזוזים- החלטות ועדה'!E121=0,0,1),0))</f>
        <v/>
      </c>
      <c r="K121" s="307" t="str">
        <f t="shared" si="11"/>
        <v/>
      </c>
      <c r="L121" s="307" t="str">
        <f t="shared" si="12"/>
        <v/>
      </c>
      <c r="M121" s="309" t="str">
        <f t="shared" si="13"/>
        <v/>
      </c>
    </row>
    <row r="122" spans="2:13" ht="20.25" x14ac:dyDescent="0.25">
      <c r="B122" s="58" t="str">
        <f t="shared" si="7"/>
        <v/>
      </c>
      <c r="C122" s="257" t="str">
        <f>'הגבלה לסכום מבוקש (1)'!C122</f>
        <v/>
      </c>
      <c r="D122" s="51" t="str">
        <f>'הגבלה לסכום מבוקש (1)'!U122</f>
        <v/>
      </c>
      <c r="E122" s="57"/>
      <c r="F122" s="171" t="str">
        <f t="shared" si="8"/>
        <v/>
      </c>
      <c r="G122" s="172" t="str">
        <f t="shared" si="9"/>
        <v/>
      </c>
      <c r="H122" s="172" t="str">
        <f t="shared" si="10"/>
        <v/>
      </c>
      <c r="J122" s="307" t="str">
        <f>IF($C122="","",IFERROR(IF('קיזוזים- החלטות ועדה'!E122=0,0,1),0))</f>
        <v/>
      </c>
      <c r="K122" s="307" t="str">
        <f t="shared" si="11"/>
        <v/>
      </c>
      <c r="L122" s="307" t="str">
        <f t="shared" si="12"/>
        <v/>
      </c>
      <c r="M122" s="309" t="str">
        <f t="shared" si="13"/>
        <v/>
      </c>
    </row>
    <row r="123" spans="2:13" ht="20.25" x14ac:dyDescent="0.25">
      <c r="B123" s="58" t="str">
        <f t="shared" si="7"/>
        <v/>
      </c>
      <c r="C123" s="257" t="str">
        <f>'הגבלה לסכום מבוקש (1)'!C123</f>
        <v/>
      </c>
      <c r="D123" s="51" t="str">
        <f>'הגבלה לסכום מבוקש (1)'!U123</f>
        <v/>
      </c>
      <c r="E123" s="57"/>
      <c r="F123" s="171" t="str">
        <f t="shared" si="8"/>
        <v/>
      </c>
      <c r="G123" s="172" t="str">
        <f t="shared" si="9"/>
        <v/>
      </c>
      <c r="H123" s="172" t="str">
        <f t="shared" si="10"/>
        <v/>
      </c>
      <c r="J123" s="307" t="str">
        <f>IF($C123="","",IFERROR(IF('קיזוזים- החלטות ועדה'!E123=0,0,1),0))</f>
        <v/>
      </c>
      <c r="K123" s="307" t="str">
        <f t="shared" si="11"/>
        <v/>
      </c>
      <c r="L123" s="307" t="str">
        <f t="shared" si="12"/>
        <v/>
      </c>
      <c r="M123" s="309" t="str">
        <f t="shared" si="13"/>
        <v/>
      </c>
    </row>
    <row r="124" spans="2:13" ht="20.25" x14ac:dyDescent="0.25">
      <c r="B124" s="58" t="str">
        <f t="shared" si="7"/>
        <v/>
      </c>
      <c r="C124" s="257" t="str">
        <f>'הגבלה לסכום מבוקש (1)'!C124</f>
        <v/>
      </c>
      <c r="D124" s="51" t="str">
        <f>'הגבלה לסכום מבוקש (1)'!U124</f>
        <v/>
      </c>
      <c r="E124" s="57"/>
      <c r="F124" s="171" t="str">
        <f t="shared" si="8"/>
        <v/>
      </c>
      <c r="G124" s="172" t="str">
        <f t="shared" si="9"/>
        <v/>
      </c>
      <c r="H124" s="172" t="str">
        <f t="shared" si="10"/>
        <v/>
      </c>
      <c r="J124" s="307" t="str">
        <f>IF($C124="","",IFERROR(IF('קיזוזים- החלטות ועדה'!E124=0,0,1),0))</f>
        <v/>
      </c>
      <c r="K124" s="307" t="str">
        <f t="shared" si="11"/>
        <v/>
      </c>
      <c r="L124" s="307" t="str">
        <f t="shared" si="12"/>
        <v/>
      </c>
      <c r="M124" s="309" t="str">
        <f t="shared" si="13"/>
        <v/>
      </c>
    </row>
    <row r="125" spans="2:13" ht="20.25" x14ac:dyDescent="0.25">
      <c r="B125" s="58" t="str">
        <f t="shared" si="7"/>
        <v/>
      </c>
      <c r="C125" s="257" t="str">
        <f>'הגבלה לסכום מבוקש (1)'!C125</f>
        <v/>
      </c>
      <c r="D125" s="51" t="str">
        <f>'הגבלה לסכום מבוקש (1)'!U125</f>
        <v/>
      </c>
      <c r="E125" s="57"/>
      <c r="F125" s="171" t="str">
        <f t="shared" si="8"/>
        <v/>
      </c>
      <c r="G125" s="172" t="str">
        <f t="shared" si="9"/>
        <v/>
      </c>
      <c r="H125" s="172" t="str">
        <f t="shared" si="10"/>
        <v/>
      </c>
      <c r="J125" s="307" t="str">
        <f>IF($C125="","",IFERROR(IF('קיזוזים- החלטות ועדה'!E125=0,0,1),0))</f>
        <v/>
      </c>
      <c r="K125" s="307" t="str">
        <f t="shared" si="11"/>
        <v/>
      </c>
      <c r="L125" s="307" t="str">
        <f t="shared" si="12"/>
        <v/>
      </c>
      <c r="M125" s="309" t="str">
        <f t="shared" si="13"/>
        <v/>
      </c>
    </row>
    <row r="126" spans="2:13" ht="20.25" x14ac:dyDescent="0.25">
      <c r="B126" s="58" t="str">
        <f t="shared" si="7"/>
        <v/>
      </c>
      <c r="C126" s="257" t="str">
        <f>'הגבלה לסכום מבוקש (1)'!C126</f>
        <v/>
      </c>
      <c r="D126" s="51" t="str">
        <f>'הגבלה לסכום מבוקש (1)'!U126</f>
        <v/>
      </c>
      <c r="E126" s="57"/>
      <c r="F126" s="171" t="str">
        <f t="shared" si="8"/>
        <v/>
      </c>
      <c r="G126" s="172" t="str">
        <f t="shared" si="9"/>
        <v/>
      </c>
      <c r="H126" s="172" t="str">
        <f t="shared" si="10"/>
        <v/>
      </c>
      <c r="J126" s="307" t="str">
        <f>IF($C126="","",IFERROR(IF('קיזוזים- החלטות ועדה'!E126=0,0,1),0))</f>
        <v/>
      </c>
      <c r="K126" s="307" t="str">
        <f t="shared" si="11"/>
        <v/>
      </c>
      <c r="L126" s="307" t="str">
        <f t="shared" si="12"/>
        <v/>
      </c>
      <c r="M126" s="309" t="str">
        <f t="shared" si="13"/>
        <v/>
      </c>
    </row>
    <row r="127" spans="2:13" ht="20.25" x14ac:dyDescent="0.25">
      <c r="B127" s="58" t="str">
        <f t="shared" si="7"/>
        <v/>
      </c>
      <c r="C127" s="257" t="str">
        <f>'הגבלה לסכום מבוקש (1)'!C127</f>
        <v/>
      </c>
      <c r="D127" s="51" t="str">
        <f>'הגבלה לסכום מבוקש (1)'!U127</f>
        <v/>
      </c>
      <c r="E127" s="57"/>
      <c r="F127" s="171" t="str">
        <f t="shared" si="8"/>
        <v/>
      </c>
      <c r="G127" s="172" t="str">
        <f t="shared" si="9"/>
        <v/>
      </c>
      <c r="H127" s="172" t="str">
        <f t="shared" si="10"/>
        <v/>
      </c>
      <c r="J127" s="307" t="str">
        <f>IF($C127="","",IFERROR(IF('קיזוזים- החלטות ועדה'!E127=0,0,1),0))</f>
        <v/>
      </c>
      <c r="K127" s="307" t="str">
        <f t="shared" si="11"/>
        <v/>
      </c>
      <c r="L127" s="307" t="str">
        <f t="shared" si="12"/>
        <v/>
      </c>
      <c r="M127" s="309" t="str">
        <f t="shared" si="13"/>
        <v/>
      </c>
    </row>
    <row r="128" spans="2:13" ht="20.25" x14ac:dyDescent="0.25">
      <c r="B128" s="58" t="str">
        <f t="shared" si="7"/>
        <v/>
      </c>
      <c r="C128" s="257" t="str">
        <f>'הגבלה לסכום מבוקש (1)'!C128</f>
        <v/>
      </c>
      <c r="D128" s="51" t="str">
        <f>'הגבלה לסכום מבוקש (1)'!U128</f>
        <v/>
      </c>
      <c r="E128" s="57"/>
      <c r="F128" s="171" t="str">
        <f t="shared" si="8"/>
        <v/>
      </c>
      <c r="G128" s="172" t="str">
        <f t="shared" si="9"/>
        <v/>
      </c>
      <c r="H128" s="172" t="str">
        <f t="shared" si="10"/>
        <v/>
      </c>
      <c r="J128" s="307" t="str">
        <f>IF($C128="","",IFERROR(IF('קיזוזים- החלטות ועדה'!E128=0,0,1),0))</f>
        <v/>
      </c>
      <c r="K128" s="307" t="str">
        <f t="shared" si="11"/>
        <v/>
      </c>
      <c r="L128" s="307" t="str">
        <f t="shared" si="12"/>
        <v/>
      </c>
      <c r="M128" s="309" t="str">
        <f t="shared" si="13"/>
        <v/>
      </c>
    </row>
    <row r="129" spans="2:13" ht="20.25" x14ac:dyDescent="0.25">
      <c r="B129" s="58" t="str">
        <f t="shared" si="7"/>
        <v/>
      </c>
      <c r="C129" s="257" t="str">
        <f>'הגבלה לסכום מבוקש (1)'!C129</f>
        <v/>
      </c>
      <c r="D129" s="51" t="str">
        <f>'הגבלה לסכום מבוקש (1)'!U129</f>
        <v/>
      </c>
      <c r="E129" s="57"/>
      <c r="F129" s="171" t="str">
        <f t="shared" si="8"/>
        <v/>
      </c>
      <c r="G129" s="172" t="str">
        <f t="shared" si="9"/>
        <v/>
      </c>
      <c r="H129" s="172" t="str">
        <f t="shared" si="10"/>
        <v/>
      </c>
      <c r="J129" s="307" t="str">
        <f>IF($C129="","",IFERROR(IF('קיזוזים- החלטות ועדה'!E129=0,0,1),0))</f>
        <v/>
      </c>
      <c r="K129" s="307" t="str">
        <f t="shared" si="11"/>
        <v/>
      </c>
      <c r="L129" s="307" t="str">
        <f t="shared" si="12"/>
        <v/>
      </c>
      <c r="M129" s="309" t="str">
        <f t="shared" si="13"/>
        <v/>
      </c>
    </row>
    <row r="130" spans="2:13" ht="21" thickBot="1" x14ac:dyDescent="0.3">
      <c r="B130" s="58" t="str">
        <f t="shared" si="7"/>
        <v/>
      </c>
      <c r="C130" s="257" t="str">
        <f>'הגבלה לסכום מבוקש (1)'!C130</f>
        <v/>
      </c>
      <c r="D130" s="51" t="str">
        <f>'הגבלה לסכום מבוקש (1)'!U130</f>
        <v/>
      </c>
      <c r="E130" s="57"/>
      <c r="F130" s="171" t="str">
        <f t="shared" si="8"/>
        <v/>
      </c>
      <c r="G130" s="172" t="str">
        <f t="shared" si="9"/>
        <v/>
      </c>
      <c r="H130" s="172" t="str">
        <f t="shared" si="10"/>
        <v/>
      </c>
      <c r="J130" s="307" t="str">
        <f>IF($C130="","",IFERROR(IF('קיזוזים- החלטות ועדה'!E130=0,0,1),0))</f>
        <v/>
      </c>
      <c r="K130" s="307" t="str">
        <f t="shared" si="11"/>
        <v/>
      </c>
      <c r="L130" s="307" t="str">
        <f t="shared" si="12"/>
        <v/>
      </c>
      <c r="M130" s="309" t="str">
        <f t="shared" si="13"/>
        <v/>
      </c>
    </row>
    <row r="131" spans="2:13" ht="19.5" thickBot="1" x14ac:dyDescent="0.35">
      <c r="B131" s="562" t="s">
        <v>8</v>
      </c>
      <c r="C131" s="504"/>
      <c r="D131" s="54">
        <f>SUM(D31:D130)</f>
        <v>2023926.0000000002</v>
      </c>
      <c r="E131" s="54">
        <f>SUM(E31:E130)</f>
        <v>0</v>
      </c>
      <c r="F131" s="54">
        <f>SUM(F31:F130)</f>
        <v>0</v>
      </c>
      <c r="G131" s="54">
        <f>SUM(G31:G130)</f>
        <v>2023926.0000000002</v>
      </c>
      <c r="H131" s="54">
        <f>SUM(H31:H130)</f>
        <v>2023926.0000000002</v>
      </c>
    </row>
  </sheetData>
  <sheetProtection algorithmName="SHA-512" hashValue="58HEI+H25XhD68F4huu7TWkayTzthxw20gLmlYfSwEydyDy0GvW9vTN4AjrcC9g3/3chCLkz8X67s+l1bLDtxg==" saltValue="rsbHpdyq6so/pb6rBC8QxA==" spinCount="100000" sheet="1" scenarios="1" formatCells="0" formatColumns="0" formatRows="0" autoFilter="0"/>
  <mergeCells count="12">
    <mergeCell ref="B28:H28"/>
    <mergeCell ref="B29:B30"/>
    <mergeCell ref="C29:C30"/>
    <mergeCell ref="D29:D30"/>
    <mergeCell ref="F29:F30"/>
    <mergeCell ref="G29:G30"/>
    <mergeCell ref="H29:H30"/>
    <mergeCell ref="J29:J30"/>
    <mergeCell ref="K29:K30"/>
    <mergeCell ref="L29:L30"/>
    <mergeCell ref="M29:M30"/>
    <mergeCell ref="B131:C131"/>
  </mergeCells>
  <conditionalFormatting sqref="B31:H130">
    <cfRule type="expression" dxfId="48" priority="1" stopIfTrue="1">
      <formula>AND($C31="",B31&lt;&gt;"")</formula>
    </cfRule>
    <cfRule type="expression" dxfId="47" priority="2">
      <formula>$C31=""</formula>
    </cfRule>
    <cfRule type="expression" dxfId="46" priority="3">
      <formula>B$30&lt;&gt;""</formula>
    </cfRule>
  </conditionalFormatting>
  <conditionalFormatting sqref="C1:C2">
    <cfRule type="containsBlanks" dxfId="45" priority="8">
      <formula>LEN(TRIM(C1))=0</formula>
    </cfRule>
  </conditionalFormatting>
  <dataValidations count="1">
    <dataValidation type="whole" operator="greaterThanOrEqual" allowBlank="1" showInputMessage="1" showErrorMessage="1" error="יש להזין מספר שאינו שלילי" sqref="E31:E130" xr:uid="{00000000-0002-0000-1300-000000000000}">
      <formula1>0</formula1>
    </dataValidation>
  </dataValidations>
  <printOptions horizontalCentered="1"/>
  <pageMargins left="0.39" right="0.22" top="0.4" bottom="0.53" header="0.17" footer="0.17"/>
  <pageSetup paperSize="9" scale="19" orientation="landscape" horizontalDpi="1200" verticalDpi="1200" r:id="rId1"/>
  <headerFooter>
    <oddHeader>&amp;C&amp;"-,מודגש"&amp;Uמבחנים לתמיכה של משרד התרבות והספורט</oddHeader>
    <oddFooter>&amp;Lא. חפץ ושות'
יעוץ כלכלי&amp;C&amp;P</oddFooter>
  </headerFooter>
  <rowBreaks count="1" manualBreakCount="1">
    <brk id="123" min="1" max="7" man="1"/>
  </rowBreaks>
  <extLst>
    <ext xmlns:x14="http://schemas.microsoft.com/office/spreadsheetml/2009/9/main" uri="{78C0D931-6437-407d-A8EE-F0AAD7539E65}">
      <x14:conditionalFormattings>
        <x14:conditionalFormatting xmlns:xm="http://schemas.microsoft.com/office/excel/2006/main">
          <x14:cfRule type="containsText" priority="4" operator="containsText" id="{2766D02E-46FB-4FEF-AC51-0209B2E0745E}">
            <xm:f>NOT(ISERROR(SEARCH($P$1,B31)))</xm:f>
            <xm:f>$P$1</xm:f>
            <x14:dxf>
              <fill>
                <patternFill>
                  <bgColor rgb="FFFF0000"/>
                </patternFill>
              </fill>
            </x14:dxf>
          </x14:cfRule>
          <xm:sqref>B31:H130</xm:sqref>
        </x14:conditionalFormatting>
      </x14:conditionalFormatting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DF4C40-2777-4BBE-B5BC-768520FF1F1B}">
  <sheetPr>
    <tabColor theme="8" tint="-0.249977111117893"/>
  </sheetPr>
  <dimension ref="A1"/>
  <sheetViews>
    <sheetView rightToLeft="1" workbookViewId="0"/>
  </sheetViews>
  <sheetFormatPr defaultRowHeight="15.75" x14ac:dyDescent="0.25"/>
  <sheetData/>
  <sheetProtection algorithmName="SHA-512" hashValue="YmduJbE9jr9ehNydYCbqzhxjVbfylmFt9qhqRpBzMrikGT0lIv3AwarOP3/hQ1lQt1i1aID+KodmeTL28XwZkA==" saltValue="cLEU5Ey5MIqVY9b6Z9ebYw==" spinCount="100000" sheet="1" scenarios="1" formatCells="0" formatColumns="0" formatRows="0" autoFilter="0"/>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tabColor theme="8" tint="-0.249977111117893"/>
    <pageSetUpPr fitToPage="1"/>
  </sheetPr>
  <dimension ref="A1:GR131"/>
  <sheetViews>
    <sheetView rightToLeft="1" view="pageBreakPreview" zoomScale="80" zoomScaleNormal="80" zoomScaleSheetLayoutView="80" workbookViewId="0">
      <pane xSplit="1" ySplit="30" topLeftCell="B31" activePane="bottomRight" state="frozen"/>
      <selection activeCell="Q65" sqref="Q65"/>
      <selection pane="topRight" activeCell="Q65" sqref="Q65"/>
      <selection pane="bottomLeft" activeCell="Q65" sqref="Q65"/>
      <selection pane="bottomRight" activeCell="B31" sqref="B31"/>
    </sheetView>
  </sheetViews>
  <sheetFormatPr defaultColWidth="8" defaultRowHeight="21" x14ac:dyDescent="0.35"/>
  <cols>
    <col min="1" max="1" width="8" style="310" hidden="1" customWidth="1"/>
    <col min="2" max="2" width="11.28515625" style="310" customWidth="1"/>
    <col min="3" max="3" width="59.5703125" style="310" customWidth="1"/>
    <col min="4" max="4" width="13.7109375" style="310" customWidth="1"/>
    <col min="5" max="5" width="18" style="310" customWidth="1"/>
    <col min="6" max="6" width="17.42578125" style="310" customWidth="1"/>
    <col min="7" max="7" width="16.28515625" style="310" customWidth="1"/>
    <col min="8" max="9" width="8" style="310" hidden="1" customWidth="1"/>
    <col min="10" max="10" width="19.42578125" style="310" hidden="1" customWidth="1"/>
    <col min="11" max="11" width="18.85546875" style="310" hidden="1" customWidth="1"/>
    <col min="12" max="200" width="8" style="310" hidden="1" customWidth="1"/>
    <col min="201" max="16384" width="8" style="310"/>
  </cols>
  <sheetData>
    <row r="1" spans="2:16" x14ac:dyDescent="0.35">
      <c r="B1" s="269" t="s">
        <v>30</v>
      </c>
      <c r="C1" s="2">
        <f>'פרמטרים לעקרונות חישוב התמיכה'!$C$1</f>
        <v>2025</v>
      </c>
      <c r="D1" s="303" t="str">
        <f>IF(AND($G$131&lt;&gt;0,$C$2&lt;&gt;$G$131),"בדוק חישובים","")</f>
        <v/>
      </c>
      <c r="P1" s="194" t="s">
        <v>27</v>
      </c>
    </row>
    <row r="2" spans="2:16" ht="30.75" thickBot="1" x14ac:dyDescent="0.4">
      <c r="B2" s="275" t="s">
        <v>129</v>
      </c>
      <c r="C2" s="3">
        <f>'פרמטרים לעקרונות חישוב התמיכה'!$C$2</f>
        <v>2023926</v>
      </c>
      <c r="J2" s="305" t="s">
        <v>163</v>
      </c>
      <c r="K2" s="305" t="s">
        <v>164</v>
      </c>
    </row>
    <row r="3" spans="2:16" x14ac:dyDescent="0.35">
      <c r="C3" s="189"/>
      <c r="D3" s="189"/>
      <c r="E3" s="189"/>
      <c r="F3" s="189"/>
      <c r="G3" s="189"/>
      <c r="I3" s="189"/>
      <c r="J3" s="311"/>
      <c r="K3" s="311"/>
      <c r="L3" s="189"/>
    </row>
    <row r="4" spans="2:16" hidden="1" x14ac:dyDescent="0.35">
      <c r="J4" s="306"/>
      <c r="K4" s="306"/>
    </row>
    <row r="5" spans="2:16" hidden="1" x14ac:dyDescent="0.35">
      <c r="C5" s="189"/>
      <c r="J5" s="306"/>
      <c r="K5" s="306"/>
    </row>
    <row r="6" spans="2:16" hidden="1" x14ac:dyDescent="0.35">
      <c r="J6" s="306"/>
      <c r="K6" s="306"/>
    </row>
    <row r="7" spans="2:16" hidden="1" x14ac:dyDescent="0.35">
      <c r="J7" s="306"/>
      <c r="K7" s="306"/>
    </row>
    <row r="8" spans="2:16" hidden="1" x14ac:dyDescent="0.35">
      <c r="J8" s="306"/>
      <c r="K8" s="306"/>
    </row>
    <row r="9" spans="2:16" ht="21" hidden="1" customHeight="1" x14ac:dyDescent="0.35">
      <c r="J9" s="306"/>
      <c r="K9" s="306"/>
    </row>
    <row r="10" spans="2:16" hidden="1" x14ac:dyDescent="0.35">
      <c r="J10" s="306"/>
      <c r="K10" s="306"/>
    </row>
    <row r="11" spans="2:16" hidden="1" x14ac:dyDescent="0.35">
      <c r="J11" s="306"/>
      <c r="K11" s="306"/>
    </row>
    <row r="12" spans="2:16" hidden="1" x14ac:dyDescent="0.35">
      <c r="J12" s="306"/>
      <c r="K12" s="306"/>
    </row>
    <row r="13" spans="2:16" hidden="1" x14ac:dyDescent="0.35">
      <c r="J13" s="306"/>
      <c r="K13" s="306"/>
    </row>
    <row r="14" spans="2:16" hidden="1" x14ac:dyDescent="0.35">
      <c r="J14" s="306"/>
      <c r="K14" s="306"/>
    </row>
    <row r="15" spans="2:16" hidden="1" x14ac:dyDescent="0.35">
      <c r="J15" s="306"/>
      <c r="K15" s="306"/>
    </row>
    <row r="16" spans="2:16" hidden="1" x14ac:dyDescent="0.35">
      <c r="J16" s="306"/>
      <c r="K16" s="306"/>
    </row>
    <row r="17" spans="2:12" hidden="1" x14ac:dyDescent="0.35">
      <c r="J17" s="306"/>
      <c r="K17" s="306"/>
    </row>
    <row r="18" spans="2:12" hidden="1" x14ac:dyDescent="0.35">
      <c r="J18" s="306"/>
      <c r="K18" s="306"/>
    </row>
    <row r="19" spans="2:12" hidden="1" x14ac:dyDescent="0.35">
      <c r="J19" s="306"/>
      <c r="K19" s="306"/>
    </row>
    <row r="20" spans="2:12" hidden="1" x14ac:dyDescent="0.35">
      <c r="J20" s="306"/>
      <c r="K20" s="306"/>
    </row>
    <row r="21" spans="2:12" hidden="1" x14ac:dyDescent="0.35">
      <c r="J21" s="306"/>
      <c r="K21" s="306"/>
    </row>
    <row r="22" spans="2:12" hidden="1" x14ac:dyDescent="0.35">
      <c r="J22" s="306"/>
      <c r="K22" s="306"/>
    </row>
    <row r="23" spans="2:12" hidden="1" x14ac:dyDescent="0.35">
      <c r="J23" s="306"/>
      <c r="K23" s="306"/>
    </row>
    <row r="24" spans="2:12" hidden="1" x14ac:dyDescent="0.35">
      <c r="J24" s="306"/>
      <c r="K24" s="306"/>
    </row>
    <row r="25" spans="2:12" hidden="1" x14ac:dyDescent="0.35">
      <c r="J25" s="306"/>
      <c r="K25" s="306"/>
    </row>
    <row r="26" spans="2:12" hidden="1" x14ac:dyDescent="0.35">
      <c r="J26" s="306"/>
      <c r="K26" s="306"/>
    </row>
    <row r="27" spans="2:12" ht="21.75" thickBot="1" x14ac:dyDescent="0.4">
      <c r="J27" s="307">
        <f>SUMIF(K31:K130,0,D31:D130)</f>
        <v>2023926.0000000002</v>
      </c>
      <c r="K27" s="170">
        <f>SUM(E31:E130)</f>
        <v>0</v>
      </c>
    </row>
    <row r="28" spans="2:12" ht="21" customHeight="1" thickBot="1" x14ac:dyDescent="0.4">
      <c r="B28" s="574" t="str">
        <f ca="1">MID(CELL("filename",B30),FIND("]",CELL("filename",C30),1)+1,99)</f>
        <v>קיזוזים- החלטות ועדה</v>
      </c>
      <c r="C28" s="575"/>
      <c r="D28" s="575"/>
      <c r="E28" s="575"/>
      <c r="F28" s="575"/>
      <c r="G28" s="576"/>
    </row>
    <row r="29" spans="2:12" ht="36" customHeight="1" x14ac:dyDescent="0.35">
      <c r="B29" s="568" t="s">
        <v>0</v>
      </c>
      <c r="C29" s="535" t="s">
        <v>1</v>
      </c>
      <c r="D29" s="568" t="s">
        <v>112</v>
      </c>
      <c r="E29" s="300" t="s">
        <v>109</v>
      </c>
      <c r="F29" s="568" t="s">
        <v>108</v>
      </c>
      <c r="G29" s="570" t="s">
        <v>107</v>
      </c>
      <c r="I29" s="572" t="s">
        <v>165</v>
      </c>
      <c r="J29" s="572" t="s">
        <v>166</v>
      </c>
      <c r="K29" s="572" t="s">
        <v>167</v>
      </c>
      <c r="L29" s="572" t="s">
        <v>168</v>
      </c>
    </row>
    <row r="30" spans="2:12" ht="21.75" thickBot="1" x14ac:dyDescent="0.4">
      <c r="B30" s="569"/>
      <c r="C30" s="536"/>
      <c r="D30" s="569"/>
      <c r="E30" s="308" t="s">
        <v>43</v>
      </c>
      <c r="F30" s="569"/>
      <c r="G30" s="571"/>
      <c r="I30" s="573"/>
      <c r="J30" s="573"/>
      <c r="K30" s="573"/>
      <c r="L30" s="573"/>
    </row>
    <row r="31" spans="2:12" ht="72" customHeight="1" x14ac:dyDescent="0.35">
      <c r="B31" s="56">
        <f>IF(C31="","",ROW()-30)</f>
        <v>1</v>
      </c>
      <c r="C31" s="257" t="str">
        <f>'קיזוזים בגין איחורים'!C31</f>
        <v xml:space="preserve">מרכז למוסיקה ירושלים - כיתות אמן מרים פריד
</v>
      </c>
      <c r="D31" s="51">
        <f>'קיזוזים בגין איחורים'!H31</f>
        <v>48000</v>
      </c>
      <c r="E31" s="57"/>
      <c r="F31" s="172">
        <f t="shared" ref="F31:F62" si="0">IF($C31="","",IF(E31&gt;D31,$P$1,D31-E31))</f>
        <v>48000</v>
      </c>
      <c r="G31" s="172">
        <f>IF($C31="","",F31+L31)</f>
        <v>48000</v>
      </c>
      <c r="I31" s="307">
        <f>IF($C31="","",IFERROR(IF(E31=0,0,1),0))</f>
        <v>0</v>
      </c>
      <c r="J31" s="307">
        <f>IF($C31="","",IFERROR(IF('קיזוזים בגין איחורים'!E31=0,0,1),0))</f>
        <v>0</v>
      </c>
      <c r="K31" s="307">
        <f>IF($C31="","",IF(OR(J31=1,I31=1),1,0))</f>
        <v>0</v>
      </c>
      <c r="L31" s="307">
        <f t="shared" ref="L31:L62" si="1">IF($C31="","",IF(K31=1,0,$K$27*$D31/$J$27))</f>
        <v>0</v>
      </c>
    </row>
    <row r="32" spans="2:12" x14ac:dyDescent="0.35">
      <c r="B32" s="56">
        <f t="shared" ref="B32:B95" si="2">IF(C32="","",ROW()-30)</f>
        <v>2</v>
      </c>
      <c r="C32" s="257" t="str">
        <f>'קיזוזים בגין איחורים'!C32</f>
        <v>המרכז למוסיקה ע"ש פיליציה בלומנטל  - צ'ליל בגליל</v>
      </c>
      <c r="D32" s="51">
        <f>'קיזוזים בגין איחורים'!H32</f>
        <v>50000</v>
      </c>
      <c r="E32" s="57"/>
      <c r="F32" s="172">
        <f t="shared" si="0"/>
        <v>50000</v>
      </c>
      <c r="G32" s="172">
        <f t="shared" ref="G32:G95" si="3">IF($C32="","",F32+L32)</f>
        <v>50000</v>
      </c>
      <c r="I32" s="307">
        <f t="shared" ref="I32:I95" si="4">IF($C32="","",IFERROR(IF(E32=0,0,1),0))</f>
        <v>0</v>
      </c>
      <c r="J32" s="307">
        <f>IF($C32="","",IFERROR(IF('קיזוזים בגין איחורים'!E32=0,0,1),0))</f>
        <v>0</v>
      </c>
      <c r="K32" s="307">
        <f t="shared" ref="K32:K95" si="5">IF($C32="","",IF(OR(J32=1,I32=1),1,0))</f>
        <v>0</v>
      </c>
      <c r="L32" s="307">
        <f t="shared" si="1"/>
        <v>0</v>
      </c>
    </row>
    <row r="33" spans="2:12" x14ac:dyDescent="0.35">
      <c r="B33" s="56">
        <f t="shared" si="2"/>
        <v>3</v>
      </c>
      <c r="C33" s="257" t="str">
        <f>'קיזוזים בגין איחורים'!C33</f>
        <v>נוער מוסיקלי בישראל - כיתות אמן</v>
      </c>
      <c r="D33" s="51">
        <f>'קיזוזים בגין איחורים'!H33</f>
        <v>40000</v>
      </c>
      <c r="E33" s="57"/>
      <c r="F33" s="172">
        <f t="shared" si="0"/>
        <v>40000</v>
      </c>
      <c r="G33" s="172">
        <f t="shared" si="3"/>
        <v>40000</v>
      </c>
      <c r="I33" s="307">
        <f t="shared" si="4"/>
        <v>0</v>
      </c>
      <c r="J33" s="307">
        <f>IF($C33="","",IFERROR(IF('קיזוזים בגין איחורים'!E33=0,0,1),0))</f>
        <v>0</v>
      </c>
      <c r="K33" s="307">
        <f t="shared" si="5"/>
        <v>0</v>
      </c>
      <c r="L33" s="307">
        <f t="shared" si="1"/>
        <v>0</v>
      </c>
    </row>
    <row r="34" spans="2:12" x14ac:dyDescent="0.35">
      <c r="B34" s="56">
        <f t="shared" si="2"/>
        <v>4</v>
      </c>
      <c r="C34" s="257" t="str">
        <f>'קיזוזים בגין איחורים'!C34</f>
        <v>בר-קיימא - ליריק אופרה - כיתות אמן</v>
      </c>
      <c r="D34" s="51">
        <f>'קיזוזים בגין איחורים'!H34</f>
        <v>58634.930322218403</v>
      </c>
      <c r="E34" s="57"/>
      <c r="F34" s="172">
        <f t="shared" si="0"/>
        <v>58634.930322218403</v>
      </c>
      <c r="G34" s="172">
        <f t="shared" si="3"/>
        <v>58634.930322218403</v>
      </c>
      <c r="I34" s="307">
        <f t="shared" si="4"/>
        <v>0</v>
      </c>
      <c r="J34" s="307">
        <f>IF($C34="","",IFERROR(IF('קיזוזים בגין איחורים'!E34=0,0,1),0))</f>
        <v>0</v>
      </c>
      <c r="K34" s="307">
        <f t="shared" si="5"/>
        <v>0</v>
      </c>
      <c r="L34" s="307">
        <f t="shared" si="1"/>
        <v>0</v>
      </c>
    </row>
    <row r="35" spans="2:12" x14ac:dyDescent="0.35">
      <c r="B35" s="56">
        <f t="shared" si="2"/>
        <v>5</v>
      </c>
      <c r="C35" s="257" t="str">
        <f>'קיזוזים בגין איחורים'!C35</f>
        <v>עמותת כליזמרים כיתת אמן בצפת</v>
      </c>
      <c r="D35" s="51">
        <f>'קיזוזים בגין איחורים'!H35</f>
        <v>77459.002647021509</v>
      </c>
      <c r="E35" s="57"/>
      <c r="F35" s="172">
        <f t="shared" si="0"/>
        <v>77459.002647021509</v>
      </c>
      <c r="G35" s="172">
        <f t="shared" si="3"/>
        <v>77459.002647021509</v>
      </c>
      <c r="I35" s="307">
        <f t="shared" si="4"/>
        <v>0</v>
      </c>
      <c r="J35" s="307">
        <f>IF($C35="","",IFERROR(IF('קיזוזים בגין איחורים'!E35=0,0,1),0))</f>
        <v>0</v>
      </c>
      <c r="K35" s="307">
        <f t="shared" si="5"/>
        <v>0</v>
      </c>
      <c r="L35" s="307">
        <f t="shared" si="1"/>
        <v>0</v>
      </c>
    </row>
    <row r="36" spans="2:12" x14ac:dyDescent="0.35">
      <c r="B36" s="56">
        <f t="shared" si="2"/>
        <v>6</v>
      </c>
      <c r="C36" s="257" t="str">
        <f>'קיזוזים בגין איחורים'!C36</f>
        <v xml:space="preserve">מרכז למוסיקה ירושלים - כיתות אמן - מארי פרחיה
</v>
      </c>
      <c r="D36" s="51">
        <f>'קיזוזים בגין איחורים'!H36</f>
        <v>55000</v>
      </c>
      <c r="E36" s="57"/>
      <c r="F36" s="172">
        <f t="shared" si="0"/>
        <v>55000</v>
      </c>
      <c r="G36" s="172">
        <f t="shared" si="3"/>
        <v>55000</v>
      </c>
      <c r="I36" s="307">
        <f t="shared" si="4"/>
        <v>0</v>
      </c>
      <c r="J36" s="307">
        <f>IF($C36="","",IFERROR(IF('קיזוזים בגין איחורים'!E36=0,0,1),0))</f>
        <v>0</v>
      </c>
      <c r="K36" s="307">
        <f t="shared" si="5"/>
        <v>0</v>
      </c>
      <c r="L36" s="307">
        <f t="shared" si="1"/>
        <v>0</v>
      </c>
    </row>
    <row r="37" spans="2:12" x14ac:dyDescent="0.35">
      <c r="B37" s="56">
        <f t="shared" si="2"/>
        <v>7</v>
      </c>
      <c r="C37" s="257" t="str">
        <f>'קיזוזים בגין איחורים'!C37</f>
        <v>תל-חי - כיתות אמן בינ"ל לפסנתר</v>
      </c>
      <c r="D37" s="51">
        <f>'קיזוזים בגין איחורים'!H37</f>
        <v>83276.04714724519</v>
      </c>
      <c r="E37" s="57"/>
      <c r="F37" s="172">
        <f t="shared" si="0"/>
        <v>83276.04714724519</v>
      </c>
      <c r="G37" s="172">
        <f t="shared" si="3"/>
        <v>83276.04714724519</v>
      </c>
      <c r="I37" s="307">
        <f t="shared" si="4"/>
        <v>0</v>
      </c>
      <c r="J37" s="307">
        <f>IF($C37="","",IFERROR(IF('קיזוזים בגין איחורים'!E37=0,0,1),0))</f>
        <v>0</v>
      </c>
      <c r="K37" s="307">
        <f t="shared" si="5"/>
        <v>0</v>
      </c>
      <c r="L37" s="307">
        <f t="shared" si="1"/>
        <v>0</v>
      </c>
    </row>
    <row r="38" spans="2:12" x14ac:dyDescent="0.35">
      <c r="B38" s="56">
        <f t="shared" si="2"/>
        <v>8</v>
      </c>
      <c r="C38" s="257" t="str">
        <f>'קיזוזים בגין איחורים'!C38</f>
        <v>קשת אילון - קורס קיץ</v>
      </c>
      <c r="D38" s="51">
        <f>'קיזוזים בגין איחורים'!H38</f>
        <v>98354</v>
      </c>
      <c r="E38" s="57"/>
      <c r="F38" s="172">
        <f t="shared" si="0"/>
        <v>98354</v>
      </c>
      <c r="G38" s="172">
        <f t="shared" si="3"/>
        <v>98354</v>
      </c>
      <c r="I38" s="307">
        <f t="shared" si="4"/>
        <v>0</v>
      </c>
      <c r="J38" s="307">
        <f>IF($C38="","",IFERROR(IF('קיזוזים בגין איחורים'!E38=0,0,1),0))</f>
        <v>0</v>
      </c>
      <c r="K38" s="307">
        <f t="shared" si="5"/>
        <v>0</v>
      </c>
      <c r="L38" s="307">
        <f t="shared" si="1"/>
        <v>0</v>
      </c>
    </row>
    <row r="39" spans="2:12" x14ac:dyDescent="0.35">
      <c r="B39" s="56" t="str">
        <f t="shared" si="2"/>
        <v/>
      </c>
      <c r="C39" s="257" t="str">
        <f>'קיזוזים בגין איחורים'!C39</f>
        <v/>
      </c>
      <c r="D39" s="51" t="str">
        <f>'קיזוזים בגין איחורים'!H39</f>
        <v/>
      </c>
      <c r="E39" s="57"/>
      <c r="F39" s="172" t="str">
        <f t="shared" si="0"/>
        <v/>
      </c>
      <c r="G39" s="172" t="str">
        <f t="shared" si="3"/>
        <v/>
      </c>
      <c r="I39" s="307" t="str">
        <f t="shared" si="4"/>
        <v/>
      </c>
      <c r="J39" s="307" t="str">
        <f>IF($C39="","",IFERROR(IF('קיזוזים בגין איחורים'!E39=0,0,1),0))</f>
        <v/>
      </c>
      <c r="K39" s="307" t="str">
        <f t="shared" si="5"/>
        <v/>
      </c>
      <c r="L39" s="307" t="str">
        <f t="shared" si="1"/>
        <v/>
      </c>
    </row>
    <row r="40" spans="2:12" x14ac:dyDescent="0.35">
      <c r="B40" s="56" t="str">
        <f t="shared" si="2"/>
        <v/>
      </c>
      <c r="C40" s="257" t="str">
        <f>'קיזוזים בגין איחורים'!C40</f>
        <v/>
      </c>
      <c r="D40" s="51" t="str">
        <f>'קיזוזים בגין איחורים'!H40</f>
        <v/>
      </c>
      <c r="E40" s="57"/>
      <c r="F40" s="172" t="str">
        <f t="shared" si="0"/>
        <v/>
      </c>
      <c r="G40" s="172" t="str">
        <f t="shared" si="3"/>
        <v/>
      </c>
      <c r="I40" s="307" t="str">
        <f t="shared" si="4"/>
        <v/>
      </c>
      <c r="J40" s="307" t="str">
        <f>IF($C40="","",IFERROR(IF('קיזוזים בגין איחורים'!E40=0,0,1),0))</f>
        <v/>
      </c>
      <c r="K40" s="307" t="str">
        <f t="shared" si="5"/>
        <v/>
      </c>
      <c r="L40" s="307" t="str">
        <f t="shared" si="1"/>
        <v/>
      </c>
    </row>
    <row r="41" spans="2:12" x14ac:dyDescent="0.35">
      <c r="B41" s="56" t="str">
        <f t="shared" si="2"/>
        <v/>
      </c>
      <c r="C41" s="257" t="str">
        <f>'קיזוזים בגין איחורים'!C41</f>
        <v/>
      </c>
      <c r="D41" s="51" t="str">
        <f>'קיזוזים בגין איחורים'!H41</f>
        <v/>
      </c>
      <c r="E41" s="57"/>
      <c r="F41" s="172" t="str">
        <f t="shared" si="0"/>
        <v/>
      </c>
      <c r="G41" s="172" t="str">
        <f t="shared" si="3"/>
        <v/>
      </c>
      <c r="I41" s="307" t="str">
        <f t="shared" si="4"/>
        <v/>
      </c>
      <c r="J41" s="307" t="str">
        <f>IF($C41="","",IFERROR(IF('קיזוזים בגין איחורים'!E41=0,0,1),0))</f>
        <v/>
      </c>
      <c r="K41" s="307" t="str">
        <f t="shared" si="5"/>
        <v/>
      </c>
      <c r="L41" s="307" t="str">
        <f t="shared" si="1"/>
        <v/>
      </c>
    </row>
    <row r="42" spans="2:12" x14ac:dyDescent="0.35">
      <c r="B42" s="56">
        <f t="shared" si="2"/>
        <v>12</v>
      </c>
      <c r="C42" s="257" t="str">
        <f>'קיזוזים בגין איחורים'!C42</f>
        <v>אתו"ס - כיתת אמן ניצוח</v>
      </c>
      <c r="D42" s="51">
        <f>'קיזוזים בגין איחורים'!H42</f>
        <v>48681.132313496091</v>
      </c>
      <c r="E42" s="57"/>
      <c r="F42" s="172">
        <f t="shared" si="0"/>
        <v>48681.132313496091</v>
      </c>
      <c r="G42" s="172">
        <f t="shared" si="3"/>
        <v>48681.132313496091</v>
      </c>
      <c r="I42" s="307">
        <f t="shared" si="4"/>
        <v>0</v>
      </c>
      <c r="J42" s="307">
        <f>IF($C42="","",IFERROR(IF('קיזוזים בגין איחורים'!E42=0,0,1),0))</f>
        <v>0</v>
      </c>
      <c r="K42" s="307">
        <f t="shared" si="5"/>
        <v>0</v>
      </c>
      <c r="L42" s="307">
        <f t="shared" si="1"/>
        <v>0</v>
      </c>
    </row>
    <row r="43" spans="2:12" x14ac:dyDescent="0.35">
      <c r="B43" s="56" t="str">
        <f t="shared" si="2"/>
        <v/>
      </c>
      <c r="C43" s="257" t="str">
        <f>'קיזוזים בגין איחורים'!C43</f>
        <v/>
      </c>
      <c r="D43" s="51" t="str">
        <f>'קיזוזים בגין איחורים'!H43</f>
        <v/>
      </c>
      <c r="E43" s="57"/>
      <c r="F43" s="172" t="str">
        <f t="shared" si="0"/>
        <v/>
      </c>
      <c r="G43" s="172" t="str">
        <f t="shared" si="3"/>
        <v/>
      </c>
      <c r="I43" s="307" t="str">
        <f t="shared" si="4"/>
        <v/>
      </c>
      <c r="J43" s="307" t="str">
        <f>IF($C43="","",IFERROR(IF('קיזוזים בגין איחורים'!E43=0,0,1),0))</f>
        <v/>
      </c>
      <c r="K43" s="307" t="str">
        <f t="shared" si="5"/>
        <v/>
      </c>
      <c r="L43" s="307" t="str">
        <f t="shared" si="1"/>
        <v/>
      </c>
    </row>
    <row r="44" spans="2:12" x14ac:dyDescent="0.35">
      <c r="B44" s="56" t="str">
        <f t="shared" si="2"/>
        <v/>
      </c>
      <c r="C44" s="257" t="str">
        <f>'קיזוזים בגין איחורים'!C44</f>
        <v/>
      </c>
      <c r="D44" s="51" t="str">
        <f>'קיזוזים בגין איחורים'!H44</f>
        <v/>
      </c>
      <c r="E44" s="57"/>
      <c r="F44" s="172" t="str">
        <f t="shared" si="0"/>
        <v/>
      </c>
      <c r="G44" s="172" t="str">
        <f t="shared" si="3"/>
        <v/>
      </c>
      <c r="I44" s="307" t="str">
        <f t="shared" si="4"/>
        <v/>
      </c>
      <c r="J44" s="307" t="str">
        <f>IF($C44="","",IFERROR(IF('קיזוזים בגין איחורים'!E44=0,0,1),0))</f>
        <v/>
      </c>
      <c r="K44" s="307" t="str">
        <f t="shared" si="5"/>
        <v/>
      </c>
      <c r="L44" s="307" t="str">
        <f t="shared" si="1"/>
        <v/>
      </c>
    </row>
    <row r="45" spans="2:12" ht="52.5" customHeight="1" x14ac:dyDescent="0.35">
      <c r="B45" s="56" t="str">
        <f t="shared" si="2"/>
        <v/>
      </c>
      <c r="C45" s="257" t="str">
        <f>'קיזוזים בגין איחורים'!C45</f>
        <v/>
      </c>
      <c r="D45" s="51" t="str">
        <f>'קיזוזים בגין איחורים'!H45</f>
        <v/>
      </c>
      <c r="E45" s="57"/>
      <c r="F45" s="172" t="str">
        <f t="shared" si="0"/>
        <v/>
      </c>
      <c r="G45" s="172" t="str">
        <f t="shared" si="3"/>
        <v/>
      </c>
      <c r="I45" s="307" t="str">
        <f t="shared" si="4"/>
        <v/>
      </c>
      <c r="J45" s="307" t="str">
        <f>IF($C45="","",IFERROR(IF('קיזוזים בגין איחורים'!E45=0,0,1),0))</f>
        <v/>
      </c>
      <c r="K45" s="307" t="str">
        <f t="shared" si="5"/>
        <v/>
      </c>
      <c r="L45" s="307" t="str">
        <f t="shared" si="1"/>
        <v/>
      </c>
    </row>
    <row r="46" spans="2:12" ht="52.5" customHeight="1" x14ac:dyDescent="0.35">
      <c r="B46" s="56">
        <f t="shared" si="2"/>
        <v>16</v>
      </c>
      <c r="C46" s="257" t="str">
        <f>'קיזוזים בגין איחורים'!C46</f>
        <v>תמוז - 98  - אופרה זעירה</v>
      </c>
      <c r="D46" s="51">
        <f>'קיזוזים בגין איחורים'!H46</f>
        <v>38797.03946698807</v>
      </c>
      <c r="E46" s="57"/>
      <c r="F46" s="172">
        <f t="shared" si="0"/>
        <v>38797.03946698807</v>
      </c>
      <c r="G46" s="172">
        <f t="shared" si="3"/>
        <v>38797.03946698807</v>
      </c>
      <c r="I46" s="307">
        <f t="shared" si="4"/>
        <v>0</v>
      </c>
      <c r="J46" s="307">
        <f>IF($C46="","",IFERROR(IF('קיזוזים בגין איחורים'!E46=0,0,1),0))</f>
        <v>0</v>
      </c>
      <c r="K46" s="307">
        <f t="shared" si="5"/>
        <v>0</v>
      </c>
      <c r="L46" s="307">
        <f t="shared" si="1"/>
        <v>0</v>
      </c>
    </row>
    <row r="47" spans="2:12" ht="57" customHeight="1" x14ac:dyDescent="0.35">
      <c r="B47" s="56" t="str">
        <f t="shared" si="2"/>
        <v/>
      </c>
      <c r="C47" s="257" t="str">
        <f>'קיזוזים בגין איחורים'!C47</f>
        <v/>
      </c>
      <c r="D47" s="51" t="str">
        <f>'קיזוזים בגין איחורים'!H47</f>
        <v/>
      </c>
      <c r="E47" s="57"/>
      <c r="F47" s="172" t="str">
        <f t="shared" si="0"/>
        <v/>
      </c>
      <c r="G47" s="172" t="str">
        <f t="shared" si="3"/>
        <v/>
      </c>
      <c r="I47" s="307" t="str">
        <f t="shared" si="4"/>
        <v/>
      </c>
      <c r="J47" s="307" t="str">
        <f>IF($C47="","",IFERROR(IF('קיזוזים בגין איחורים'!E47=0,0,1),0))</f>
        <v/>
      </c>
      <c r="K47" s="307" t="str">
        <f t="shared" si="5"/>
        <v/>
      </c>
      <c r="L47" s="307" t="str">
        <f t="shared" si="1"/>
        <v/>
      </c>
    </row>
    <row r="48" spans="2:12" ht="45.75" customHeight="1" x14ac:dyDescent="0.35">
      <c r="B48" s="56">
        <f t="shared" si="2"/>
        <v>18</v>
      </c>
      <c r="C48" s="257" t="str">
        <f>'קיזוזים בגין איחורים'!C48</f>
        <v>הקם - שיר לשירה</v>
      </c>
      <c r="D48" s="51">
        <f>'קיזוזים בגין איחורים'!H48</f>
        <v>55417.403730701641</v>
      </c>
      <c r="E48" s="57"/>
      <c r="F48" s="172">
        <f t="shared" si="0"/>
        <v>55417.403730701641</v>
      </c>
      <c r="G48" s="172">
        <f t="shared" si="3"/>
        <v>55417.403730701641</v>
      </c>
      <c r="I48" s="307">
        <f t="shared" si="4"/>
        <v>0</v>
      </c>
      <c r="J48" s="307">
        <f>IF($C48="","",IFERROR(IF('קיזוזים בגין איחורים'!E48=0,0,1),0))</f>
        <v>0</v>
      </c>
      <c r="K48" s="307">
        <f t="shared" si="5"/>
        <v>0</v>
      </c>
      <c r="L48" s="307">
        <f t="shared" si="1"/>
        <v>0</v>
      </c>
    </row>
    <row r="49" spans="2:12" ht="58.5" customHeight="1" x14ac:dyDescent="0.35">
      <c r="B49" s="56">
        <f t="shared" si="2"/>
        <v>19</v>
      </c>
      <c r="C49" s="257" t="str">
        <f>'קיזוזים בגין איחורים'!C49</f>
        <v>המרכז למוסיקה ע"ש פיליציה בלומנטל  - שוברטיאדה</v>
      </c>
      <c r="D49" s="51">
        <f>'קיזוזים בגין איחורים'!H49</f>
        <v>49599.554752761367</v>
      </c>
      <c r="E49" s="57"/>
      <c r="F49" s="172">
        <f t="shared" si="0"/>
        <v>49599.554752761367</v>
      </c>
      <c r="G49" s="172">
        <f t="shared" si="3"/>
        <v>49599.554752761367</v>
      </c>
      <c r="I49" s="307">
        <f t="shared" si="4"/>
        <v>0</v>
      </c>
      <c r="J49" s="307">
        <f>IF($C49="","",IFERROR(IF('קיזוזים בגין איחורים'!E49=0,0,1),0))</f>
        <v>0</v>
      </c>
      <c r="K49" s="307">
        <f t="shared" si="5"/>
        <v>0</v>
      </c>
      <c r="L49" s="307">
        <f t="shared" si="1"/>
        <v>0</v>
      </c>
    </row>
    <row r="50" spans="2:12" ht="58.5" customHeight="1" x14ac:dyDescent="0.35">
      <c r="B50" s="56">
        <f t="shared" si="2"/>
        <v>20</v>
      </c>
      <c r="C50" s="257" t="str">
        <f>'קיזוזים בגין איחורים'!C50</f>
        <v>המרכז למוסיקה ע"ש פיליציה בלומנטל  - פועם בלב</v>
      </c>
      <c r="D50" s="51">
        <f>'קיזוזים בגין איחורים'!H50</f>
        <v>50000</v>
      </c>
      <c r="E50" s="57"/>
      <c r="F50" s="172">
        <f t="shared" si="0"/>
        <v>50000</v>
      </c>
      <c r="G50" s="172">
        <f t="shared" si="3"/>
        <v>50000</v>
      </c>
      <c r="I50" s="307">
        <f t="shared" si="4"/>
        <v>0</v>
      </c>
      <c r="J50" s="307">
        <f>IF($C50="","",IFERROR(IF('קיזוזים בגין איחורים'!E50=0,0,1),0))</f>
        <v>0</v>
      </c>
      <c r="K50" s="307">
        <f t="shared" si="5"/>
        <v>0</v>
      </c>
      <c r="L50" s="307">
        <f t="shared" si="1"/>
        <v>0</v>
      </c>
    </row>
    <row r="51" spans="2:12" ht="58.5" customHeight="1" x14ac:dyDescent="0.35">
      <c r="B51" s="56" t="str">
        <f t="shared" si="2"/>
        <v/>
      </c>
      <c r="C51" s="257" t="str">
        <f>'קיזוזים בגין איחורים'!C51</f>
        <v/>
      </c>
      <c r="D51" s="51" t="str">
        <f>'קיזוזים בגין איחורים'!H51</f>
        <v/>
      </c>
      <c r="E51" s="57"/>
      <c r="F51" s="172" t="str">
        <f t="shared" si="0"/>
        <v/>
      </c>
      <c r="G51" s="172" t="str">
        <f t="shared" si="3"/>
        <v/>
      </c>
      <c r="I51" s="307" t="str">
        <f t="shared" si="4"/>
        <v/>
      </c>
      <c r="J51" s="307" t="str">
        <f>IF($C51="","",IFERROR(IF('קיזוזים בגין איחורים'!E51=0,0,1),0))</f>
        <v/>
      </c>
      <c r="K51" s="307" t="str">
        <f t="shared" si="5"/>
        <v/>
      </c>
      <c r="L51" s="307" t="str">
        <f t="shared" si="1"/>
        <v/>
      </c>
    </row>
    <row r="52" spans="2:12" ht="58.5" customHeight="1" x14ac:dyDescent="0.35">
      <c r="B52" s="56">
        <f t="shared" si="2"/>
        <v>22</v>
      </c>
      <c r="C52" s="257" t="str">
        <f>'קיזוזים בגין איחורים'!C52</f>
        <v>הזירה הבין-תחומית - פרויקט מוזיקלי</v>
      </c>
      <c r="D52" s="51">
        <f>'קיזוזים בגין איחורים'!H52</f>
        <v>40842.2064407012</v>
      </c>
      <c r="E52" s="57"/>
      <c r="F52" s="172">
        <f t="shared" si="0"/>
        <v>40842.2064407012</v>
      </c>
      <c r="G52" s="172">
        <f t="shared" si="3"/>
        <v>40842.2064407012</v>
      </c>
      <c r="I52" s="307">
        <f t="shared" si="4"/>
        <v>0</v>
      </c>
      <c r="J52" s="307">
        <f>IF($C52="","",IFERROR(IF('קיזוזים בגין איחורים'!E52=0,0,1),0))</f>
        <v>0</v>
      </c>
      <c r="K52" s="307">
        <f t="shared" si="5"/>
        <v>0</v>
      </c>
      <c r="L52" s="307">
        <f t="shared" si="1"/>
        <v>0</v>
      </c>
    </row>
    <row r="53" spans="2:12" ht="58.5" customHeight="1" x14ac:dyDescent="0.35">
      <c r="B53" s="56">
        <f t="shared" si="2"/>
        <v>23</v>
      </c>
      <c r="C53" s="257" t="str">
        <f>'קיזוזים בגין איחורים'!C53</f>
        <v>מוזתיקה - קונצרטים לאוכלוסיות מיוחדות</v>
      </c>
      <c r="D53" s="51">
        <f>'קיזוזים בגין איחורים'!H53</f>
        <v>100000</v>
      </c>
      <c r="E53" s="57"/>
      <c r="F53" s="172">
        <f t="shared" si="0"/>
        <v>100000</v>
      </c>
      <c r="G53" s="172">
        <f t="shared" si="3"/>
        <v>100000</v>
      </c>
      <c r="I53" s="307">
        <f t="shared" si="4"/>
        <v>0</v>
      </c>
      <c r="J53" s="307">
        <f>IF($C53="","",IFERROR(IF('קיזוזים בגין איחורים'!E53=0,0,1),0))</f>
        <v>0</v>
      </c>
      <c r="K53" s="307">
        <f t="shared" si="5"/>
        <v>0</v>
      </c>
      <c r="L53" s="307">
        <f t="shared" si="1"/>
        <v>0</v>
      </c>
    </row>
    <row r="54" spans="2:12" ht="68.25" customHeight="1" x14ac:dyDescent="0.35">
      <c r="B54" s="56">
        <f t="shared" si="2"/>
        <v>24</v>
      </c>
      <c r="C54" s="257" t="str">
        <f>'קיזוזים בגין איחורים'!C54</f>
        <v>קשת אילון - סמינרים לנגנים ישראליים צעירים</v>
      </c>
      <c r="D54" s="51">
        <f>'קיזוזים בגין איחורים'!H54</f>
        <v>69928.727031855437</v>
      </c>
      <c r="E54" s="57"/>
      <c r="F54" s="172">
        <f t="shared" si="0"/>
        <v>69928.727031855437</v>
      </c>
      <c r="G54" s="172">
        <f t="shared" si="3"/>
        <v>69928.727031855437</v>
      </c>
      <c r="I54" s="307">
        <f t="shared" si="4"/>
        <v>0</v>
      </c>
      <c r="J54" s="307">
        <f>IF($C54="","",IFERROR(IF('קיזוזים בגין איחורים'!E54=0,0,1),0))</f>
        <v>0</v>
      </c>
      <c r="K54" s="307">
        <f t="shared" si="5"/>
        <v>0</v>
      </c>
      <c r="L54" s="307">
        <f t="shared" si="1"/>
        <v>0</v>
      </c>
    </row>
    <row r="55" spans="2:12" ht="68.25" customHeight="1" x14ac:dyDescent="0.35">
      <c r="B55" s="56" t="str">
        <f t="shared" si="2"/>
        <v/>
      </c>
      <c r="C55" s="257" t="str">
        <f>'קיזוזים בגין איחורים'!C55</f>
        <v/>
      </c>
      <c r="D55" s="51" t="str">
        <f>'קיזוזים בגין איחורים'!H55</f>
        <v/>
      </c>
      <c r="E55" s="57"/>
      <c r="F55" s="172" t="str">
        <f t="shared" si="0"/>
        <v/>
      </c>
      <c r="G55" s="172" t="str">
        <f t="shared" si="3"/>
        <v/>
      </c>
      <c r="I55" s="307" t="str">
        <f t="shared" si="4"/>
        <v/>
      </c>
      <c r="J55" s="307" t="str">
        <f>IF($C55="","",IFERROR(IF('קיזוזים בגין איחורים'!E55=0,0,1),0))</f>
        <v/>
      </c>
      <c r="K55" s="307" t="str">
        <f t="shared" si="5"/>
        <v/>
      </c>
      <c r="L55" s="307" t="str">
        <f t="shared" si="1"/>
        <v/>
      </c>
    </row>
    <row r="56" spans="2:12" ht="68.25" customHeight="1" x14ac:dyDescent="0.35">
      <c r="B56" s="56">
        <f t="shared" si="2"/>
        <v>26</v>
      </c>
      <c r="C56" s="257" t="str">
        <f>'קיזוזים בגין איחורים'!C56</f>
        <v>בר-קיימא  - ליריק אופרה - פרויקט אוופראי</v>
      </c>
      <c r="D56" s="51">
        <f>'קיזוזים בגין איחורים'!H56</f>
        <v>53984.870667956769</v>
      </c>
      <c r="E56" s="57"/>
      <c r="F56" s="172">
        <f t="shared" si="0"/>
        <v>53984.870667956769</v>
      </c>
      <c r="G56" s="172">
        <f t="shared" si="3"/>
        <v>53984.870667956769</v>
      </c>
      <c r="I56" s="307">
        <f t="shared" si="4"/>
        <v>0</v>
      </c>
      <c r="J56" s="307">
        <f>IF($C56="","",IFERROR(IF('קיזוזים בגין איחורים'!E56=0,0,1),0))</f>
        <v>0</v>
      </c>
      <c r="K56" s="307">
        <f t="shared" si="5"/>
        <v>0</v>
      </c>
      <c r="L56" s="307">
        <f t="shared" si="1"/>
        <v>0</v>
      </c>
    </row>
    <row r="57" spans="2:12" ht="68.25" customHeight="1" x14ac:dyDescent="0.35">
      <c r="B57" s="56" t="str">
        <f t="shared" si="2"/>
        <v/>
      </c>
      <c r="C57" s="257" t="str">
        <f>'קיזוזים בגין איחורים'!C57</f>
        <v/>
      </c>
      <c r="D57" s="51" t="str">
        <f>'קיזוזים בגין איחורים'!H57</f>
        <v/>
      </c>
      <c r="E57" s="57"/>
      <c r="F57" s="172" t="str">
        <f t="shared" si="0"/>
        <v/>
      </c>
      <c r="G57" s="172" t="str">
        <f t="shared" si="3"/>
        <v/>
      </c>
      <c r="I57" s="307" t="str">
        <f t="shared" si="4"/>
        <v/>
      </c>
      <c r="J57" s="307" t="str">
        <f>IF($C57="","",IFERROR(IF('קיזוזים בגין איחורים'!E57=0,0,1),0))</f>
        <v/>
      </c>
      <c r="K57" s="307" t="str">
        <f t="shared" si="5"/>
        <v/>
      </c>
      <c r="L57" s="307" t="str">
        <f t="shared" si="1"/>
        <v/>
      </c>
    </row>
    <row r="58" spans="2:12" ht="68.25" customHeight="1" x14ac:dyDescent="0.35">
      <c r="B58" s="56">
        <f t="shared" si="2"/>
        <v>28</v>
      </c>
      <c r="C58" s="257" t="str">
        <f>'קיזוזים בגין איחורים'!C58</f>
        <v>ארגון המקהלות בישראל - ברוב קולות</v>
      </c>
      <c r="D58" s="51">
        <f>'קיזוזים בגין איחורים'!H58</f>
        <v>38882.435000541751</v>
      </c>
      <c r="E58" s="57"/>
      <c r="F58" s="172">
        <f t="shared" si="0"/>
        <v>38882.435000541751</v>
      </c>
      <c r="G58" s="172">
        <f t="shared" si="3"/>
        <v>38882.435000541751</v>
      </c>
      <c r="I58" s="307">
        <f t="shared" si="4"/>
        <v>0</v>
      </c>
      <c r="J58" s="307">
        <f>IF($C58="","",IFERROR(IF('קיזוזים בגין איחורים'!E58=0,0,1),0))</f>
        <v>0</v>
      </c>
      <c r="K58" s="307">
        <f t="shared" si="5"/>
        <v>0</v>
      </c>
      <c r="L58" s="307">
        <f t="shared" si="1"/>
        <v>0</v>
      </c>
    </row>
    <row r="59" spans="2:12" ht="68.25" customHeight="1" x14ac:dyDescent="0.35">
      <c r="B59" s="56" t="str">
        <f t="shared" si="2"/>
        <v/>
      </c>
      <c r="C59" s="257" t="str">
        <f>'קיזוזים בגין איחורים'!C59</f>
        <v/>
      </c>
      <c r="D59" s="51" t="str">
        <f>'קיזוזים בגין איחורים'!H59</f>
        <v/>
      </c>
      <c r="E59" s="57"/>
      <c r="F59" s="172" t="str">
        <f t="shared" si="0"/>
        <v/>
      </c>
      <c r="G59" s="172" t="str">
        <f t="shared" si="3"/>
        <v/>
      </c>
      <c r="I59" s="307" t="str">
        <f t="shared" si="4"/>
        <v/>
      </c>
      <c r="J59" s="307" t="str">
        <f>IF($C59="","",IFERROR(IF('קיזוזים בגין איחורים'!E59=0,0,1),0))</f>
        <v/>
      </c>
      <c r="K59" s="307" t="str">
        <f t="shared" si="5"/>
        <v/>
      </c>
      <c r="L59" s="307" t="str">
        <f t="shared" si="1"/>
        <v/>
      </c>
    </row>
    <row r="60" spans="2:12" ht="68.25" customHeight="1" x14ac:dyDescent="0.35">
      <c r="B60" s="56">
        <f t="shared" si="2"/>
        <v>30</v>
      </c>
      <c r="C60" s="257" t="str">
        <f>'קיזוזים בגין איחורים'!C60</f>
        <v xml:space="preserve">האופרה הירושלמית </v>
      </c>
      <c r="D60" s="51">
        <f>'קיזוזים בגין איחורים'!H60</f>
        <v>72974.177324592791</v>
      </c>
      <c r="E60" s="57"/>
      <c r="F60" s="172">
        <f t="shared" si="0"/>
        <v>72974.177324592791</v>
      </c>
      <c r="G60" s="172">
        <f t="shared" si="3"/>
        <v>72974.177324592791</v>
      </c>
      <c r="I60" s="307">
        <f t="shared" si="4"/>
        <v>0</v>
      </c>
      <c r="J60" s="307">
        <f>IF($C60="","",IFERROR(IF('קיזוזים בגין איחורים'!E60=0,0,1),0))</f>
        <v>0</v>
      </c>
      <c r="K60" s="307">
        <f t="shared" si="5"/>
        <v>0</v>
      </c>
      <c r="L60" s="307">
        <f t="shared" si="1"/>
        <v>0</v>
      </c>
    </row>
    <row r="61" spans="2:12" x14ac:dyDescent="0.35">
      <c r="B61" s="56" t="str">
        <f t="shared" si="2"/>
        <v/>
      </c>
      <c r="C61" s="257" t="str">
        <f>'קיזוזים בגין איחורים'!C61</f>
        <v/>
      </c>
      <c r="D61" s="51" t="str">
        <f>'קיזוזים בגין איחורים'!H61</f>
        <v/>
      </c>
      <c r="E61" s="57"/>
      <c r="F61" s="172" t="str">
        <f t="shared" si="0"/>
        <v/>
      </c>
      <c r="G61" s="172" t="str">
        <f t="shared" si="3"/>
        <v/>
      </c>
      <c r="I61" s="307" t="str">
        <f t="shared" si="4"/>
        <v/>
      </c>
      <c r="J61" s="307" t="str">
        <f>IF($C61="","",IFERROR(IF('קיזוזים בגין איחורים'!E61=0,0,1),0))</f>
        <v/>
      </c>
      <c r="K61" s="307" t="str">
        <f t="shared" si="5"/>
        <v/>
      </c>
      <c r="L61" s="307" t="str">
        <f t="shared" si="1"/>
        <v/>
      </c>
    </row>
    <row r="62" spans="2:12" ht="62.25" customHeight="1" x14ac:dyDescent="0.35">
      <c r="B62" s="56" t="str">
        <f t="shared" si="2"/>
        <v/>
      </c>
      <c r="C62" s="257" t="str">
        <f>'קיזוזים בגין איחורים'!C62</f>
        <v/>
      </c>
      <c r="D62" s="51" t="str">
        <f>'קיזוזים בגין איחורים'!H62</f>
        <v/>
      </c>
      <c r="E62" s="57"/>
      <c r="F62" s="172" t="str">
        <f t="shared" si="0"/>
        <v/>
      </c>
      <c r="G62" s="172" t="str">
        <f t="shared" si="3"/>
        <v/>
      </c>
      <c r="I62" s="307" t="str">
        <f t="shared" si="4"/>
        <v/>
      </c>
      <c r="J62" s="307" t="str">
        <f>IF($C62="","",IFERROR(IF('קיזוזים בגין איחורים'!E62=0,0,1),0))</f>
        <v/>
      </c>
      <c r="K62" s="307" t="str">
        <f t="shared" si="5"/>
        <v/>
      </c>
      <c r="L62" s="307" t="str">
        <f t="shared" si="1"/>
        <v/>
      </c>
    </row>
    <row r="63" spans="2:12" ht="62.25" customHeight="1" x14ac:dyDescent="0.35">
      <c r="B63" s="56">
        <f t="shared" si="2"/>
        <v>33</v>
      </c>
      <c r="C63" s="257" t="str">
        <f>'קיזוזים בגין איחורים'!C63</f>
        <v>אתו"ס - אופרה חיפה</v>
      </c>
      <c r="D63" s="51">
        <f>'קיזוזים בגין איחורים'!H63</f>
        <v>144481.10725032046</v>
      </c>
      <c r="E63" s="57"/>
      <c r="F63" s="172">
        <f t="shared" ref="F63:F94" si="6">IF($C63="","",IF(E63&gt;D63,$P$1,D63-E63))</f>
        <v>144481.10725032046</v>
      </c>
      <c r="G63" s="172">
        <f t="shared" si="3"/>
        <v>144481.10725032046</v>
      </c>
      <c r="I63" s="307">
        <f t="shared" si="4"/>
        <v>0</v>
      </c>
      <c r="J63" s="307">
        <f>IF($C63="","",IFERROR(IF('קיזוזים בגין איחורים'!E63=0,0,1),0))</f>
        <v>0</v>
      </c>
      <c r="K63" s="307">
        <f t="shared" si="5"/>
        <v>0</v>
      </c>
      <c r="L63" s="307">
        <f t="shared" ref="L63:L94" si="7">IF($C63="","",IF(K63=1,0,$K$27*$D63/$J$27))</f>
        <v>0</v>
      </c>
    </row>
    <row r="64" spans="2:12" ht="48.75" customHeight="1" x14ac:dyDescent="0.35">
      <c r="B64" s="56" t="str">
        <f t="shared" si="2"/>
        <v/>
      </c>
      <c r="C64" s="257" t="str">
        <f>'קיזוזים בגין איחורים'!C64</f>
        <v/>
      </c>
      <c r="D64" s="51" t="str">
        <f>'קיזוזים בגין איחורים'!H64</f>
        <v/>
      </c>
      <c r="E64" s="57"/>
      <c r="F64" s="172" t="str">
        <f t="shared" si="6"/>
        <v/>
      </c>
      <c r="G64" s="172" t="str">
        <f t="shared" si="3"/>
        <v/>
      </c>
      <c r="I64" s="307" t="str">
        <f t="shared" si="4"/>
        <v/>
      </c>
      <c r="J64" s="307" t="str">
        <f>IF($C64="","",IFERROR(IF('קיזוזים בגין איחורים'!E64=0,0,1),0))</f>
        <v/>
      </c>
      <c r="K64" s="307" t="str">
        <f t="shared" si="5"/>
        <v/>
      </c>
      <c r="L64" s="307" t="str">
        <f t="shared" si="7"/>
        <v/>
      </c>
    </row>
    <row r="65" spans="2:12" ht="48.75" customHeight="1" x14ac:dyDescent="0.35">
      <c r="B65" s="56">
        <f t="shared" si="2"/>
        <v>35</v>
      </c>
      <c r="C65" s="257" t="str">
        <f>'קיזוזים בגין איחורים'!C65</f>
        <v xml:space="preserve">הקשר הווקאלי וינה - תל אביב </v>
      </c>
      <c r="D65" s="51">
        <f>'קיזוזים בגין איחורים'!H65</f>
        <v>66186.31217321349</v>
      </c>
      <c r="E65" s="57"/>
      <c r="F65" s="172">
        <f t="shared" si="6"/>
        <v>66186.31217321349</v>
      </c>
      <c r="G65" s="172">
        <f t="shared" si="3"/>
        <v>66186.31217321349</v>
      </c>
      <c r="I65" s="307">
        <f t="shared" si="4"/>
        <v>0</v>
      </c>
      <c r="J65" s="307">
        <f>IF($C65="","",IFERROR(IF('קיזוזים בגין איחורים'!E65=0,0,1),0))</f>
        <v>0</v>
      </c>
      <c r="K65" s="307">
        <f t="shared" si="5"/>
        <v>0</v>
      </c>
      <c r="L65" s="307">
        <f t="shared" si="7"/>
        <v>0</v>
      </c>
    </row>
    <row r="66" spans="2:12" ht="48.75" customHeight="1" x14ac:dyDescent="0.35">
      <c r="B66" s="56">
        <f t="shared" si="2"/>
        <v>36</v>
      </c>
      <c r="C66" s="257" t="str">
        <f>'קיזוזים בגין איחורים'!C66</f>
        <v>בר-קיימא  -  iluminations</v>
      </c>
      <c r="D66" s="51">
        <f>'קיזוזים בגין איחורים'!H66</f>
        <v>56511.058380317379</v>
      </c>
      <c r="E66" s="57"/>
      <c r="F66" s="172">
        <f t="shared" si="6"/>
        <v>56511.058380317379</v>
      </c>
      <c r="G66" s="172">
        <f t="shared" si="3"/>
        <v>56511.058380317379</v>
      </c>
      <c r="I66" s="307">
        <f t="shared" si="4"/>
        <v>0</v>
      </c>
      <c r="J66" s="307">
        <f>IF($C66="","",IFERROR(IF('קיזוזים בגין איחורים'!E66=0,0,1),0))</f>
        <v>0</v>
      </c>
      <c r="K66" s="307">
        <f t="shared" si="5"/>
        <v>0</v>
      </c>
      <c r="L66" s="307">
        <f t="shared" si="7"/>
        <v>0</v>
      </c>
    </row>
    <row r="67" spans="2:12" ht="48.75" customHeight="1" x14ac:dyDescent="0.35">
      <c r="B67" s="56">
        <f t="shared" si="2"/>
        <v>37</v>
      </c>
      <c r="C67" s="257" t="str">
        <f>'קיזוזים בגין איחורים'!C67</f>
        <v>בר-קיימא - קולות חבויים</v>
      </c>
      <c r="D67" s="51">
        <f>'קיזוזים בגין איחורים'!H67</f>
        <v>43647.787695945772</v>
      </c>
      <c r="E67" s="57"/>
      <c r="F67" s="172">
        <f t="shared" si="6"/>
        <v>43647.787695945772</v>
      </c>
      <c r="G67" s="172">
        <f t="shared" si="3"/>
        <v>43647.787695945772</v>
      </c>
      <c r="I67" s="307">
        <f t="shared" si="4"/>
        <v>0</v>
      </c>
      <c r="J67" s="307">
        <f>IF($C67="","",IFERROR(IF('קיזוזים בגין איחורים'!E67=0,0,1),0))</f>
        <v>0</v>
      </c>
      <c r="K67" s="307">
        <f t="shared" si="5"/>
        <v>0</v>
      </c>
      <c r="L67" s="307">
        <f t="shared" si="7"/>
        <v>0</v>
      </c>
    </row>
    <row r="68" spans="2:12" x14ac:dyDescent="0.35">
      <c r="B68" s="56" t="str">
        <f t="shared" si="2"/>
        <v/>
      </c>
      <c r="C68" s="257" t="str">
        <f>'קיזוזים בגין איחורים'!C68</f>
        <v/>
      </c>
      <c r="D68" s="51" t="str">
        <f>'קיזוזים בגין איחורים'!H68</f>
        <v/>
      </c>
      <c r="E68" s="57"/>
      <c r="F68" s="172" t="str">
        <f t="shared" si="6"/>
        <v/>
      </c>
      <c r="G68" s="172" t="str">
        <f t="shared" si="3"/>
        <v/>
      </c>
      <c r="I68" s="307" t="str">
        <f t="shared" si="4"/>
        <v/>
      </c>
      <c r="J68" s="307" t="str">
        <f>IF($C68="","",IFERROR(IF('קיזוזים בגין איחורים'!E68=0,0,1),0))</f>
        <v/>
      </c>
      <c r="K68" s="307" t="str">
        <f t="shared" si="5"/>
        <v/>
      </c>
      <c r="L68" s="307" t="str">
        <f t="shared" si="7"/>
        <v/>
      </c>
    </row>
    <row r="69" spans="2:12" x14ac:dyDescent="0.35">
      <c r="B69" s="56" t="str">
        <f t="shared" si="2"/>
        <v/>
      </c>
      <c r="C69" s="257" t="str">
        <f>'קיזוזים בגין איחורים'!C69</f>
        <v/>
      </c>
      <c r="D69" s="51" t="str">
        <f>'קיזוזים בגין איחורים'!H69</f>
        <v/>
      </c>
      <c r="E69" s="57"/>
      <c r="F69" s="172" t="str">
        <f t="shared" si="6"/>
        <v/>
      </c>
      <c r="G69" s="172" t="str">
        <f t="shared" si="3"/>
        <v/>
      </c>
      <c r="I69" s="307" t="str">
        <f t="shared" si="4"/>
        <v/>
      </c>
      <c r="J69" s="307" t="str">
        <f>IF($C69="","",IFERROR(IF('קיזוזים בגין איחורים'!E69=0,0,1),0))</f>
        <v/>
      </c>
      <c r="K69" s="307" t="str">
        <f t="shared" si="5"/>
        <v/>
      </c>
      <c r="L69" s="307" t="str">
        <f t="shared" si="7"/>
        <v/>
      </c>
    </row>
    <row r="70" spans="2:12" x14ac:dyDescent="0.35">
      <c r="B70" s="56">
        <f t="shared" si="2"/>
        <v>40</v>
      </c>
      <c r="C70" s="257" t="str">
        <f>'קיזוזים בגין איחורים'!C70</f>
        <v>צוותא  - צלילי קסם</v>
      </c>
      <c r="D70" s="51">
        <f>'קיזוזים בגין איחורים'!H70</f>
        <v>33717.710329870621</v>
      </c>
      <c r="E70" s="57"/>
      <c r="F70" s="172">
        <f t="shared" si="6"/>
        <v>33717.710329870621</v>
      </c>
      <c r="G70" s="172">
        <f t="shared" si="3"/>
        <v>33717.710329870621</v>
      </c>
      <c r="I70" s="307">
        <f t="shared" si="4"/>
        <v>0</v>
      </c>
      <c r="J70" s="307">
        <f>IF($C70="","",IFERROR(IF('קיזוזים בגין איחורים'!E70=0,0,1),0))</f>
        <v>0</v>
      </c>
      <c r="K70" s="307">
        <f t="shared" si="5"/>
        <v>0</v>
      </c>
      <c r="L70" s="307">
        <f t="shared" si="7"/>
        <v>0</v>
      </c>
    </row>
    <row r="71" spans="2:12" x14ac:dyDescent="0.35">
      <c r="B71" s="56" t="str">
        <f t="shared" si="2"/>
        <v/>
      </c>
      <c r="C71" s="257" t="str">
        <f>'קיזוזים בגין איחורים'!C71</f>
        <v/>
      </c>
      <c r="D71" s="51" t="str">
        <f>'קיזוזים בגין איחורים'!H71</f>
        <v/>
      </c>
      <c r="E71" s="57"/>
      <c r="F71" s="172" t="str">
        <f t="shared" si="6"/>
        <v/>
      </c>
      <c r="G71" s="172" t="str">
        <f t="shared" si="3"/>
        <v/>
      </c>
      <c r="I71" s="307" t="str">
        <f t="shared" si="4"/>
        <v/>
      </c>
      <c r="J71" s="307" t="str">
        <f>IF($C71="","",IFERROR(IF('קיזוזים בגין איחורים'!E71=0,0,1),0))</f>
        <v/>
      </c>
      <c r="K71" s="307" t="str">
        <f t="shared" si="5"/>
        <v/>
      </c>
      <c r="L71" s="307" t="str">
        <f t="shared" si="7"/>
        <v/>
      </c>
    </row>
    <row r="72" spans="2:12" x14ac:dyDescent="0.35">
      <c r="B72" s="56">
        <f t="shared" si="2"/>
        <v>42</v>
      </c>
      <c r="C72" s="257" t="str">
        <f>'קיזוזים בגין איחורים'!C72</f>
        <v>אוצר המוסיקה היהודית - סדרת קונצרטים לעוגב</v>
      </c>
      <c r="D72" s="51">
        <f>'קיזוזים בגין איחורים'!H72</f>
        <v>43834.684753899717</v>
      </c>
      <c r="E72" s="57"/>
      <c r="F72" s="172">
        <f t="shared" si="6"/>
        <v>43834.684753899717</v>
      </c>
      <c r="G72" s="172">
        <f t="shared" si="3"/>
        <v>43834.684753899717</v>
      </c>
      <c r="I72" s="307">
        <f t="shared" si="4"/>
        <v>0</v>
      </c>
      <c r="J72" s="307">
        <f>IF($C72="","",IFERROR(IF('קיזוזים בגין איחורים'!E72=0,0,1),0))</f>
        <v>0</v>
      </c>
      <c r="K72" s="307">
        <f t="shared" si="5"/>
        <v>0</v>
      </c>
      <c r="L72" s="307">
        <f t="shared" si="7"/>
        <v>0</v>
      </c>
    </row>
    <row r="73" spans="2:12" x14ac:dyDescent="0.35">
      <c r="B73" s="56" t="str">
        <f t="shared" si="2"/>
        <v/>
      </c>
      <c r="C73" s="257" t="str">
        <f>'קיזוזים בגין איחורים'!C73</f>
        <v/>
      </c>
      <c r="D73" s="51" t="str">
        <f>'קיזוזים בגין איחורים'!H73</f>
        <v/>
      </c>
      <c r="E73" s="57"/>
      <c r="F73" s="172" t="str">
        <f t="shared" si="6"/>
        <v/>
      </c>
      <c r="G73" s="172" t="str">
        <f t="shared" si="3"/>
        <v/>
      </c>
      <c r="I73" s="307" t="str">
        <f t="shared" si="4"/>
        <v/>
      </c>
      <c r="J73" s="307" t="str">
        <f>IF($C73="","",IFERROR(IF('קיזוזים בגין איחורים'!E73=0,0,1),0))</f>
        <v/>
      </c>
      <c r="K73" s="307" t="str">
        <f t="shared" si="5"/>
        <v/>
      </c>
      <c r="L73" s="307" t="str">
        <f t="shared" si="7"/>
        <v/>
      </c>
    </row>
    <row r="74" spans="2:12" x14ac:dyDescent="0.35">
      <c r="B74" s="56" t="str">
        <f t="shared" si="2"/>
        <v/>
      </c>
      <c r="C74" s="257" t="str">
        <f>'קיזוזים בגין איחורים'!C74</f>
        <v/>
      </c>
      <c r="D74" s="51" t="str">
        <f>'קיזוזים בגין איחורים'!H74</f>
        <v/>
      </c>
      <c r="E74" s="57"/>
      <c r="F74" s="172" t="str">
        <f t="shared" si="6"/>
        <v/>
      </c>
      <c r="G74" s="172" t="str">
        <f t="shared" si="3"/>
        <v/>
      </c>
      <c r="I74" s="307" t="str">
        <f t="shared" si="4"/>
        <v/>
      </c>
      <c r="J74" s="307" t="str">
        <f>IF($C74="","",IFERROR(IF('קיזוזים בגין איחורים'!E74=0,0,1),0))</f>
        <v/>
      </c>
      <c r="K74" s="307" t="str">
        <f t="shared" si="5"/>
        <v/>
      </c>
      <c r="L74" s="307" t="str">
        <f t="shared" si="7"/>
        <v/>
      </c>
    </row>
    <row r="75" spans="2:12" x14ac:dyDescent="0.35">
      <c r="B75" s="56" t="str">
        <f t="shared" si="2"/>
        <v/>
      </c>
      <c r="C75" s="257" t="str">
        <f>'קיזוזים בגין איחורים'!C75</f>
        <v/>
      </c>
      <c r="D75" s="51" t="str">
        <f>'קיזוזים בגין איחורים'!H75</f>
        <v/>
      </c>
      <c r="E75" s="57"/>
      <c r="F75" s="172" t="str">
        <f t="shared" si="6"/>
        <v/>
      </c>
      <c r="G75" s="172" t="str">
        <f t="shared" si="3"/>
        <v/>
      </c>
      <c r="I75" s="307" t="str">
        <f t="shared" si="4"/>
        <v/>
      </c>
      <c r="J75" s="307" t="str">
        <f>IF($C75="","",IFERROR(IF('קיזוזים בגין איחורים'!E75=0,0,1),0))</f>
        <v/>
      </c>
      <c r="K75" s="307" t="str">
        <f t="shared" si="5"/>
        <v/>
      </c>
      <c r="L75" s="307" t="str">
        <f t="shared" si="7"/>
        <v/>
      </c>
    </row>
    <row r="76" spans="2:12" x14ac:dyDescent="0.35">
      <c r="B76" s="56">
        <f t="shared" si="2"/>
        <v>46</v>
      </c>
      <c r="C76" s="257" t="str">
        <f>'קיזוזים בגין איחורים'!C76</f>
        <v>תו המשווה - מוסיקה בונת שיוויון</v>
      </c>
      <c r="D76" s="51">
        <f>'קיזוזים בגין איחורים'!H76</f>
        <v>62983.911422779085</v>
      </c>
      <c r="E76" s="57"/>
      <c r="F76" s="172">
        <f t="shared" si="6"/>
        <v>62983.911422779085</v>
      </c>
      <c r="G76" s="172">
        <f t="shared" si="3"/>
        <v>62983.911422779085</v>
      </c>
      <c r="I76" s="307">
        <f t="shared" si="4"/>
        <v>0</v>
      </c>
      <c r="J76" s="307">
        <f>IF($C76="","",IFERROR(IF('קיזוזים בגין איחורים'!E76=0,0,1),0))</f>
        <v>0</v>
      </c>
      <c r="K76" s="307">
        <f t="shared" si="5"/>
        <v>0</v>
      </c>
      <c r="L76" s="307">
        <f t="shared" si="7"/>
        <v>0</v>
      </c>
    </row>
    <row r="77" spans="2:12" x14ac:dyDescent="0.35">
      <c r="B77" s="56" t="str">
        <f t="shared" si="2"/>
        <v/>
      </c>
      <c r="C77" s="257" t="str">
        <f>'קיזוזים בגין איחורים'!C77</f>
        <v/>
      </c>
      <c r="D77" s="51" t="str">
        <f>'קיזוזים בגין איחורים'!H77</f>
        <v/>
      </c>
      <c r="E77" s="57"/>
      <c r="F77" s="172" t="str">
        <f t="shared" si="6"/>
        <v/>
      </c>
      <c r="G77" s="172" t="str">
        <f t="shared" si="3"/>
        <v/>
      </c>
      <c r="I77" s="307" t="str">
        <f t="shared" si="4"/>
        <v/>
      </c>
      <c r="J77" s="307" t="str">
        <f>IF($C77="","",IFERROR(IF('קיזוזים בגין איחורים'!E77=0,0,1),0))</f>
        <v/>
      </c>
      <c r="K77" s="307" t="str">
        <f t="shared" si="5"/>
        <v/>
      </c>
      <c r="L77" s="307" t="str">
        <f t="shared" si="7"/>
        <v/>
      </c>
    </row>
    <row r="78" spans="2:12" x14ac:dyDescent="0.35">
      <c r="B78" s="56" t="str">
        <f t="shared" si="2"/>
        <v/>
      </c>
      <c r="C78" s="257" t="str">
        <f>'קיזוזים בגין איחורים'!C78</f>
        <v/>
      </c>
      <c r="D78" s="51" t="str">
        <f>'קיזוזים בגין איחורים'!H78</f>
        <v/>
      </c>
      <c r="E78" s="57"/>
      <c r="F78" s="172" t="str">
        <f t="shared" si="6"/>
        <v/>
      </c>
      <c r="G78" s="172" t="str">
        <f t="shared" si="3"/>
        <v/>
      </c>
      <c r="I78" s="307" t="str">
        <f t="shared" si="4"/>
        <v/>
      </c>
      <c r="J78" s="307" t="str">
        <f>IF($C78="","",IFERROR(IF('קיזוזים בגין איחורים'!E78=0,0,1),0))</f>
        <v/>
      </c>
      <c r="K78" s="307" t="str">
        <f t="shared" si="5"/>
        <v/>
      </c>
      <c r="L78" s="307" t="str">
        <f t="shared" si="7"/>
        <v/>
      </c>
    </row>
    <row r="79" spans="2:12" x14ac:dyDescent="0.35">
      <c r="B79" s="56" t="str">
        <f t="shared" si="2"/>
        <v/>
      </c>
      <c r="C79" s="257" t="str">
        <f>'קיזוזים בגין איחורים'!C79</f>
        <v/>
      </c>
      <c r="D79" s="51" t="str">
        <f>'קיזוזים בגין איחורים'!H79</f>
        <v/>
      </c>
      <c r="E79" s="57"/>
      <c r="F79" s="172" t="str">
        <f t="shared" si="6"/>
        <v/>
      </c>
      <c r="G79" s="172" t="str">
        <f t="shared" si="3"/>
        <v/>
      </c>
      <c r="I79" s="307" t="str">
        <f t="shared" si="4"/>
        <v/>
      </c>
      <c r="J79" s="307" t="str">
        <f>IF($C79="","",IFERROR(IF('קיזוזים בגין איחורים'!E79=0,0,1),0))</f>
        <v/>
      </c>
      <c r="K79" s="307" t="str">
        <f t="shared" si="5"/>
        <v/>
      </c>
      <c r="L79" s="307" t="str">
        <f t="shared" si="7"/>
        <v/>
      </c>
    </row>
    <row r="80" spans="2:12" x14ac:dyDescent="0.35">
      <c r="B80" s="56">
        <f t="shared" si="2"/>
        <v>50</v>
      </c>
      <c r="C80" s="257" t="str">
        <f>'קיזוזים בגין איחורים'!C80</f>
        <v>מיוזיק פורט - קידום אמנים ברשת</v>
      </c>
      <c r="D80" s="51">
        <f>'קיזוזים בגין איחורים'!H80</f>
        <v>67442.12108288423</v>
      </c>
      <c r="E80" s="57"/>
      <c r="F80" s="172">
        <f t="shared" si="6"/>
        <v>67442.12108288423</v>
      </c>
      <c r="G80" s="172">
        <f t="shared" si="3"/>
        <v>67442.12108288423</v>
      </c>
      <c r="I80" s="307">
        <f t="shared" si="4"/>
        <v>0</v>
      </c>
      <c r="J80" s="307">
        <f>IF($C80="","",IFERROR(IF('קיזוזים בגין איחורים'!E80=0,0,1),0))</f>
        <v>0</v>
      </c>
      <c r="K80" s="307">
        <f t="shared" si="5"/>
        <v>0</v>
      </c>
      <c r="L80" s="307">
        <f t="shared" si="7"/>
        <v>0</v>
      </c>
    </row>
    <row r="81" spans="2:12" x14ac:dyDescent="0.35">
      <c r="B81" s="56">
        <f t="shared" si="2"/>
        <v>51</v>
      </c>
      <c r="C81" s="257" t="str">
        <f>'קיזוזים בגין איחורים'!C81</f>
        <v>כביש אחד  - פרויקט מוזיקלי</v>
      </c>
      <c r="D81" s="51">
        <f>'קיזוזים בגין איחורים'!H81</f>
        <v>38095.634869815956</v>
      </c>
      <c r="E81" s="57"/>
      <c r="F81" s="172">
        <f t="shared" si="6"/>
        <v>38095.634869815956</v>
      </c>
      <c r="G81" s="172">
        <f t="shared" si="3"/>
        <v>38095.634869815956</v>
      </c>
      <c r="I81" s="307">
        <f t="shared" si="4"/>
        <v>0</v>
      </c>
      <c r="J81" s="307">
        <f>IF($C81="","",IFERROR(IF('קיזוזים בגין איחורים'!E81=0,0,1),0))</f>
        <v>0</v>
      </c>
      <c r="K81" s="307">
        <f t="shared" si="5"/>
        <v>0</v>
      </c>
      <c r="L81" s="307">
        <f t="shared" si="7"/>
        <v>0</v>
      </c>
    </row>
    <row r="82" spans="2:12" x14ac:dyDescent="0.35">
      <c r="B82" s="56" t="str">
        <f t="shared" si="2"/>
        <v/>
      </c>
      <c r="C82" s="257" t="str">
        <f>'קיזוזים בגין איחורים'!C82</f>
        <v/>
      </c>
      <c r="D82" s="51" t="str">
        <f>'קיזוזים בגין איחורים'!H82</f>
        <v/>
      </c>
      <c r="E82" s="57"/>
      <c r="F82" s="172" t="str">
        <f t="shared" si="6"/>
        <v/>
      </c>
      <c r="G82" s="172" t="str">
        <f t="shared" si="3"/>
        <v/>
      </c>
      <c r="I82" s="307" t="str">
        <f t="shared" si="4"/>
        <v/>
      </c>
      <c r="J82" s="307" t="str">
        <f>IF($C82="","",IFERROR(IF('קיזוזים בגין איחורים'!E82=0,0,1),0))</f>
        <v/>
      </c>
      <c r="K82" s="307" t="str">
        <f t="shared" si="5"/>
        <v/>
      </c>
      <c r="L82" s="307" t="str">
        <f t="shared" si="7"/>
        <v/>
      </c>
    </row>
    <row r="83" spans="2:12" x14ac:dyDescent="0.35">
      <c r="B83" s="56">
        <f t="shared" si="2"/>
        <v>53</v>
      </c>
      <c r="C83" s="257" t="str">
        <f>'קיזוזים בגין איחורים'!C83</f>
        <v>עירית תל-אביב-יפו- תאטרון הסמטה ג'אז 2025</v>
      </c>
      <c r="D83" s="51">
        <f>'קיזוזים בגין איחורים'!H83</f>
        <v>50800.687376237613</v>
      </c>
      <c r="E83" s="57"/>
      <c r="F83" s="172">
        <f t="shared" si="6"/>
        <v>50800.687376237613</v>
      </c>
      <c r="G83" s="172">
        <f t="shared" si="3"/>
        <v>50800.687376237613</v>
      </c>
      <c r="I83" s="307">
        <f t="shared" si="4"/>
        <v>0</v>
      </c>
      <c r="J83" s="307">
        <f>IF($C83="","",IFERROR(IF('קיזוזים בגין איחורים'!E83=0,0,1),0))</f>
        <v>0</v>
      </c>
      <c r="K83" s="307">
        <f t="shared" si="5"/>
        <v>0</v>
      </c>
      <c r="L83" s="307">
        <f t="shared" si="7"/>
        <v>0</v>
      </c>
    </row>
    <row r="84" spans="2:12" x14ac:dyDescent="0.35">
      <c r="B84" s="56" t="str">
        <f t="shared" si="2"/>
        <v/>
      </c>
      <c r="C84" s="257" t="str">
        <f>'קיזוזים בגין איחורים'!C84</f>
        <v/>
      </c>
      <c r="D84" s="51" t="str">
        <f>'קיזוזים בגין איחורים'!H84</f>
        <v/>
      </c>
      <c r="E84" s="57"/>
      <c r="F84" s="172" t="str">
        <f t="shared" si="6"/>
        <v/>
      </c>
      <c r="G84" s="172" t="str">
        <f t="shared" si="3"/>
        <v/>
      </c>
      <c r="I84" s="307" t="str">
        <f t="shared" si="4"/>
        <v/>
      </c>
      <c r="J84" s="307" t="str">
        <f>IF($C84="","",IFERROR(IF('קיזוזים בגין איחורים'!E84=0,0,1),0))</f>
        <v/>
      </c>
      <c r="K84" s="307" t="str">
        <f t="shared" si="5"/>
        <v/>
      </c>
      <c r="L84" s="307" t="str">
        <f t="shared" si="7"/>
        <v/>
      </c>
    </row>
    <row r="85" spans="2:12" x14ac:dyDescent="0.35">
      <c r="B85" s="56" t="str">
        <f t="shared" si="2"/>
        <v/>
      </c>
      <c r="C85" s="257" t="str">
        <f>'קיזוזים בגין איחורים'!C85</f>
        <v/>
      </c>
      <c r="D85" s="51" t="str">
        <f>'קיזוזים בגין איחורים'!H85</f>
        <v/>
      </c>
      <c r="E85" s="57"/>
      <c r="F85" s="172" t="str">
        <f t="shared" si="6"/>
        <v/>
      </c>
      <c r="G85" s="172" t="str">
        <f t="shared" si="3"/>
        <v/>
      </c>
      <c r="I85" s="307" t="str">
        <f t="shared" si="4"/>
        <v/>
      </c>
      <c r="J85" s="307" t="str">
        <f>IF($C85="","",IFERROR(IF('קיזוזים בגין איחורים'!E85=0,0,1),0))</f>
        <v/>
      </c>
      <c r="K85" s="307" t="str">
        <f t="shared" si="5"/>
        <v/>
      </c>
      <c r="L85" s="307" t="str">
        <f t="shared" si="7"/>
        <v/>
      </c>
    </row>
    <row r="86" spans="2:12" x14ac:dyDescent="0.35">
      <c r="B86" s="56" t="str">
        <f t="shared" si="2"/>
        <v/>
      </c>
      <c r="C86" s="257" t="str">
        <f>'קיזוזים בגין איחורים'!C86</f>
        <v/>
      </c>
      <c r="D86" s="51" t="str">
        <f>'קיזוזים בגין איחורים'!H86</f>
        <v/>
      </c>
      <c r="E86" s="57"/>
      <c r="F86" s="172" t="str">
        <f t="shared" si="6"/>
        <v/>
      </c>
      <c r="G86" s="172" t="str">
        <f t="shared" si="3"/>
        <v/>
      </c>
      <c r="I86" s="307" t="str">
        <f t="shared" si="4"/>
        <v/>
      </c>
      <c r="J86" s="307" t="str">
        <f>IF($C86="","",IFERROR(IF('קיזוזים בגין איחורים'!E86=0,0,1),0))</f>
        <v/>
      </c>
      <c r="K86" s="307" t="str">
        <f t="shared" si="5"/>
        <v/>
      </c>
      <c r="L86" s="307" t="str">
        <f t="shared" si="7"/>
        <v/>
      </c>
    </row>
    <row r="87" spans="2:12" x14ac:dyDescent="0.35">
      <c r="B87" s="56" t="str">
        <f t="shared" si="2"/>
        <v/>
      </c>
      <c r="C87" s="257" t="str">
        <f>'קיזוזים בגין איחורים'!C87</f>
        <v/>
      </c>
      <c r="D87" s="51" t="str">
        <f>'קיזוזים בגין איחורים'!H87</f>
        <v/>
      </c>
      <c r="E87" s="57"/>
      <c r="F87" s="172" t="str">
        <f t="shared" si="6"/>
        <v/>
      </c>
      <c r="G87" s="172" t="str">
        <f t="shared" si="3"/>
        <v/>
      </c>
      <c r="I87" s="307" t="str">
        <f t="shared" si="4"/>
        <v/>
      </c>
      <c r="J87" s="307" t="str">
        <f>IF($C87="","",IFERROR(IF('קיזוזים בגין איחורים'!E87=0,0,1),0))</f>
        <v/>
      </c>
      <c r="K87" s="307" t="str">
        <f t="shared" si="5"/>
        <v/>
      </c>
      <c r="L87" s="307" t="str">
        <f t="shared" si="7"/>
        <v/>
      </c>
    </row>
    <row r="88" spans="2:12" x14ac:dyDescent="0.35">
      <c r="B88" s="56" t="str">
        <f t="shared" si="2"/>
        <v/>
      </c>
      <c r="C88" s="257" t="str">
        <f>'קיזוזים בגין איחורים'!C88</f>
        <v/>
      </c>
      <c r="D88" s="51" t="str">
        <f>'קיזוזים בגין איחורים'!H88</f>
        <v/>
      </c>
      <c r="E88" s="57"/>
      <c r="F88" s="172" t="str">
        <f t="shared" si="6"/>
        <v/>
      </c>
      <c r="G88" s="172" t="str">
        <f t="shared" si="3"/>
        <v/>
      </c>
      <c r="I88" s="307" t="str">
        <f t="shared" si="4"/>
        <v/>
      </c>
      <c r="J88" s="307" t="str">
        <f>IF($C88="","",IFERROR(IF('קיזוזים בגין איחורים'!E88=0,0,1),0))</f>
        <v/>
      </c>
      <c r="K88" s="307" t="str">
        <f t="shared" si="5"/>
        <v/>
      </c>
      <c r="L88" s="307" t="str">
        <f t="shared" si="7"/>
        <v/>
      </c>
    </row>
    <row r="89" spans="2:12" x14ac:dyDescent="0.35">
      <c r="B89" s="56" t="str">
        <f t="shared" si="2"/>
        <v/>
      </c>
      <c r="C89" s="257" t="str">
        <f>'קיזוזים בגין איחורים'!C89</f>
        <v/>
      </c>
      <c r="D89" s="51" t="str">
        <f>'קיזוזים בגין איחורים'!H89</f>
        <v/>
      </c>
      <c r="E89" s="57"/>
      <c r="F89" s="172" t="str">
        <f t="shared" si="6"/>
        <v/>
      </c>
      <c r="G89" s="172" t="str">
        <f t="shared" si="3"/>
        <v/>
      </c>
      <c r="I89" s="307" t="str">
        <f t="shared" si="4"/>
        <v/>
      </c>
      <c r="J89" s="307" t="str">
        <f>IF($C89="","",IFERROR(IF('קיזוזים בגין איחורים'!E89=0,0,1),0))</f>
        <v/>
      </c>
      <c r="K89" s="307" t="str">
        <f t="shared" si="5"/>
        <v/>
      </c>
      <c r="L89" s="307" t="str">
        <f t="shared" si="7"/>
        <v/>
      </c>
    </row>
    <row r="90" spans="2:12" x14ac:dyDescent="0.35">
      <c r="B90" s="56" t="str">
        <f t="shared" si="2"/>
        <v/>
      </c>
      <c r="C90" s="257" t="str">
        <f>'קיזוזים בגין איחורים'!C90</f>
        <v/>
      </c>
      <c r="D90" s="51" t="str">
        <f>'קיזוזים בגין איחורים'!H90</f>
        <v/>
      </c>
      <c r="E90" s="57"/>
      <c r="F90" s="172" t="str">
        <f t="shared" si="6"/>
        <v/>
      </c>
      <c r="G90" s="172" t="str">
        <f t="shared" si="3"/>
        <v/>
      </c>
      <c r="I90" s="307" t="str">
        <f t="shared" si="4"/>
        <v/>
      </c>
      <c r="J90" s="307" t="str">
        <f>IF($C90="","",IFERROR(IF('קיזוזים בגין איחורים'!E90=0,0,1),0))</f>
        <v/>
      </c>
      <c r="K90" s="307" t="str">
        <f t="shared" si="5"/>
        <v/>
      </c>
      <c r="L90" s="307" t="str">
        <f t="shared" si="7"/>
        <v/>
      </c>
    </row>
    <row r="91" spans="2:12" x14ac:dyDescent="0.35">
      <c r="B91" s="56" t="str">
        <f t="shared" si="2"/>
        <v/>
      </c>
      <c r="C91" s="257" t="str">
        <f>'קיזוזים בגין איחורים'!C91</f>
        <v/>
      </c>
      <c r="D91" s="51" t="str">
        <f>'קיזוזים בגין איחורים'!H91</f>
        <v/>
      </c>
      <c r="E91" s="57"/>
      <c r="F91" s="172" t="str">
        <f t="shared" si="6"/>
        <v/>
      </c>
      <c r="G91" s="172" t="str">
        <f t="shared" si="3"/>
        <v/>
      </c>
      <c r="I91" s="307" t="str">
        <f t="shared" si="4"/>
        <v/>
      </c>
      <c r="J91" s="307" t="str">
        <f>IF($C91="","",IFERROR(IF('קיזוזים בגין איחורים'!E91=0,0,1),0))</f>
        <v/>
      </c>
      <c r="K91" s="307" t="str">
        <f t="shared" si="5"/>
        <v/>
      </c>
      <c r="L91" s="307" t="str">
        <f t="shared" si="7"/>
        <v/>
      </c>
    </row>
    <row r="92" spans="2:12" x14ac:dyDescent="0.35">
      <c r="B92" s="56" t="str">
        <f t="shared" si="2"/>
        <v/>
      </c>
      <c r="C92" s="257" t="str">
        <f>'קיזוזים בגין איחורים'!C92</f>
        <v/>
      </c>
      <c r="D92" s="51" t="str">
        <f>'קיזוזים בגין איחורים'!H92</f>
        <v/>
      </c>
      <c r="E92" s="57"/>
      <c r="F92" s="172" t="str">
        <f t="shared" si="6"/>
        <v/>
      </c>
      <c r="G92" s="172" t="str">
        <f t="shared" si="3"/>
        <v/>
      </c>
      <c r="I92" s="307" t="str">
        <f t="shared" si="4"/>
        <v/>
      </c>
      <c r="J92" s="307" t="str">
        <f>IF($C92="","",IFERROR(IF('קיזוזים בגין איחורים'!E92=0,0,1),0))</f>
        <v/>
      </c>
      <c r="K92" s="307" t="str">
        <f t="shared" si="5"/>
        <v/>
      </c>
      <c r="L92" s="307" t="str">
        <f t="shared" si="7"/>
        <v/>
      </c>
    </row>
    <row r="93" spans="2:12" x14ac:dyDescent="0.35">
      <c r="B93" s="56" t="str">
        <f t="shared" si="2"/>
        <v/>
      </c>
      <c r="C93" s="257" t="str">
        <f>'קיזוזים בגין איחורים'!C93</f>
        <v/>
      </c>
      <c r="D93" s="51" t="str">
        <f>'קיזוזים בגין איחורים'!H93</f>
        <v/>
      </c>
      <c r="E93" s="57"/>
      <c r="F93" s="172" t="str">
        <f t="shared" si="6"/>
        <v/>
      </c>
      <c r="G93" s="172" t="str">
        <f t="shared" si="3"/>
        <v/>
      </c>
      <c r="I93" s="307" t="str">
        <f t="shared" si="4"/>
        <v/>
      </c>
      <c r="J93" s="307" t="str">
        <f>IF($C93="","",IFERROR(IF('קיזוזים בגין איחורים'!E93=0,0,1),0))</f>
        <v/>
      </c>
      <c r="K93" s="307" t="str">
        <f t="shared" si="5"/>
        <v/>
      </c>
      <c r="L93" s="307" t="str">
        <f t="shared" si="7"/>
        <v/>
      </c>
    </row>
    <row r="94" spans="2:12" x14ac:dyDescent="0.35">
      <c r="B94" s="56">
        <f t="shared" si="2"/>
        <v>64</v>
      </c>
      <c r="C94" s="257" t="str">
        <f>'קיזוזים בגין איחורים'!C94</f>
        <v>פליציה בלומנטל - סמה צעירה</v>
      </c>
      <c r="D94" s="51">
        <f>'קיזוזים בגין איחורים'!H94</f>
        <v>34752.750172311586</v>
      </c>
      <c r="E94" s="57"/>
      <c r="F94" s="172">
        <f t="shared" si="6"/>
        <v>34752.750172311586</v>
      </c>
      <c r="G94" s="172">
        <f t="shared" si="3"/>
        <v>34752.750172311586</v>
      </c>
      <c r="I94" s="307">
        <f t="shared" si="4"/>
        <v>0</v>
      </c>
      <c r="J94" s="307">
        <f>IF($C94="","",IFERROR(IF('קיזוזים בגין איחורים'!E94=0,0,1),0))</f>
        <v>0</v>
      </c>
      <c r="K94" s="307">
        <f t="shared" si="5"/>
        <v>0</v>
      </c>
      <c r="L94" s="307">
        <f t="shared" si="7"/>
        <v>0</v>
      </c>
    </row>
    <row r="95" spans="2:12" x14ac:dyDescent="0.35">
      <c r="B95" s="56">
        <f t="shared" si="2"/>
        <v>65</v>
      </c>
      <c r="C95" s="257" t="str">
        <f>'קיזוזים בגין איחורים'!C95</f>
        <v>אל תוך האור: מוסיקה אבודה מהתקופה הנאצית</v>
      </c>
      <c r="D95" s="51">
        <f>'קיזוזים בגין איחורים'!H95</f>
        <v>42121.424355290808</v>
      </c>
      <c r="E95" s="57"/>
      <c r="F95" s="172">
        <f t="shared" ref="F95:F126" si="8">IF($C95="","",IF(E95&gt;D95,$P$1,D95-E95))</f>
        <v>42121.424355290808</v>
      </c>
      <c r="G95" s="172">
        <f t="shared" si="3"/>
        <v>42121.424355290808</v>
      </c>
      <c r="I95" s="307">
        <f t="shared" si="4"/>
        <v>0</v>
      </c>
      <c r="J95" s="307">
        <f>IF($C95="","",IFERROR(IF('קיזוזים בגין איחורים'!E95=0,0,1),0))</f>
        <v>0</v>
      </c>
      <c r="K95" s="307">
        <f t="shared" si="5"/>
        <v>0</v>
      </c>
      <c r="L95" s="307">
        <f t="shared" ref="L95:L126" si="9">IF($C95="","",IF(K95=1,0,$K$27*$D95/$J$27))</f>
        <v>0</v>
      </c>
    </row>
    <row r="96" spans="2:12" x14ac:dyDescent="0.35">
      <c r="B96" s="56" t="str">
        <f t="shared" ref="B96:B130" si="10">IF(C96="","",ROW()-30)</f>
        <v/>
      </c>
      <c r="C96" s="257" t="str">
        <f>'קיזוזים בגין איחורים'!C96</f>
        <v/>
      </c>
      <c r="D96" s="51" t="str">
        <f>'קיזוזים בגין איחורים'!H96</f>
        <v/>
      </c>
      <c r="E96" s="57"/>
      <c r="F96" s="172" t="str">
        <f t="shared" si="8"/>
        <v/>
      </c>
      <c r="G96" s="172" t="str">
        <f t="shared" ref="G96:G130" si="11">IF($C96="","",F96+L96)</f>
        <v/>
      </c>
      <c r="I96" s="307" t="str">
        <f t="shared" ref="I96:I130" si="12">IF($C96="","",IFERROR(IF(E96=0,0,1),0))</f>
        <v/>
      </c>
      <c r="J96" s="307" t="str">
        <f>IF($C96="","",IFERROR(IF('קיזוזים בגין איחורים'!E96=0,0,1),0))</f>
        <v/>
      </c>
      <c r="K96" s="307" t="str">
        <f t="shared" ref="K96:K130" si="13">IF($C96="","",IF(OR(J96=1,I96=1),1,0))</f>
        <v/>
      </c>
      <c r="L96" s="307" t="str">
        <f t="shared" si="9"/>
        <v/>
      </c>
    </row>
    <row r="97" spans="2:12" x14ac:dyDescent="0.35">
      <c r="B97" s="56">
        <f t="shared" si="10"/>
        <v>67</v>
      </c>
      <c r="C97" s="257" t="str">
        <f>'קיזוזים בגין איחורים'!C97</f>
        <v>אתוס - כיתות אמן אינסטרומנטלי</v>
      </c>
      <c r="D97" s="51">
        <f>'קיזוזים בגין איחורים'!H97</f>
        <v>51639.388737106412</v>
      </c>
      <c r="E97" s="57"/>
      <c r="F97" s="172">
        <f t="shared" si="8"/>
        <v>51639.388737106412</v>
      </c>
      <c r="G97" s="172">
        <f t="shared" si="11"/>
        <v>51639.388737106412</v>
      </c>
      <c r="I97" s="307">
        <f t="shared" si="12"/>
        <v>0</v>
      </c>
      <c r="J97" s="307">
        <f>IF($C97="","",IFERROR(IF('קיזוזים בגין איחורים'!E97=0,0,1),0))</f>
        <v>0</v>
      </c>
      <c r="K97" s="307">
        <f t="shared" si="13"/>
        <v>0</v>
      </c>
      <c r="L97" s="307">
        <f t="shared" si="9"/>
        <v>0</v>
      </c>
    </row>
    <row r="98" spans="2:12" x14ac:dyDescent="0.35">
      <c r="B98" s="56" t="str">
        <f t="shared" si="10"/>
        <v/>
      </c>
      <c r="C98" s="257" t="str">
        <f>'קיזוזים בגין איחורים'!C98</f>
        <v/>
      </c>
      <c r="D98" s="51" t="str">
        <f>'קיזוזים בגין איחורים'!H98</f>
        <v/>
      </c>
      <c r="E98" s="57"/>
      <c r="F98" s="172" t="str">
        <f t="shared" si="8"/>
        <v/>
      </c>
      <c r="G98" s="172" t="str">
        <f t="shared" si="11"/>
        <v/>
      </c>
      <c r="I98" s="307" t="str">
        <f t="shared" si="12"/>
        <v/>
      </c>
      <c r="J98" s="307" t="str">
        <f>IF($C98="","",IFERROR(IF('קיזוזים בגין איחורים'!E98=0,0,1),0))</f>
        <v/>
      </c>
      <c r="K98" s="307" t="str">
        <f t="shared" si="13"/>
        <v/>
      </c>
      <c r="L98" s="307" t="str">
        <f t="shared" si="9"/>
        <v/>
      </c>
    </row>
    <row r="99" spans="2:12" x14ac:dyDescent="0.35">
      <c r="B99" s="56" t="str">
        <f t="shared" si="10"/>
        <v/>
      </c>
      <c r="C99" s="257" t="str">
        <f>'קיזוזים בגין איחורים'!C99</f>
        <v/>
      </c>
      <c r="D99" s="51" t="str">
        <f>'קיזוזים בגין איחורים'!H99</f>
        <v/>
      </c>
      <c r="E99" s="57"/>
      <c r="F99" s="172" t="str">
        <f t="shared" si="8"/>
        <v/>
      </c>
      <c r="G99" s="172" t="str">
        <f t="shared" si="11"/>
        <v/>
      </c>
      <c r="I99" s="307" t="str">
        <f t="shared" si="12"/>
        <v/>
      </c>
      <c r="J99" s="307" t="str">
        <f>IF($C99="","",IFERROR(IF('קיזוזים בגין איחורים'!E99=0,0,1),0))</f>
        <v/>
      </c>
      <c r="K99" s="307" t="str">
        <f t="shared" si="13"/>
        <v/>
      </c>
      <c r="L99" s="307" t="str">
        <f t="shared" si="9"/>
        <v/>
      </c>
    </row>
    <row r="100" spans="2:12" x14ac:dyDescent="0.35">
      <c r="B100" s="56" t="str">
        <f t="shared" si="10"/>
        <v/>
      </c>
      <c r="C100" s="257" t="str">
        <f>'קיזוזים בגין איחורים'!C100</f>
        <v/>
      </c>
      <c r="D100" s="51" t="str">
        <f>'קיזוזים בגין איחורים'!H100</f>
        <v/>
      </c>
      <c r="E100" s="57"/>
      <c r="F100" s="172" t="str">
        <f t="shared" si="8"/>
        <v/>
      </c>
      <c r="G100" s="172" t="str">
        <f t="shared" si="11"/>
        <v/>
      </c>
      <c r="I100" s="307" t="str">
        <f t="shared" si="12"/>
        <v/>
      </c>
      <c r="J100" s="307" t="str">
        <f>IF($C100="","",IFERROR(IF('קיזוזים בגין איחורים'!E100=0,0,1),0))</f>
        <v/>
      </c>
      <c r="K100" s="307" t="str">
        <f t="shared" si="13"/>
        <v/>
      </c>
      <c r="L100" s="307" t="str">
        <f t="shared" si="9"/>
        <v/>
      </c>
    </row>
    <row r="101" spans="2:12" x14ac:dyDescent="0.35">
      <c r="B101" s="56" t="str">
        <f t="shared" si="10"/>
        <v/>
      </c>
      <c r="C101" s="257" t="str">
        <f>'קיזוזים בגין איחורים'!C101</f>
        <v/>
      </c>
      <c r="D101" s="51" t="str">
        <f>'קיזוזים בגין איחורים'!H101</f>
        <v/>
      </c>
      <c r="E101" s="57"/>
      <c r="F101" s="172" t="str">
        <f t="shared" si="8"/>
        <v/>
      </c>
      <c r="G101" s="172" t="str">
        <f t="shared" si="11"/>
        <v/>
      </c>
      <c r="I101" s="307" t="str">
        <f t="shared" si="12"/>
        <v/>
      </c>
      <c r="J101" s="307" t="str">
        <f>IF($C101="","",IFERROR(IF('קיזוזים בגין איחורים'!E101=0,0,1),0))</f>
        <v/>
      </c>
      <c r="K101" s="307" t="str">
        <f t="shared" si="13"/>
        <v/>
      </c>
      <c r="L101" s="307" t="str">
        <f t="shared" si="9"/>
        <v/>
      </c>
    </row>
    <row r="102" spans="2:12" x14ac:dyDescent="0.35">
      <c r="B102" s="56">
        <f t="shared" si="10"/>
        <v>72</v>
      </c>
      <c r="C102" s="257" t="str">
        <f>'קיזוזים בגין איחורים'!C102</f>
        <v>בר-קיימא - כנס תזמורות רחוב - הפיראטיות הפיראטיות</v>
      </c>
      <c r="D102" s="51">
        <f>'קיזוזים בגין איחורים'!H102</f>
        <v>35333.398756728173</v>
      </c>
      <c r="E102" s="57"/>
      <c r="F102" s="172">
        <f t="shared" si="8"/>
        <v>35333.398756728173</v>
      </c>
      <c r="G102" s="172">
        <f t="shared" si="11"/>
        <v>35333.398756728173</v>
      </c>
      <c r="I102" s="307">
        <f t="shared" si="12"/>
        <v>0</v>
      </c>
      <c r="J102" s="307">
        <f>IF($C102="","",IFERROR(IF('קיזוזים בגין איחורים'!E102=0,0,1),0))</f>
        <v>0</v>
      </c>
      <c r="K102" s="307">
        <f t="shared" si="13"/>
        <v>0</v>
      </c>
      <c r="L102" s="307">
        <f t="shared" si="9"/>
        <v>0</v>
      </c>
    </row>
    <row r="103" spans="2:12" x14ac:dyDescent="0.35">
      <c r="B103" s="56" t="str">
        <f t="shared" si="10"/>
        <v/>
      </c>
      <c r="C103" s="257" t="str">
        <f>'קיזוזים בגין איחורים'!C103</f>
        <v/>
      </c>
      <c r="D103" s="51" t="str">
        <f>'קיזוזים בגין איחורים'!H103</f>
        <v/>
      </c>
      <c r="E103" s="57"/>
      <c r="F103" s="172" t="str">
        <f t="shared" si="8"/>
        <v/>
      </c>
      <c r="G103" s="172" t="str">
        <f t="shared" si="11"/>
        <v/>
      </c>
      <c r="I103" s="307" t="str">
        <f t="shared" si="12"/>
        <v/>
      </c>
      <c r="J103" s="307" t="str">
        <f>IF($C103="","",IFERROR(IF('קיזוזים בגין איחורים'!E103=0,0,1),0))</f>
        <v/>
      </c>
      <c r="K103" s="307" t="str">
        <f t="shared" si="13"/>
        <v/>
      </c>
      <c r="L103" s="307" t="str">
        <f t="shared" si="9"/>
        <v/>
      </c>
    </row>
    <row r="104" spans="2:12" x14ac:dyDescent="0.35">
      <c r="B104" s="56">
        <f t="shared" si="10"/>
        <v>74</v>
      </c>
      <c r="C104" s="257" t="str">
        <f>'קיזוזים בגין איחורים'!C104</f>
        <v xml:space="preserve"> פיליציה בלומנטל -  אופרה קאמרה</v>
      </c>
      <c r="D104" s="51">
        <f>'קיזוזים בגין איחורים'!H104</f>
        <v>33112.603070972458</v>
      </c>
      <c r="E104" s="57"/>
      <c r="F104" s="172">
        <f t="shared" si="8"/>
        <v>33112.603070972458</v>
      </c>
      <c r="G104" s="172">
        <f t="shared" si="11"/>
        <v>33112.603070972458</v>
      </c>
      <c r="I104" s="307">
        <f t="shared" si="12"/>
        <v>0</v>
      </c>
      <c r="J104" s="307">
        <f>IF($C104="","",IFERROR(IF('קיזוזים בגין איחורים'!E104=0,0,1),0))</f>
        <v>0</v>
      </c>
      <c r="K104" s="307">
        <f t="shared" si="13"/>
        <v>0</v>
      </c>
      <c r="L104" s="307">
        <f t="shared" si="9"/>
        <v>0</v>
      </c>
    </row>
    <row r="105" spans="2:12" x14ac:dyDescent="0.35">
      <c r="B105" s="56">
        <f t="shared" si="10"/>
        <v>75</v>
      </c>
      <c r="C105" s="257" t="str">
        <f>'קיזוזים בגין איחורים'!C105</f>
        <v xml:space="preserve">מקור-  פרויקט ילדי המוסיקה </v>
      </c>
      <c r="D105" s="51">
        <f>'קיזוזים בגין איחורים'!H105</f>
        <v>58545.59666040825</v>
      </c>
      <c r="E105" s="57"/>
      <c r="F105" s="172">
        <f t="shared" si="8"/>
        <v>58545.59666040825</v>
      </c>
      <c r="G105" s="172">
        <f t="shared" si="11"/>
        <v>58545.59666040825</v>
      </c>
      <c r="I105" s="307">
        <f t="shared" si="12"/>
        <v>0</v>
      </c>
      <c r="J105" s="307">
        <f>IF($C105="","",IFERROR(IF('קיזוזים בגין איחורים'!E105=0,0,1),0))</f>
        <v>0</v>
      </c>
      <c r="K105" s="307">
        <f t="shared" si="13"/>
        <v>0</v>
      </c>
      <c r="L105" s="307">
        <f t="shared" si="9"/>
        <v>0</v>
      </c>
    </row>
    <row r="106" spans="2:12" ht="21" customHeight="1" x14ac:dyDescent="0.35">
      <c r="B106" s="56">
        <f t="shared" si="10"/>
        <v>76</v>
      </c>
      <c r="C106" s="257" t="str">
        <f>'קיזוזים בגין איחורים'!C106</f>
        <v xml:space="preserve"> פיליציה בלומנטל -  Soundpainting</v>
      </c>
      <c r="D106" s="51">
        <f>'קיזוזים בגין איחורים'!H106</f>
        <v>30888.29606581742</v>
      </c>
      <c r="E106" s="57"/>
      <c r="F106" s="172">
        <f t="shared" si="8"/>
        <v>30888.29606581742</v>
      </c>
      <c r="G106" s="172">
        <f t="shared" si="11"/>
        <v>30888.29606581742</v>
      </c>
      <c r="I106" s="307">
        <f t="shared" si="12"/>
        <v>0</v>
      </c>
      <c r="J106" s="307">
        <f>IF($C106="","",IFERROR(IF('קיזוזים בגין איחורים'!E106=0,0,1),0))</f>
        <v>0</v>
      </c>
      <c r="K106" s="307">
        <f t="shared" si="13"/>
        <v>0</v>
      </c>
      <c r="L106" s="307">
        <f t="shared" si="9"/>
        <v>0</v>
      </c>
    </row>
    <row r="107" spans="2:12" x14ac:dyDescent="0.35">
      <c r="B107" s="56" t="str">
        <f t="shared" si="10"/>
        <v/>
      </c>
      <c r="C107" s="257" t="str">
        <f>'קיזוזים בגין איחורים'!C107</f>
        <v/>
      </c>
      <c r="D107" s="51" t="str">
        <f>'קיזוזים בגין איחורים'!H107</f>
        <v/>
      </c>
      <c r="E107" s="57"/>
      <c r="F107" s="172" t="str">
        <f t="shared" si="8"/>
        <v/>
      </c>
      <c r="G107" s="172" t="str">
        <f t="shared" si="11"/>
        <v/>
      </c>
      <c r="I107" s="307" t="str">
        <f t="shared" si="12"/>
        <v/>
      </c>
      <c r="J107" s="307" t="str">
        <f>IF($C107="","",IFERROR(IF('קיזוזים בגין איחורים'!E107=0,0,1),0))</f>
        <v/>
      </c>
      <c r="K107" s="307" t="str">
        <f t="shared" si="13"/>
        <v/>
      </c>
      <c r="L107" s="307" t="str">
        <f t="shared" si="9"/>
        <v/>
      </c>
    </row>
    <row r="108" spans="2:12" x14ac:dyDescent="0.35">
      <c r="B108" s="56" t="str">
        <f t="shared" si="10"/>
        <v/>
      </c>
      <c r="C108" s="257" t="str">
        <f>'קיזוזים בגין איחורים'!C108</f>
        <v/>
      </c>
      <c r="D108" s="51" t="str">
        <f>'קיזוזים בגין איחורים'!H108</f>
        <v/>
      </c>
      <c r="E108" s="57"/>
      <c r="F108" s="172" t="str">
        <f t="shared" si="8"/>
        <v/>
      </c>
      <c r="G108" s="172" t="str">
        <f t="shared" si="11"/>
        <v/>
      </c>
      <c r="I108" s="307" t="str">
        <f t="shared" si="12"/>
        <v/>
      </c>
      <c r="J108" s="307" t="str">
        <f>IF($C108="","",IFERROR(IF('קיזוזים בגין איחורים'!E108=0,0,1),0))</f>
        <v/>
      </c>
      <c r="K108" s="307" t="str">
        <f t="shared" si="13"/>
        <v/>
      </c>
      <c r="L108" s="307" t="str">
        <f t="shared" si="9"/>
        <v/>
      </c>
    </row>
    <row r="109" spans="2:12" x14ac:dyDescent="0.35">
      <c r="B109" s="56" t="str">
        <f t="shared" si="10"/>
        <v/>
      </c>
      <c r="C109" s="257" t="str">
        <f>'קיזוזים בגין איחורים'!C109</f>
        <v/>
      </c>
      <c r="D109" s="51" t="str">
        <f>'קיזוזים בגין איחורים'!H109</f>
        <v/>
      </c>
      <c r="E109" s="57"/>
      <c r="F109" s="172" t="str">
        <f t="shared" si="8"/>
        <v/>
      </c>
      <c r="G109" s="172" t="str">
        <f t="shared" si="11"/>
        <v/>
      </c>
      <c r="I109" s="307" t="str">
        <f t="shared" si="12"/>
        <v/>
      </c>
      <c r="J109" s="307" t="str">
        <f>IF($C109="","",IFERROR(IF('קיזוזים בגין איחורים'!E109=0,0,1),0))</f>
        <v/>
      </c>
      <c r="K109" s="307" t="str">
        <f t="shared" si="13"/>
        <v/>
      </c>
      <c r="L109" s="307" t="str">
        <f t="shared" si="9"/>
        <v/>
      </c>
    </row>
    <row r="110" spans="2:12" x14ac:dyDescent="0.35">
      <c r="B110" s="56" t="str">
        <f t="shared" si="10"/>
        <v/>
      </c>
      <c r="C110" s="257" t="str">
        <f>'קיזוזים בגין איחורים'!C110</f>
        <v/>
      </c>
      <c r="D110" s="51" t="str">
        <f>'קיזוזים בגין איחורים'!H110</f>
        <v/>
      </c>
      <c r="E110" s="57"/>
      <c r="F110" s="172" t="str">
        <f t="shared" si="8"/>
        <v/>
      </c>
      <c r="G110" s="172" t="str">
        <f t="shared" si="11"/>
        <v/>
      </c>
      <c r="I110" s="307" t="str">
        <f t="shared" si="12"/>
        <v/>
      </c>
      <c r="J110" s="307" t="str">
        <f>IF($C110="","",IFERROR(IF('קיזוזים בגין איחורים'!E110=0,0,1),0))</f>
        <v/>
      </c>
      <c r="K110" s="307" t="str">
        <f t="shared" si="13"/>
        <v/>
      </c>
      <c r="L110" s="307" t="str">
        <f t="shared" si="9"/>
        <v/>
      </c>
    </row>
    <row r="111" spans="2:12" x14ac:dyDescent="0.35">
      <c r="B111" s="56" t="str">
        <f t="shared" si="10"/>
        <v/>
      </c>
      <c r="C111" s="257" t="str">
        <f>'קיזוזים בגין איחורים'!C111</f>
        <v/>
      </c>
      <c r="D111" s="51" t="str">
        <f>'קיזוזים בגין איחורים'!H111</f>
        <v/>
      </c>
      <c r="E111" s="57"/>
      <c r="F111" s="172" t="str">
        <f t="shared" si="8"/>
        <v/>
      </c>
      <c r="G111" s="172" t="str">
        <f t="shared" si="11"/>
        <v/>
      </c>
      <c r="I111" s="307" t="str">
        <f t="shared" si="12"/>
        <v/>
      </c>
      <c r="J111" s="307" t="str">
        <f>IF($C111="","",IFERROR(IF('קיזוזים בגין איחורים'!E111=0,0,1),0))</f>
        <v/>
      </c>
      <c r="K111" s="307" t="str">
        <f t="shared" si="13"/>
        <v/>
      </c>
      <c r="L111" s="307" t="str">
        <f t="shared" si="9"/>
        <v/>
      </c>
    </row>
    <row r="112" spans="2:12" x14ac:dyDescent="0.35">
      <c r="B112" s="56" t="str">
        <f t="shared" si="10"/>
        <v/>
      </c>
      <c r="C112" s="257" t="str">
        <f>'קיזוזים בגין איחורים'!C112</f>
        <v/>
      </c>
      <c r="D112" s="51" t="str">
        <f>'קיזוזים בגין איחורים'!H112</f>
        <v/>
      </c>
      <c r="E112" s="57"/>
      <c r="F112" s="172" t="str">
        <f t="shared" si="8"/>
        <v/>
      </c>
      <c r="G112" s="172" t="str">
        <f t="shared" si="11"/>
        <v/>
      </c>
      <c r="I112" s="307" t="str">
        <f t="shared" si="12"/>
        <v/>
      </c>
      <c r="J112" s="307" t="str">
        <f>IF($C112="","",IFERROR(IF('קיזוזים בגין איחורים'!E112=0,0,1),0))</f>
        <v/>
      </c>
      <c r="K112" s="307" t="str">
        <f t="shared" si="13"/>
        <v/>
      </c>
      <c r="L112" s="307" t="str">
        <f t="shared" si="9"/>
        <v/>
      </c>
    </row>
    <row r="113" spans="2:12" x14ac:dyDescent="0.35">
      <c r="B113" s="56" t="str">
        <f t="shared" si="10"/>
        <v/>
      </c>
      <c r="C113" s="257" t="str">
        <f>'קיזוזים בגין איחורים'!C113</f>
        <v/>
      </c>
      <c r="D113" s="51" t="str">
        <f>'קיזוזים בגין איחורים'!H113</f>
        <v/>
      </c>
      <c r="E113" s="57"/>
      <c r="F113" s="172" t="str">
        <f t="shared" si="8"/>
        <v/>
      </c>
      <c r="G113" s="172" t="str">
        <f t="shared" si="11"/>
        <v/>
      </c>
      <c r="I113" s="307" t="str">
        <f t="shared" si="12"/>
        <v/>
      </c>
      <c r="J113" s="307" t="str">
        <f>IF($C113="","",IFERROR(IF('קיזוזים בגין איחורים'!E113=0,0,1),0))</f>
        <v/>
      </c>
      <c r="K113" s="307" t="str">
        <f t="shared" si="13"/>
        <v/>
      </c>
      <c r="L113" s="307" t="str">
        <f t="shared" si="9"/>
        <v/>
      </c>
    </row>
    <row r="114" spans="2:12" x14ac:dyDescent="0.35">
      <c r="B114" s="56" t="str">
        <f t="shared" si="10"/>
        <v/>
      </c>
      <c r="C114" s="257" t="str">
        <f>'קיזוזים בגין איחורים'!C114</f>
        <v/>
      </c>
      <c r="D114" s="51" t="str">
        <f>'קיזוזים בגין איחורים'!H114</f>
        <v/>
      </c>
      <c r="E114" s="57"/>
      <c r="F114" s="172" t="str">
        <f t="shared" si="8"/>
        <v/>
      </c>
      <c r="G114" s="172" t="str">
        <f t="shared" si="11"/>
        <v/>
      </c>
      <c r="I114" s="307" t="str">
        <f t="shared" si="12"/>
        <v/>
      </c>
      <c r="J114" s="307" t="str">
        <f>IF($C114="","",IFERROR(IF('קיזוזים בגין איחורים'!E114=0,0,1),0))</f>
        <v/>
      </c>
      <c r="K114" s="307" t="str">
        <f t="shared" si="13"/>
        <v/>
      </c>
      <c r="L114" s="307" t="str">
        <f t="shared" si="9"/>
        <v/>
      </c>
    </row>
    <row r="115" spans="2:12" x14ac:dyDescent="0.35">
      <c r="B115" s="56" t="str">
        <f t="shared" si="10"/>
        <v/>
      </c>
      <c r="C115" s="257" t="str">
        <f>'קיזוזים בגין איחורים'!C115</f>
        <v/>
      </c>
      <c r="D115" s="51" t="str">
        <f>'קיזוזים בגין איחורים'!H115</f>
        <v/>
      </c>
      <c r="E115" s="57"/>
      <c r="F115" s="172" t="str">
        <f t="shared" si="8"/>
        <v/>
      </c>
      <c r="G115" s="172" t="str">
        <f t="shared" si="11"/>
        <v/>
      </c>
      <c r="I115" s="307" t="str">
        <f t="shared" si="12"/>
        <v/>
      </c>
      <c r="J115" s="307" t="str">
        <f>IF($C115="","",IFERROR(IF('קיזוזים בגין איחורים'!E115=0,0,1),0))</f>
        <v/>
      </c>
      <c r="K115" s="307" t="str">
        <f t="shared" si="13"/>
        <v/>
      </c>
      <c r="L115" s="307" t="str">
        <f t="shared" si="9"/>
        <v/>
      </c>
    </row>
    <row r="116" spans="2:12" x14ac:dyDescent="0.35">
      <c r="B116" s="56" t="str">
        <f t="shared" si="10"/>
        <v/>
      </c>
      <c r="C116" s="257" t="str">
        <f>'קיזוזים בגין איחורים'!C116</f>
        <v/>
      </c>
      <c r="D116" s="51" t="str">
        <f>'קיזוזים בגין איחורים'!H116</f>
        <v/>
      </c>
      <c r="E116" s="57"/>
      <c r="F116" s="172" t="str">
        <f t="shared" si="8"/>
        <v/>
      </c>
      <c r="G116" s="172" t="str">
        <f t="shared" si="11"/>
        <v/>
      </c>
      <c r="I116" s="307" t="str">
        <f t="shared" si="12"/>
        <v/>
      </c>
      <c r="J116" s="307" t="str">
        <f>IF($C116="","",IFERROR(IF('קיזוזים בגין איחורים'!E116=0,0,1),0))</f>
        <v/>
      </c>
      <c r="K116" s="307" t="str">
        <f t="shared" si="13"/>
        <v/>
      </c>
      <c r="L116" s="307" t="str">
        <f t="shared" si="9"/>
        <v/>
      </c>
    </row>
    <row r="117" spans="2:12" x14ac:dyDescent="0.35">
      <c r="B117" s="56" t="str">
        <f t="shared" si="10"/>
        <v/>
      </c>
      <c r="C117" s="257" t="str">
        <f>'קיזוזים בגין איחורים'!C117</f>
        <v/>
      </c>
      <c r="D117" s="51" t="str">
        <f>'קיזוזים בגין איחורים'!H117</f>
        <v/>
      </c>
      <c r="E117" s="57"/>
      <c r="F117" s="172" t="str">
        <f t="shared" si="8"/>
        <v/>
      </c>
      <c r="G117" s="172" t="str">
        <f t="shared" si="11"/>
        <v/>
      </c>
      <c r="I117" s="307" t="str">
        <f t="shared" si="12"/>
        <v/>
      </c>
      <c r="J117" s="307" t="str">
        <f>IF($C117="","",IFERROR(IF('קיזוזים בגין איחורים'!E117=0,0,1),0))</f>
        <v/>
      </c>
      <c r="K117" s="307" t="str">
        <f t="shared" si="13"/>
        <v/>
      </c>
      <c r="L117" s="307" t="str">
        <f t="shared" si="9"/>
        <v/>
      </c>
    </row>
    <row r="118" spans="2:12" x14ac:dyDescent="0.35">
      <c r="B118" s="56" t="str">
        <f t="shared" si="10"/>
        <v/>
      </c>
      <c r="C118" s="257" t="str">
        <f>'קיזוזים בגין איחורים'!C118</f>
        <v/>
      </c>
      <c r="D118" s="51" t="str">
        <f>'קיזוזים בגין איחורים'!H118</f>
        <v/>
      </c>
      <c r="E118" s="57"/>
      <c r="F118" s="172" t="str">
        <f t="shared" si="8"/>
        <v/>
      </c>
      <c r="G118" s="172" t="str">
        <f t="shared" si="11"/>
        <v/>
      </c>
      <c r="I118" s="307" t="str">
        <f t="shared" si="12"/>
        <v/>
      </c>
      <c r="J118" s="307" t="str">
        <f>IF($C118="","",IFERROR(IF('קיזוזים בגין איחורים'!E118=0,0,1),0))</f>
        <v/>
      </c>
      <c r="K118" s="307" t="str">
        <f t="shared" si="13"/>
        <v/>
      </c>
      <c r="L118" s="307" t="str">
        <f t="shared" si="9"/>
        <v/>
      </c>
    </row>
    <row r="119" spans="2:12" x14ac:dyDescent="0.35">
      <c r="B119" s="56" t="str">
        <f t="shared" si="10"/>
        <v/>
      </c>
      <c r="C119" s="257" t="str">
        <f>'קיזוזים בגין איחורים'!C119</f>
        <v/>
      </c>
      <c r="D119" s="51" t="str">
        <f>'קיזוזים בגין איחורים'!H119</f>
        <v/>
      </c>
      <c r="E119" s="57"/>
      <c r="F119" s="172" t="str">
        <f t="shared" si="8"/>
        <v/>
      </c>
      <c r="G119" s="172" t="str">
        <f t="shared" si="11"/>
        <v/>
      </c>
      <c r="I119" s="307" t="str">
        <f t="shared" si="12"/>
        <v/>
      </c>
      <c r="J119" s="307" t="str">
        <f>IF($C119="","",IFERROR(IF('קיזוזים בגין איחורים'!E119=0,0,1),0))</f>
        <v/>
      </c>
      <c r="K119" s="307" t="str">
        <f t="shared" si="13"/>
        <v/>
      </c>
      <c r="L119" s="307" t="str">
        <f t="shared" si="9"/>
        <v/>
      </c>
    </row>
    <row r="120" spans="2:12" x14ac:dyDescent="0.35">
      <c r="B120" s="56" t="str">
        <f t="shared" si="10"/>
        <v/>
      </c>
      <c r="C120" s="257" t="str">
        <f>'קיזוזים בגין איחורים'!C120</f>
        <v/>
      </c>
      <c r="D120" s="51" t="str">
        <f>'קיזוזים בגין איחורים'!H120</f>
        <v/>
      </c>
      <c r="E120" s="57"/>
      <c r="F120" s="172" t="str">
        <f t="shared" si="8"/>
        <v/>
      </c>
      <c r="G120" s="172" t="str">
        <f t="shared" si="11"/>
        <v/>
      </c>
      <c r="I120" s="307" t="str">
        <f t="shared" si="12"/>
        <v/>
      </c>
      <c r="J120" s="307" t="str">
        <f>IF($C120="","",IFERROR(IF('קיזוזים בגין איחורים'!E120=0,0,1),0))</f>
        <v/>
      </c>
      <c r="K120" s="307" t="str">
        <f t="shared" si="13"/>
        <v/>
      </c>
      <c r="L120" s="307" t="str">
        <f t="shared" si="9"/>
        <v/>
      </c>
    </row>
    <row r="121" spans="2:12" x14ac:dyDescent="0.35">
      <c r="B121" s="56" t="str">
        <f t="shared" si="10"/>
        <v/>
      </c>
      <c r="C121" s="257" t="str">
        <f>'קיזוזים בגין איחורים'!C121</f>
        <v/>
      </c>
      <c r="D121" s="51" t="str">
        <f>'קיזוזים בגין איחורים'!H121</f>
        <v/>
      </c>
      <c r="E121" s="57"/>
      <c r="F121" s="172" t="str">
        <f t="shared" si="8"/>
        <v/>
      </c>
      <c r="G121" s="172" t="str">
        <f t="shared" si="11"/>
        <v/>
      </c>
      <c r="I121" s="307" t="str">
        <f t="shared" si="12"/>
        <v/>
      </c>
      <c r="J121" s="307" t="str">
        <f>IF($C121="","",IFERROR(IF('קיזוזים בגין איחורים'!E121=0,0,1),0))</f>
        <v/>
      </c>
      <c r="K121" s="307" t="str">
        <f t="shared" si="13"/>
        <v/>
      </c>
      <c r="L121" s="307" t="str">
        <f t="shared" si="9"/>
        <v/>
      </c>
    </row>
    <row r="122" spans="2:12" x14ac:dyDescent="0.35">
      <c r="B122" s="56" t="str">
        <f t="shared" si="10"/>
        <v/>
      </c>
      <c r="C122" s="257" t="str">
        <f>'קיזוזים בגין איחורים'!C122</f>
        <v/>
      </c>
      <c r="D122" s="51" t="str">
        <f>'קיזוזים בגין איחורים'!H122</f>
        <v/>
      </c>
      <c r="E122" s="57"/>
      <c r="F122" s="172" t="str">
        <f t="shared" si="8"/>
        <v/>
      </c>
      <c r="G122" s="172" t="str">
        <f t="shared" si="11"/>
        <v/>
      </c>
      <c r="I122" s="307" t="str">
        <f t="shared" si="12"/>
        <v/>
      </c>
      <c r="J122" s="307" t="str">
        <f>IF($C122="","",IFERROR(IF('קיזוזים בגין איחורים'!E122=0,0,1),0))</f>
        <v/>
      </c>
      <c r="K122" s="307" t="str">
        <f t="shared" si="13"/>
        <v/>
      </c>
      <c r="L122" s="307" t="str">
        <f t="shared" si="9"/>
        <v/>
      </c>
    </row>
    <row r="123" spans="2:12" x14ac:dyDescent="0.35">
      <c r="B123" s="56" t="str">
        <f t="shared" si="10"/>
        <v/>
      </c>
      <c r="C123" s="257" t="str">
        <f>'קיזוזים בגין איחורים'!C123</f>
        <v/>
      </c>
      <c r="D123" s="51" t="str">
        <f>'קיזוזים בגין איחורים'!H123</f>
        <v/>
      </c>
      <c r="E123" s="57"/>
      <c r="F123" s="172" t="str">
        <f t="shared" si="8"/>
        <v/>
      </c>
      <c r="G123" s="172" t="str">
        <f t="shared" si="11"/>
        <v/>
      </c>
      <c r="I123" s="307" t="str">
        <f t="shared" si="12"/>
        <v/>
      </c>
      <c r="J123" s="307" t="str">
        <f>IF($C123="","",IFERROR(IF('קיזוזים בגין איחורים'!E123=0,0,1),0))</f>
        <v/>
      </c>
      <c r="K123" s="307" t="str">
        <f t="shared" si="13"/>
        <v/>
      </c>
      <c r="L123" s="307" t="str">
        <f t="shared" si="9"/>
        <v/>
      </c>
    </row>
    <row r="124" spans="2:12" x14ac:dyDescent="0.35">
      <c r="B124" s="56" t="str">
        <f t="shared" si="10"/>
        <v/>
      </c>
      <c r="C124" s="257" t="str">
        <f>'קיזוזים בגין איחורים'!C124</f>
        <v/>
      </c>
      <c r="D124" s="51" t="str">
        <f>'קיזוזים בגין איחורים'!H124</f>
        <v/>
      </c>
      <c r="E124" s="57"/>
      <c r="F124" s="172" t="str">
        <f t="shared" si="8"/>
        <v/>
      </c>
      <c r="G124" s="172" t="str">
        <f t="shared" si="11"/>
        <v/>
      </c>
      <c r="I124" s="307" t="str">
        <f t="shared" si="12"/>
        <v/>
      </c>
      <c r="J124" s="307" t="str">
        <f>IF($C124="","",IFERROR(IF('קיזוזים בגין איחורים'!E124=0,0,1),0))</f>
        <v/>
      </c>
      <c r="K124" s="307" t="str">
        <f t="shared" si="13"/>
        <v/>
      </c>
      <c r="L124" s="307" t="str">
        <f t="shared" si="9"/>
        <v/>
      </c>
    </row>
    <row r="125" spans="2:12" x14ac:dyDescent="0.35">
      <c r="B125" s="56" t="str">
        <f t="shared" si="10"/>
        <v/>
      </c>
      <c r="C125" s="257" t="str">
        <f>'קיזוזים בגין איחורים'!C125</f>
        <v/>
      </c>
      <c r="D125" s="51" t="str">
        <f>'קיזוזים בגין איחורים'!H125</f>
        <v/>
      </c>
      <c r="E125" s="57"/>
      <c r="F125" s="172" t="str">
        <f t="shared" si="8"/>
        <v/>
      </c>
      <c r="G125" s="172" t="str">
        <f t="shared" si="11"/>
        <v/>
      </c>
      <c r="I125" s="307" t="str">
        <f t="shared" si="12"/>
        <v/>
      </c>
      <c r="J125" s="307" t="str">
        <f>IF($C125="","",IFERROR(IF('קיזוזים בגין איחורים'!E125=0,0,1),0))</f>
        <v/>
      </c>
      <c r="K125" s="307" t="str">
        <f t="shared" si="13"/>
        <v/>
      </c>
      <c r="L125" s="307" t="str">
        <f t="shared" si="9"/>
        <v/>
      </c>
    </row>
    <row r="126" spans="2:12" x14ac:dyDescent="0.35">
      <c r="B126" s="56" t="str">
        <f t="shared" si="10"/>
        <v/>
      </c>
      <c r="C126" s="257" t="str">
        <f>'קיזוזים בגין איחורים'!C126</f>
        <v/>
      </c>
      <c r="D126" s="51" t="str">
        <f>'קיזוזים בגין איחורים'!H126</f>
        <v/>
      </c>
      <c r="E126" s="57"/>
      <c r="F126" s="172" t="str">
        <f t="shared" si="8"/>
        <v/>
      </c>
      <c r="G126" s="172" t="str">
        <f t="shared" si="11"/>
        <v/>
      </c>
      <c r="I126" s="307" t="str">
        <f t="shared" si="12"/>
        <v/>
      </c>
      <c r="J126" s="307" t="str">
        <f>IF($C126="","",IFERROR(IF('קיזוזים בגין איחורים'!E126=0,0,1),0))</f>
        <v/>
      </c>
      <c r="K126" s="307" t="str">
        <f t="shared" si="13"/>
        <v/>
      </c>
      <c r="L126" s="307" t="str">
        <f t="shared" si="9"/>
        <v/>
      </c>
    </row>
    <row r="127" spans="2:12" x14ac:dyDescent="0.35">
      <c r="B127" s="56" t="str">
        <f t="shared" si="10"/>
        <v/>
      </c>
      <c r="C127" s="257" t="str">
        <f>'קיזוזים בגין איחורים'!C127</f>
        <v/>
      </c>
      <c r="D127" s="51" t="str">
        <f>'קיזוזים בגין איחורים'!H127</f>
        <v/>
      </c>
      <c r="E127" s="57"/>
      <c r="F127" s="172" t="str">
        <f>IF($C127="","",IF(E127&gt;D127,$P$1,D127-E127))</f>
        <v/>
      </c>
      <c r="G127" s="172" t="str">
        <f t="shared" si="11"/>
        <v/>
      </c>
      <c r="I127" s="307" t="str">
        <f t="shared" si="12"/>
        <v/>
      </c>
      <c r="J127" s="307" t="str">
        <f>IF($C127="","",IFERROR(IF('קיזוזים בגין איחורים'!E127=0,0,1),0))</f>
        <v/>
      </c>
      <c r="K127" s="307" t="str">
        <f t="shared" si="13"/>
        <v/>
      </c>
      <c r="L127" s="307" t="str">
        <f>IF($C127="","",IF(K127=1,0,$K$27*$D127/$J$27))</f>
        <v/>
      </c>
    </row>
    <row r="128" spans="2:12" x14ac:dyDescent="0.35">
      <c r="B128" s="56" t="str">
        <f t="shared" si="10"/>
        <v/>
      </c>
      <c r="C128" s="257" t="str">
        <f>'קיזוזים בגין איחורים'!C128</f>
        <v/>
      </c>
      <c r="D128" s="51" t="str">
        <f>'קיזוזים בגין איחורים'!H128</f>
        <v/>
      </c>
      <c r="E128" s="57"/>
      <c r="F128" s="172" t="str">
        <f>IF($C128="","",IF(E128&gt;D128,$P$1,D128-E128))</f>
        <v/>
      </c>
      <c r="G128" s="172" t="str">
        <f t="shared" si="11"/>
        <v/>
      </c>
      <c r="I128" s="307" t="str">
        <f t="shared" si="12"/>
        <v/>
      </c>
      <c r="J128" s="307" t="str">
        <f>IF($C128="","",IFERROR(IF('קיזוזים בגין איחורים'!E128=0,0,1),0))</f>
        <v/>
      </c>
      <c r="K128" s="307" t="str">
        <f t="shared" si="13"/>
        <v/>
      </c>
      <c r="L128" s="307" t="str">
        <f>IF($C128="","",IF(K128=1,0,$K$27*$D128/$J$27))</f>
        <v/>
      </c>
    </row>
    <row r="129" spans="2:12" x14ac:dyDescent="0.35">
      <c r="B129" s="56" t="str">
        <f t="shared" si="10"/>
        <v/>
      </c>
      <c r="C129" s="257" t="str">
        <f>'קיזוזים בגין איחורים'!C129</f>
        <v/>
      </c>
      <c r="D129" s="51" t="str">
        <f>'קיזוזים בגין איחורים'!H129</f>
        <v/>
      </c>
      <c r="E129" s="57"/>
      <c r="F129" s="172" t="str">
        <f>IF($C129="","",IF(E129&gt;D129,$P$1,D129-E129))</f>
        <v/>
      </c>
      <c r="G129" s="172" t="str">
        <f t="shared" si="11"/>
        <v/>
      </c>
      <c r="I129" s="307" t="str">
        <f t="shared" si="12"/>
        <v/>
      </c>
      <c r="J129" s="307" t="str">
        <f>IF($C129="","",IFERROR(IF('קיזוזים בגין איחורים'!E129=0,0,1),0))</f>
        <v/>
      </c>
      <c r="K129" s="307" t="str">
        <f t="shared" si="13"/>
        <v/>
      </c>
      <c r="L129" s="307" t="str">
        <f>IF($C129="","",IF(K129=1,0,$K$27*$D129/$J$27))</f>
        <v/>
      </c>
    </row>
    <row r="130" spans="2:12" ht="21.75" thickBot="1" x14ac:dyDescent="0.4">
      <c r="B130" s="56" t="str">
        <f t="shared" si="10"/>
        <v/>
      </c>
      <c r="C130" s="257" t="str">
        <f>'קיזוזים בגין איחורים'!C130</f>
        <v/>
      </c>
      <c r="D130" s="51" t="str">
        <f>'קיזוזים בגין איחורים'!H130</f>
        <v/>
      </c>
      <c r="E130" s="57"/>
      <c r="F130" s="172" t="str">
        <f>IF($C130="","",IF(E130&gt;D130,$P$1,D130-E130))</f>
        <v/>
      </c>
      <c r="G130" s="172" t="str">
        <f t="shared" si="11"/>
        <v/>
      </c>
      <c r="I130" s="307" t="str">
        <f t="shared" si="12"/>
        <v/>
      </c>
      <c r="J130" s="307" t="str">
        <f>IF($C130="","",IFERROR(IF('קיזוזים בגין איחורים'!E130=0,0,1),0))</f>
        <v/>
      </c>
      <c r="K130" s="307" t="str">
        <f t="shared" si="13"/>
        <v/>
      </c>
      <c r="L130" s="307" t="str">
        <f>IF($C130="","",IF(K130=1,0,$K$27*$D130/$J$27))</f>
        <v/>
      </c>
    </row>
    <row r="131" spans="2:12" ht="21.75" thickBot="1" x14ac:dyDescent="0.4">
      <c r="B131" s="562" t="s">
        <v>8</v>
      </c>
      <c r="C131" s="504"/>
      <c r="D131" s="54">
        <f>SUM(D31:D130)</f>
        <v>2023926.0000000002</v>
      </c>
      <c r="E131" s="54">
        <f>SUM(E31:E130)</f>
        <v>0</v>
      </c>
      <c r="F131" s="54">
        <f>SUM(F31:F130)</f>
        <v>2023926.0000000002</v>
      </c>
      <c r="G131" s="54">
        <f>SUM(G31:G130)</f>
        <v>2023926.0000000002</v>
      </c>
    </row>
  </sheetData>
  <sheetProtection algorithmName="SHA-512" hashValue="HSbQNEOvQjRd4UJkU2fBKVfgPedrdIzmueQM1dGXC7uSYRQYjnWjFCBPQyTm5W7KccaP/0JIjYvTFo6dr1WkBQ==" saltValue="hbETlH84LXrvK1k5rrBHLg==" spinCount="100000" sheet="1" scenarios="1" formatCells="0" formatColumns="0" formatRows="0" autoFilter="0"/>
  <mergeCells count="11">
    <mergeCell ref="I29:I30"/>
    <mergeCell ref="J29:J30"/>
    <mergeCell ref="K29:K30"/>
    <mergeCell ref="L29:L30"/>
    <mergeCell ref="B131:C131"/>
    <mergeCell ref="B28:G28"/>
    <mergeCell ref="B29:B30"/>
    <mergeCell ref="C29:C30"/>
    <mergeCell ref="D29:D30"/>
    <mergeCell ref="F29:F30"/>
    <mergeCell ref="G29:G30"/>
  </mergeCells>
  <conditionalFormatting sqref="B31:G130">
    <cfRule type="expression" dxfId="43" priority="445" stopIfTrue="1">
      <formula>AND($C31="",B31&lt;&gt;"")</formula>
    </cfRule>
    <cfRule type="expression" dxfId="42" priority="446">
      <formula>$C31=""</formula>
    </cfRule>
    <cfRule type="expression" dxfId="41" priority="447">
      <formula>B$30&lt;&gt;""</formula>
    </cfRule>
  </conditionalFormatting>
  <conditionalFormatting sqref="C1:C2">
    <cfRule type="containsBlanks" dxfId="40" priority="6">
      <formula>LEN(TRIM(C1))=0</formula>
    </cfRule>
  </conditionalFormatting>
  <dataValidations count="1">
    <dataValidation type="decimal" operator="greaterThanOrEqual" allowBlank="1" showInputMessage="1" showErrorMessage="1" sqref="E31:E130" xr:uid="{00000000-0002-0000-1400-000000000000}">
      <formula1>0</formula1>
    </dataValidation>
  </dataValidations>
  <printOptions horizontalCentered="1"/>
  <pageMargins left="0.51181102362204722" right="0.51181102362204722" top="0.49" bottom="0.74803149606299213" header="0.18" footer="0.31496062992125984"/>
  <pageSetup paperSize="9" scale="18" orientation="landscape" horizontalDpi="1200" verticalDpi="1200" r:id="rId1"/>
  <headerFooter>
    <oddHeader>&amp;C&amp;"-,מודגש"&amp;Uמבחנים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448" operator="containsText" id="{EBAE8BB6-09AD-49B8-AB0C-4C694BE0063B}">
            <xm:f>NOT(ISERROR(SEARCH($P$1,B31)))</xm:f>
            <xm:f>$P$1</xm:f>
            <x14:dxf>
              <fill>
                <patternFill>
                  <bgColor rgb="FFFF0000"/>
                </patternFill>
              </fill>
            </x14:dxf>
          </x14:cfRule>
          <xm:sqref>B31:G130</xm:sqref>
        </x14:conditionalFormatting>
      </x14:conditionalFormatting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tabColor theme="8" tint="-0.249977111117893"/>
    <pageSetUpPr fitToPage="1"/>
  </sheetPr>
  <dimension ref="B1:AH131"/>
  <sheetViews>
    <sheetView rightToLeft="1" view="pageBreakPreview" zoomScale="80" zoomScaleNormal="100" zoomScaleSheetLayoutView="80" workbookViewId="0">
      <pane xSplit="3" ySplit="30" topLeftCell="D31" activePane="bottomRight" state="frozen"/>
      <selection activeCell="Q65" sqref="Q65"/>
      <selection pane="topRight" activeCell="Q65" sqref="Q65"/>
      <selection pane="bottomLeft" activeCell="Q65" sqref="Q65"/>
      <selection pane="bottomRight" activeCell="D31" sqref="D31"/>
    </sheetView>
  </sheetViews>
  <sheetFormatPr defaultColWidth="8" defaultRowHeight="15.75" x14ac:dyDescent="0.25"/>
  <cols>
    <col min="1" max="1" width="0" style="312" hidden="1" customWidth="1"/>
    <col min="2" max="2" width="13" style="312" customWidth="1"/>
    <col min="3" max="3" width="62" style="312" customWidth="1"/>
    <col min="4" max="5" width="31.28515625" style="312" customWidth="1"/>
    <col min="6" max="10" width="24" style="312" customWidth="1"/>
    <col min="11" max="22" width="24" style="312" hidden="1" customWidth="1"/>
    <col min="23" max="23" width="24.7109375" style="312" customWidth="1"/>
    <col min="24" max="24" width="14.28515625" style="312" customWidth="1"/>
    <col min="25" max="200" width="0" style="312" hidden="1" customWidth="1"/>
    <col min="201" max="16384" width="8" style="312"/>
  </cols>
  <sheetData>
    <row r="1" spans="2:34" ht="18.75" x14ac:dyDescent="0.25">
      <c r="B1" s="269" t="str">
        <f>'פרמטרים לעקרונות חישוב התמיכה'!$B$1</f>
        <v>שנה</v>
      </c>
      <c r="C1" s="2">
        <f>'פרמטרים לעקרונות חישוב התמיכה'!$C$1</f>
        <v>2025</v>
      </c>
      <c r="D1" s="45"/>
      <c r="E1" s="45"/>
      <c r="AH1" s="194" t="s">
        <v>27</v>
      </c>
    </row>
    <row r="2" spans="2:34" ht="19.5" thickBot="1" x14ac:dyDescent="0.3">
      <c r="B2" s="275" t="str">
        <f>'פרמטרים לעקרונות חישוב התמיכה'!$B$2</f>
        <v>תקציב</v>
      </c>
      <c r="C2" s="3">
        <f>'פרמטרים לעקרונות חישוב התמיכה'!$C$2</f>
        <v>2023926</v>
      </c>
      <c r="D2" s="14"/>
      <c r="E2" s="14"/>
    </row>
    <row r="3" spans="2:34" x14ac:dyDescent="0.25">
      <c r="B3" s="14"/>
      <c r="C3" s="14"/>
      <c r="D3" s="14"/>
      <c r="E3" s="14"/>
    </row>
    <row r="4" spans="2:34" hidden="1" x14ac:dyDescent="0.25">
      <c r="B4" s="14"/>
      <c r="C4" s="14"/>
      <c r="D4" s="14"/>
      <c r="E4" s="14"/>
    </row>
    <row r="5" spans="2:34" hidden="1" x14ac:dyDescent="0.25">
      <c r="B5" s="14"/>
      <c r="C5" s="14"/>
      <c r="D5" s="14"/>
      <c r="E5" s="14"/>
    </row>
    <row r="6" spans="2:34" hidden="1" x14ac:dyDescent="0.25">
      <c r="B6" s="14"/>
      <c r="C6" s="14"/>
      <c r="D6" s="14"/>
      <c r="E6" s="14"/>
    </row>
    <row r="7" spans="2:34" hidden="1" x14ac:dyDescent="0.25">
      <c r="B7" s="14"/>
      <c r="C7" s="14"/>
      <c r="D7" s="14"/>
      <c r="E7" s="14"/>
    </row>
    <row r="8" spans="2:34" hidden="1" x14ac:dyDescent="0.25">
      <c r="B8" s="14"/>
      <c r="C8" s="14"/>
      <c r="D8" s="14"/>
      <c r="E8" s="14"/>
    </row>
    <row r="9" spans="2:34" hidden="1" x14ac:dyDescent="0.25">
      <c r="B9" s="14"/>
      <c r="C9" s="14"/>
      <c r="D9" s="14"/>
      <c r="E9" s="14"/>
    </row>
    <row r="10" spans="2:34" hidden="1" x14ac:dyDescent="0.25">
      <c r="B10" s="14"/>
      <c r="C10" s="14"/>
      <c r="D10" s="14"/>
      <c r="E10" s="14"/>
    </row>
    <row r="11" spans="2:34" hidden="1" x14ac:dyDescent="0.25">
      <c r="B11" s="14"/>
      <c r="C11" s="14"/>
      <c r="D11" s="14"/>
      <c r="E11" s="14"/>
    </row>
    <row r="12" spans="2:34" hidden="1" x14ac:dyDescent="0.25">
      <c r="B12" s="14"/>
      <c r="C12" s="14"/>
      <c r="D12" s="14"/>
      <c r="E12" s="14"/>
    </row>
    <row r="13" spans="2:34" hidden="1" x14ac:dyDescent="0.25">
      <c r="B13" s="14"/>
      <c r="C13" s="14"/>
      <c r="D13" s="14"/>
      <c r="E13" s="14"/>
    </row>
    <row r="14" spans="2:34" hidden="1" x14ac:dyDescent="0.25">
      <c r="B14" s="14"/>
      <c r="C14" s="14"/>
      <c r="D14" s="14"/>
      <c r="E14" s="14"/>
    </row>
    <row r="15" spans="2:34" hidden="1" x14ac:dyDescent="0.25">
      <c r="B15" s="14"/>
      <c r="C15" s="14"/>
      <c r="D15" s="14"/>
      <c r="E15" s="14"/>
    </row>
    <row r="16" spans="2:34" hidden="1" x14ac:dyDescent="0.25">
      <c r="B16" s="14"/>
      <c r="C16" s="14"/>
      <c r="D16" s="14"/>
      <c r="E16" s="14"/>
    </row>
    <row r="17" spans="2:24" hidden="1" x14ac:dyDescent="0.25">
      <c r="B17" s="14"/>
      <c r="C17" s="14"/>
      <c r="D17" s="14"/>
      <c r="E17" s="14"/>
    </row>
    <row r="18" spans="2:24" hidden="1" x14ac:dyDescent="0.25">
      <c r="B18" s="14"/>
      <c r="C18" s="14"/>
      <c r="D18" s="14"/>
      <c r="E18" s="14"/>
    </row>
    <row r="19" spans="2:24" hidden="1" x14ac:dyDescent="0.25">
      <c r="B19" s="14"/>
      <c r="C19" s="14"/>
      <c r="D19" s="14"/>
      <c r="E19" s="14"/>
    </row>
    <row r="20" spans="2:24" hidden="1" x14ac:dyDescent="0.25">
      <c r="B20" s="14"/>
      <c r="C20" s="14"/>
      <c r="D20" s="14"/>
      <c r="E20" s="14"/>
    </row>
    <row r="21" spans="2:24" hidden="1" x14ac:dyDescent="0.25">
      <c r="B21" s="14"/>
      <c r="C21" s="14"/>
      <c r="D21" s="14"/>
      <c r="E21" s="14"/>
    </row>
    <row r="22" spans="2:24" hidden="1" x14ac:dyDescent="0.25">
      <c r="B22" s="14"/>
      <c r="C22" s="14"/>
      <c r="D22" s="14"/>
      <c r="E22" s="14"/>
    </row>
    <row r="23" spans="2:24" hidden="1" x14ac:dyDescent="0.25">
      <c r="B23" s="14"/>
      <c r="C23" s="14"/>
      <c r="D23" s="14"/>
      <c r="E23" s="14"/>
    </row>
    <row r="24" spans="2:24" hidden="1" x14ac:dyDescent="0.25">
      <c r="B24" s="14"/>
      <c r="C24" s="14"/>
      <c r="D24" s="14"/>
      <c r="E24" s="14"/>
    </row>
    <row r="25" spans="2:24" hidden="1" x14ac:dyDescent="0.25">
      <c r="B25" s="14"/>
      <c r="C25" s="14"/>
      <c r="D25" s="14"/>
      <c r="E25" s="14"/>
    </row>
    <row r="26" spans="2:24" hidden="1" x14ac:dyDescent="0.25">
      <c r="B26" s="14"/>
      <c r="C26" s="14"/>
      <c r="D26" s="14"/>
      <c r="E26" s="14"/>
    </row>
    <row r="27" spans="2:24" ht="16.5" thickBot="1" x14ac:dyDescent="0.3">
      <c r="B27" s="14"/>
      <c r="C27" s="14"/>
      <c r="D27" s="14"/>
      <c r="E27" s="14"/>
    </row>
    <row r="28" spans="2:24" ht="18.75" customHeight="1" thickBot="1" x14ac:dyDescent="0.3">
      <c r="B28" s="581" t="str">
        <f ca="1">MID(CELL("filename",B30),FIND("]",CELL("filename",C29),1)+1,99)</f>
        <v>הגבלה לסכום מבוקש (2)</v>
      </c>
      <c r="C28" s="582"/>
      <c r="D28" s="582"/>
      <c r="E28" s="582"/>
      <c r="F28" s="582"/>
      <c r="G28" s="582"/>
      <c r="H28" s="582"/>
      <c r="I28" s="582"/>
      <c r="J28" s="582"/>
      <c r="K28" s="582"/>
      <c r="L28" s="582"/>
      <c r="M28" s="582"/>
      <c r="N28" s="582"/>
      <c r="O28" s="582"/>
      <c r="P28" s="582"/>
      <c r="Q28" s="582"/>
      <c r="R28" s="582"/>
      <c r="S28" s="582"/>
      <c r="T28" s="582"/>
      <c r="U28" s="582"/>
      <c r="V28" s="582"/>
      <c r="W28" s="582"/>
      <c r="X28" s="583"/>
    </row>
    <row r="29" spans="2:24" s="314" customFormat="1" ht="19.5" customHeight="1" x14ac:dyDescent="0.25">
      <c r="B29" s="566" t="s">
        <v>0</v>
      </c>
      <c r="C29" s="577" t="s">
        <v>1</v>
      </c>
      <c r="D29" s="577" t="s">
        <v>106</v>
      </c>
      <c r="E29" s="577" t="s">
        <v>136</v>
      </c>
      <c r="F29" s="577" t="s">
        <v>137</v>
      </c>
      <c r="G29" s="577" t="s">
        <v>105</v>
      </c>
      <c r="H29" s="577" t="s">
        <v>104</v>
      </c>
      <c r="I29" s="577" t="s">
        <v>103</v>
      </c>
      <c r="J29" s="577" t="s">
        <v>138</v>
      </c>
      <c r="K29" s="313"/>
      <c r="L29" s="313"/>
      <c r="M29" s="313"/>
      <c r="N29" s="313"/>
      <c r="O29" s="313"/>
      <c r="P29" s="313"/>
      <c r="Q29" s="313"/>
      <c r="R29" s="313"/>
      <c r="S29" s="313"/>
      <c r="T29" s="313"/>
      <c r="U29" s="313"/>
      <c r="V29" s="313"/>
      <c r="W29" s="577" t="s">
        <v>139</v>
      </c>
      <c r="X29" s="579" t="s">
        <v>6</v>
      </c>
    </row>
    <row r="30" spans="2:24" s="314" customFormat="1" ht="54" customHeight="1" thickBot="1" x14ac:dyDescent="0.3">
      <c r="B30" s="567"/>
      <c r="C30" s="578"/>
      <c r="D30" s="578"/>
      <c r="E30" s="578"/>
      <c r="F30" s="578"/>
      <c r="G30" s="578"/>
      <c r="H30" s="578"/>
      <c r="I30" s="578"/>
      <c r="J30" s="578"/>
      <c r="K30" s="315" t="s">
        <v>99</v>
      </c>
      <c r="L30" s="315" t="s">
        <v>98</v>
      </c>
      <c r="M30" s="315" t="s">
        <v>97</v>
      </c>
      <c r="N30" s="315" t="s">
        <v>96</v>
      </c>
      <c r="O30" s="315" t="s">
        <v>95</v>
      </c>
      <c r="P30" s="315" t="s">
        <v>94</v>
      </c>
      <c r="Q30" s="315" t="s">
        <v>93</v>
      </c>
      <c r="R30" s="315" t="s">
        <v>92</v>
      </c>
      <c r="S30" s="315" t="s">
        <v>91</v>
      </c>
      <c r="T30" s="315" t="s">
        <v>90</v>
      </c>
      <c r="U30" s="315" t="s">
        <v>89</v>
      </c>
      <c r="V30" s="315" t="s">
        <v>88</v>
      </c>
      <c r="W30" s="578"/>
      <c r="X30" s="580"/>
    </row>
    <row r="31" spans="2:24" s="314" customFormat="1" x14ac:dyDescent="0.25">
      <c r="B31" s="46">
        <f>IF(C31="","",ROW()-30)</f>
        <v>1</v>
      </c>
      <c r="C31" s="257" t="str">
        <f>'קיזוזים- החלטות ועדה'!C31</f>
        <v xml:space="preserve">מרכז למוסיקה ירושלים - כיתות אמן מרים פריד
</v>
      </c>
      <c r="D31" s="47">
        <f>IF($C31="","",'הגבלה לסכום מבוקש (1)'!D31)</f>
        <v>48000</v>
      </c>
      <c r="E31" s="47">
        <f>IF($C31="","",'קיזוזים בגין איחורים'!F31+'קיזוזים- החלטות ועדה'!E31)</f>
        <v>0</v>
      </c>
      <c r="F31" s="47">
        <f>IF($C31="","",D31-E31)</f>
        <v>48000</v>
      </c>
      <c r="G31" s="47">
        <f>'קיזוזים- החלטות ועדה'!G31</f>
        <v>48000</v>
      </c>
      <c r="H31" s="48">
        <f>IF(C31="","",IF(G31&gt;$F31,1,0))</f>
        <v>0</v>
      </c>
      <c r="I31" s="47">
        <f>IF($C31="","",MIN(F31:G31))</f>
        <v>48000</v>
      </c>
      <c r="J31" s="47">
        <f>IF($C31="","",IF(H31=1,I31,I31/SUMIF(H$31:H$130,0,I$31:I$130)*($C$2-SUMIF(H$31:H$130,1,I$31:I$130))))</f>
        <v>47999.999999999993</v>
      </c>
      <c r="K31" s="316">
        <f>IF(OR(J31&gt;$F31,$H31=1),1,0)</f>
        <v>0</v>
      </c>
      <c r="L31" s="49">
        <f>IF($C31="","",MIN(J31,$F31))</f>
        <v>47999.999999999993</v>
      </c>
      <c r="M31" s="49">
        <f>IF($C31="","",IF(K31=1,L31,L31/SUMIF(K$31:K$130,0,L$31:L$130)*($C$2-SUMIF(K$31:K$130,1,L$31:L$130))))</f>
        <v>47999.999999999985</v>
      </c>
      <c r="N31" s="316">
        <f>IF(OR(M31&gt;$F31,$H31=1,$K31=1),1,0)</f>
        <v>0</v>
      </c>
      <c r="O31" s="49">
        <f>IF($C31="","",MIN(M31,$F31))</f>
        <v>47999.999999999985</v>
      </c>
      <c r="P31" s="49">
        <f>IF($C31="","",IF(N31=1,O31,O31/SUMIF(N$31:N$130,0,O$31:O$130)*($C$2-SUMIF(N$31:N$130,1,O$31:O$130))))</f>
        <v>47999.999999999978</v>
      </c>
      <c r="Q31" s="316">
        <f>IF(OR(P31&gt;$F31,$H31=1,$K31=1,$N31=1),1,0)</f>
        <v>0</v>
      </c>
      <c r="R31" s="49">
        <f>IF($C31="","",MIN(P31,$F31))</f>
        <v>47999.999999999978</v>
      </c>
      <c r="S31" s="49">
        <f>IF($C31="","",IF(Q31=2,R31,IF(Q31=1,R31,R31/SUMIF(Q$31:Q$130,0,R$31:R$130)*($C$2-SUMIF(Q$31:Q$130,1,R$31:R$130)-SUMIF(Q$31:Q$130,2,R$31:R$130)))))</f>
        <v>47999.999999999993</v>
      </c>
      <c r="T31" s="316">
        <f>IF(OR(S31&gt;$F31,$H31=1,$K31=1,$N31=1,$Q31=1),1,0)</f>
        <v>0</v>
      </c>
      <c r="U31" s="49">
        <f>IF($C31="","",MIN(S31,$F31))</f>
        <v>47999.999999999993</v>
      </c>
      <c r="V31" s="49">
        <f>IF($C31="","",IF(T31=2,U31,IF(T31=1,U31,U31/SUMIF(T$31:T$130,0,U$31:U$130)*($C$2-SUMIF(T$31:T$130,1,U$31:U$130)-SUMIF(T$31:T$130,2,U$31:U$130)))))</f>
        <v>47999.999999999985</v>
      </c>
      <c r="W31" s="47">
        <f>IFERROR(V31,$AH$1)</f>
        <v>47999.999999999985</v>
      </c>
      <c r="X31" s="50">
        <f>IF(F31="","",IFERROR(W31/SUMIF($W$31:$W$130,"&lt;&gt;#DIV/0!"),$AH$1))</f>
        <v>2.3716282117033916E-2</v>
      </c>
    </row>
    <row r="32" spans="2:24" s="314" customFormat="1" x14ac:dyDescent="0.25">
      <c r="B32" s="46">
        <f t="shared" ref="B32:B95" si="0">IF(C32="","",ROW()-30)</f>
        <v>2</v>
      </c>
      <c r="C32" s="257" t="str">
        <f>'קיזוזים- החלטות ועדה'!C32</f>
        <v>המרכז למוסיקה ע"ש פיליציה בלומנטל  - צ'ליל בגליל</v>
      </c>
      <c r="D32" s="51">
        <f>IF($C32="","",'הגבלה לסכום מבוקש (1)'!D32)</f>
        <v>50000</v>
      </c>
      <c r="E32" s="51">
        <f>IF($C32="","",'קיזוזים בגין איחורים'!F32+'קיזוזים- החלטות ועדה'!E32)</f>
        <v>0</v>
      </c>
      <c r="F32" s="51">
        <f t="shared" ref="F32:F95" si="1">IF($C32="","",D32-E32)</f>
        <v>50000</v>
      </c>
      <c r="G32" s="51">
        <f>'קיזוזים- החלטות ועדה'!G32</f>
        <v>50000</v>
      </c>
      <c r="H32" s="52">
        <f t="shared" ref="H32:H95" si="2">IF(C32="","",IF(G32&gt;$F32,1,0))</f>
        <v>0</v>
      </c>
      <c r="I32" s="51">
        <f t="shared" ref="I32:I95" si="3">IF($C32="","",MIN(F32:G32))</f>
        <v>50000</v>
      </c>
      <c r="J32" s="51">
        <f t="shared" ref="J32:J95" si="4">IF($C32="","",IF(H32=1,I32,I32/SUMIF(H$31:H$130,0,I$31:I$130)*($C$2-SUMIF(H$31:H$130,1,I$31:I$130))))</f>
        <v>49999.999999999993</v>
      </c>
      <c r="K32" s="317">
        <f t="shared" ref="K32:K95" si="5">IF(OR(J32&gt;$F32,$H32=1),1,0)</f>
        <v>0</v>
      </c>
      <c r="L32" s="53">
        <f t="shared" ref="L32:L95" si="6">IF($C32="","",MIN(J32,$F32))</f>
        <v>49999.999999999993</v>
      </c>
      <c r="M32" s="53">
        <f t="shared" ref="M32:M95" si="7">IF($C32="","",IF(K32=1,L32,L32/SUMIF(K$31:K$130,0,L$31:L$130)*($C$2-SUMIF(K$31:K$130,1,L$31:L$130))))</f>
        <v>49999.999999999985</v>
      </c>
      <c r="N32" s="317">
        <f t="shared" ref="N32:N95" si="8">IF(OR(M32&gt;$F32,$H32=1,$K32=1),1,0)</f>
        <v>0</v>
      </c>
      <c r="O32" s="53">
        <f t="shared" ref="O32:O95" si="9">IF($C32="","",MIN(M32,$F32))</f>
        <v>49999.999999999985</v>
      </c>
      <c r="P32" s="53">
        <f t="shared" ref="P32:P95" si="10">IF($C32="","",IF(N32=1,O32,O32/SUMIF(N$31:N$130,0,O$31:O$130)*($C$2-SUMIF(N$31:N$130,1,O$31:O$130))))</f>
        <v>49999.999999999978</v>
      </c>
      <c r="Q32" s="317">
        <f t="shared" ref="Q32:Q95" si="11">IF(OR(P32&gt;$F32,$H32=1,$K32=1,$N32=1),1,0)</f>
        <v>0</v>
      </c>
      <c r="R32" s="53">
        <f t="shared" ref="R32:R95" si="12">IF($C32="","",MIN(P32,$F32))</f>
        <v>49999.999999999978</v>
      </c>
      <c r="S32" s="53">
        <f t="shared" ref="S32:S95" si="13">IF($C32="","",IF(Q32=2,R32,IF(Q32=1,R32,R32/SUMIF(Q$31:Q$130,0,R$31:R$130)*($C$2-SUMIF(Q$31:Q$130,1,R$31:R$130)-SUMIF(Q$31:Q$130,2,R$31:R$130)))))</f>
        <v>49999.999999999985</v>
      </c>
      <c r="T32" s="317">
        <f t="shared" ref="T32:T95" si="14">IF(OR(S32&gt;$F32,$H32=1,$K32=1,$N32=1,$Q32=1),1,0)</f>
        <v>0</v>
      </c>
      <c r="U32" s="53">
        <f t="shared" ref="U32:U95" si="15">IF($C32="","",MIN(S32,$F32))</f>
        <v>49999.999999999985</v>
      </c>
      <c r="V32" s="53">
        <f t="shared" ref="V32:V95" si="16">IF($C32="","",IF(T32=2,U32,IF(T32=1,U32,U32/SUMIF(T$31:T$130,0,U$31:U$130)*($C$2-SUMIF(T$31:T$130,1,U$31:U$130)-SUMIF(T$31:T$130,2,U$31:U$130)))))</f>
        <v>49999.999999999978</v>
      </c>
      <c r="W32" s="47">
        <f t="shared" ref="W32:W95" si="17">IFERROR(V32,$AH$1)</f>
        <v>49999.999999999978</v>
      </c>
      <c r="X32" s="50">
        <f t="shared" ref="X32:X95" si="18">IF(F32="","",IFERROR(W32/SUMIF($W$31:$W$130,"&lt;&gt;#DIV/0!"),$AH$1))</f>
        <v>2.4704460538576993E-2</v>
      </c>
    </row>
    <row r="33" spans="2:24" s="314" customFormat="1" x14ac:dyDescent="0.25">
      <c r="B33" s="46">
        <f t="shared" si="0"/>
        <v>3</v>
      </c>
      <c r="C33" s="257" t="str">
        <f>'קיזוזים- החלטות ועדה'!C33</f>
        <v>נוער מוסיקלי בישראל - כיתות אמן</v>
      </c>
      <c r="D33" s="51">
        <f>IF($C33="","",'הגבלה לסכום מבוקש (1)'!D33)</f>
        <v>40000</v>
      </c>
      <c r="E33" s="51">
        <f>IF($C33="","",'קיזוזים בגין איחורים'!F33+'קיזוזים- החלטות ועדה'!E33)</f>
        <v>0</v>
      </c>
      <c r="F33" s="51">
        <f t="shared" si="1"/>
        <v>40000</v>
      </c>
      <c r="G33" s="51">
        <f>'קיזוזים- החלטות ועדה'!G33</f>
        <v>40000</v>
      </c>
      <c r="H33" s="52">
        <f t="shared" si="2"/>
        <v>0</v>
      </c>
      <c r="I33" s="51">
        <f t="shared" si="3"/>
        <v>40000</v>
      </c>
      <c r="J33" s="51">
        <f t="shared" si="4"/>
        <v>40000</v>
      </c>
      <c r="K33" s="317">
        <f t="shared" si="5"/>
        <v>0</v>
      </c>
      <c r="L33" s="53">
        <f t="shared" si="6"/>
        <v>40000</v>
      </c>
      <c r="M33" s="53">
        <f t="shared" si="7"/>
        <v>40000</v>
      </c>
      <c r="N33" s="317">
        <f t="shared" si="8"/>
        <v>0</v>
      </c>
      <c r="O33" s="53">
        <f t="shared" si="9"/>
        <v>40000</v>
      </c>
      <c r="P33" s="53">
        <f t="shared" si="10"/>
        <v>40000</v>
      </c>
      <c r="Q33" s="317">
        <f t="shared" si="11"/>
        <v>0</v>
      </c>
      <c r="R33" s="53">
        <f t="shared" si="12"/>
        <v>40000</v>
      </c>
      <c r="S33" s="53">
        <f t="shared" si="13"/>
        <v>40000.000000000007</v>
      </c>
      <c r="T33" s="317">
        <f t="shared" si="14"/>
        <v>0</v>
      </c>
      <c r="U33" s="53">
        <f t="shared" si="15"/>
        <v>40000</v>
      </c>
      <c r="V33" s="53">
        <f t="shared" si="16"/>
        <v>40000</v>
      </c>
      <c r="W33" s="47">
        <f t="shared" si="17"/>
        <v>40000</v>
      </c>
      <c r="X33" s="50">
        <f t="shared" si="18"/>
        <v>1.9763568430861602E-2</v>
      </c>
    </row>
    <row r="34" spans="2:24" s="314" customFormat="1" x14ac:dyDescent="0.25">
      <c r="B34" s="46">
        <f t="shared" si="0"/>
        <v>4</v>
      </c>
      <c r="C34" s="257" t="str">
        <f>'קיזוזים- החלטות ועדה'!C34</f>
        <v>בר-קיימא - ליריק אופרה - כיתות אמן</v>
      </c>
      <c r="D34" s="51">
        <f>IF($C34="","",'הגבלה לסכום מבוקש (1)'!D34)</f>
        <v>200000</v>
      </c>
      <c r="E34" s="51">
        <f>IF($C34="","",'קיזוזים בגין איחורים'!F34+'קיזוזים- החלטות ועדה'!E34)</f>
        <v>0</v>
      </c>
      <c r="F34" s="51">
        <f t="shared" si="1"/>
        <v>200000</v>
      </c>
      <c r="G34" s="51">
        <f>'קיזוזים- החלטות ועדה'!G34</f>
        <v>58634.930322218403</v>
      </c>
      <c r="H34" s="52">
        <f t="shared" si="2"/>
        <v>0</v>
      </c>
      <c r="I34" s="51">
        <f t="shared" si="3"/>
        <v>58634.930322218403</v>
      </c>
      <c r="J34" s="51">
        <f t="shared" si="4"/>
        <v>58634.930322218403</v>
      </c>
      <c r="K34" s="317">
        <f t="shared" si="5"/>
        <v>0</v>
      </c>
      <c r="L34" s="53">
        <f t="shared" si="6"/>
        <v>58634.930322218403</v>
      </c>
      <c r="M34" s="53">
        <f t="shared" si="7"/>
        <v>58634.930322218403</v>
      </c>
      <c r="N34" s="317">
        <f t="shared" si="8"/>
        <v>0</v>
      </c>
      <c r="O34" s="53">
        <f t="shared" si="9"/>
        <v>58634.930322218403</v>
      </c>
      <c r="P34" s="53">
        <f t="shared" si="10"/>
        <v>58634.930322218403</v>
      </c>
      <c r="Q34" s="317">
        <f t="shared" si="11"/>
        <v>0</v>
      </c>
      <c r="R34" s="53">
        <f t="shared" si="12"/>
        <v>58634.930322218403</v>
      </c>
      <c r="S34" s="53">
        <f t="shared" si="13"/>
        <v>58634.93032221841</v>
      </c>
      <c r="T34" s="317">
        <f t="shared" si="14"/>
        <v>0</v>
      </c>
      <c r="U34" s="53">
        <f t="shared" si="15"/>
        <v>58634.93032221841</v>
      </c>
      <c r="V34" s="53">
        <f t="shared" si="16"/>
        <v>58634.930322218403</v>
      </c>
      <c r="W34" s="47">
        <f t="shared" si="17"/>
        <v>58634.930322218403</v>
      </c>
      <c r="X34" s="50">
        <f t="shared" si="18"/>
        <v>2.8970886446549136E-2</v>
      </c>
    </row>
    <row r="35" spans="2:24" s="314" customFormat="1" x14ac:dyDescent="0.25">
      <c r="B35" s="46">
        <f t="shared" si="0"/>
        <v>5</v>
      </c>
      <c r="C35" s="257" t="str">
        <f>'קיזוזים- החלטות ועדה'!C35</f>
        <v>עמותת כליזמרים כיתת אמן בצפת</v>
      </c>
      <c r="D35" s="51">
        <f>IF($C35="","",'הגבלה לסכום מבוקש (1)'!D35)</f>
        <v>100000</v>
      </c>
      <c r="E35" s="51">
        <f>IF($C35="","",'קיזוזים בגין איחורים'!F35+'קיזוזים- החלטות ועדה'!E35)</f>
        <v>0</v>
      </c>
      <c r="F35" s="51">
        <f t="shared" si="1"/>
        <v>100000</v>
      </c>
      <c r="G35" s="51">
        <f>'קיזוזים- החלטות ועדה'!G35</f>
        <v>77459.002647021509</v>
      </c>
      <c r="H35" s="52">
        <f t="shared" si="2"/>
        <v>0</v>
      </c>
      <c r="I35" s="51">
        <f t="shared" si="3"/>
        <v>77459.002647021509</v>
      </c>
      <c r="J35" s="51">
        <f t="shared" si="4"/>
        <v>77459.002647021494</v>
      </c>
      <c r="K35" s="317">
        <f t="shared" si="5"/>
        <v>0</v>
      </c>
      <c r="L35" s="53">
        <f t="shared" si="6"/>
        <v>77459.002647021494</v>
      </c>
      <c r="M35" s="53">
        <f t="shared" si="7"/>
        <v>77459.00264702148</v>
      </c>
      <c r="N35" s="317">
        <f t="shared" si="8"/>
        <v>0</v>
      </c>
      <c r="O35" s="53">
        <f t="shared" si="9"/>
        <v>77459.00264702148</v>
      </c>
      <c r="P35" s="53">
        <f t="shared" si="10"/>
        <v>77459.002647021465</v>
      </c>
      <c r="Q35" s="317">
        <f t="shared" si="11"/>
        <v>0</v>
      </c>
      <c r="R35" s="53">
        <f t="shared" si="12"/>
        <v>77459.002647021465</v>
      </c>
      <c r="S35" s="53">
        <f t="shared" si="13"/>
        <v>77459.00264702148</v>
      </c>
      <c r="T35" s="317">
        <f t="shared" si="14"/>
        <v>0</v>
      </c>
      <c r="U35" s="53">
        <f t="shared" si="15"/>
        <v>77459.00264702148</v>
      </c>
      <c r="V35" s="53">
        <f t="shared" si="16"/>
        <v>77459.002647021465</v>
      </c>
      <c r="W35" s="47">
        <f t="shared" si="17"/>
        <v>77459.002647021465</v>
      </c>
      <c r="X35" s="50">
        <f t="shared" si="18"/>
        <v>3.8271657485017471E-2</v>
      </c>
    </row>
    <row r="36" spans="2:24" s="314" customFormat="1" x14ac:dyDescent="0.25">
      <c r="B36" s="46">
        <f t="shared" si="0"/>
        <v>6</v>
      </c>
      <c r="C36" s="257" t="str">
        <f>'קיזוזים- החלטות ועדה'!C36</f>
        <v xml:space="preserve">מרכז למוסיקה ירושלים - כיתות אמן - מארי פרחיה
</v>
      </c>
      <c r="D36" s="51">
        <f>IF($C36="","",'הגבלה לסכום מבוקש (1)'!D36)</f>
        <v>55000</v>
      </c>
      <c r="E36" s="51">
        <f>IF($C36="","",'קיזוזים בגין איחורים'!F36+'קיזוזים- החלטות ועדה'!E36)</f>
        <v>0</v>
      </c>
      <c r="F36" s="51">
        <f t="shared" si="1"/>
        <v>55000</v>
      </c>
      <c r="G36" s="51">
        <f>'קיזוזים- החלטות ועדה'!G36</f>
        <v>55000</v>
      </c>
      <c r="H36" s="52">
        <f t="shared" si="2"/>
        <v>0</v>
      </c>
      <c r="I36" s="51">
        <f t="shared" si="3"/>
        <v>55000</v>
      </c>
      <c r="J36" s="51">
        <f t="shared" si="4"/>
        <v>54999.999999999993</v>
      </c>
      <c r="K36" s="317">
        <f t="shared" si="5"/>
        <v>0</v>
      </c>
      <c r="L36" s="53">
        <f t="shared" si="6"/>
        <v>54999.999999999993</v>
      </c>
      <c r="M36" s="53">
        <f t="shared" si="7"/>
        <v>54999.999999999985</v>
      </c>
      <c r="N36" s="317">
        <f t="shared" si="8"/>
        <v>0</v>
      </c>
      <c r="O36" s="53">
        <f t="shared" si="9"/>
        <v>54999.999999999985</v>
      </c>
      <c r="P36" s="53">
        <f t="shared" si="10"/>
        <v>54999.999999999978</v>
      </c>
      <c r="Q36" s="317">
        <f t="shared" si="11"/>
        <v>0</v>
      </c>
      <c r="R36" s="53">
        <f t="shared" si="12"/>
        <v>54999.999999999978</v>
      </c>
      <c r="S36" s="53">
        <f t="shared" si="13"/>
        <v>54999.999999999993</v>
      </c>
      <c r="T36" s="317">
        <f t="shared" si="14"/>
        <v>0</v>
      </c>
      <c r="U36" s="53">
        <f t="shared" si="15"/>
        <v>54999.999999999993</v>
      </c>
      <c r="V36" s="53">
        <f t="shared" si="16"/>
        <v>54999.999999999985</v>
      </c>
      <c r="W36" s="47">
        <f t="shared" si="17"/>
        <v>54999.999999999985</v>
      </c>
      <c r="X36" s="50">
        <f t="shared" si="18"/>
        <v>2.7174906592434697E-2</v>
      </c>
    </row>
    <row r="37" spans="2:24" s="314" customFormat="1" x14ac:dyDescent="0.25">
      <c r="B37" s="46">
        <f t="shared" si="0"/>
        <v>7</v>
      </c>
      <c r="C37" s="257" t="str">
        <f>'קיזוזים- החלטות ועדה'!C37</f>
        <v>תל-חי - כיתות אמן בינ"ל לפסנתר</v>
      </c>
      <c r="D37" s="51">
        <f>IF($C37="","",'הגבלה לסכום מבוקש (1)'!D37)</f>
        <v>200000</v>
      </c>
      <c r="E37" s="51">
        <f>IF($C37="","",'קיזוזים בגין איחורים'!F37+'קיזוזים- החלטות ועדה'!E37)</f>
        <v>0</v>
      </c>
      <c r="F37" s="51">
        <f t="shared" si="1"/>
        <v>200000</v>
      </c>
      <c r="G37" s="51">
        <f>'קיזוזים- החלטות ועדה'!G37</f>
        <v>83276.04714724519</v>
      </c>
      <c r="H37" s="52">
        <f t="shared" si="2"/>
        <v>0</v>
      </c>
      <c r="I37" s="51">
        <f t="shared" si="3"/>
        <v>83276.04714724519</v>
      </c>
      <c r="J37" s="51">
        <f t="shared" si="4"/>
        <v>83276.04714724519</v>
      </c>
      <c r="K37" s="317">
        <f t="shared" si="5"/>
        <v>0</v>
      </c>
      <c r="L37" s="53">
        <f t="shared" si="6"/>
        <v>83276.04714724519</v>
      </c>
      <c r="M37" s="53">
        <f t="shared" si="7"/>
        <v>83276.04714724519</v>
      </c>
      <c r="N37" s="317">
        <f t="shared" si="8"/>
        <v>0</v>
      </c>
      <c r="O37" s="53">
        <f t="shared" si="9"/>
        <v>83276.04714724519</v>
      </c>
      <c r="P37" s="53">
        <f t="shared" si="10"/>
        <v>83276.04714724519</v>
      </c>
      <c r="Q37" s="317">
        <f t="shared" si="11"/>
        <v>0</v>
      </c>
      <c r="R37" s="53">
        <f t="shared" si="12"/>
        <v>83276.04714724519</v>
      </c>
      <c r="S37" s="53">
        <f t="shared" si="13"/>
        <v>83276.047147245219</v>
      </c>
      <c r="T37" s="317">
        <f t="shared" si="14"/>
        <v>0</v>
      </c>
      <c r="U37" s="53">
        <f t="shared" si="15"/>
        <v>83276.047147245219</v>
      </c>
      <c r="V37" s="53">
        <f t="shared" si="16"/>
        <v>83276.047147245219</v>
      </c>
      <c r="W37" s="47">
        <f t="shared" si="17"/>
        <v>83276.047147245219</v>
      </c>
      <c r="X37" s="50">
        <f t="shared" si="18"/>
        <v>4.1145796411155948E-2</v>
      </c>
    </row>
    <row r="38" spans="2:24" s="314" customFormat="1" x14ac:dyDescent="0.25">
      <c r="B38" s="46">
        <f t="shared" si="0"/>
        <v>8</v>
      </c>
      <c r="C38" s="257" t="str">
        <f>'קיזוזים- החלטות ועדה'!C38</f>
        <v>קשת אילון - קורס קיץ</v>
      </c>
      <c r="D38" s="51">
        <f>IF($C38="","",'הגבלה לסכום מבוקש (1)'!D38)</f>
        <v>98354</v>
      </c>
      <c r="E38" s="51">
        <f>IF($C38="","",'קיזוזים בגין איחורים'!F38+'קיזוזים- החלטות ועדה'!E38)</f>
        <v>0</v>
      </c>
      <c r="F38" s="51">
        <f t="shared" si="1"/>
        <v>98354</v>
      </c>
      <c r="G38" s="51">
        <f>'קיזוזים- החלטות ועדה'!G38</f>
        <v>98354</v>
      </c>
      <c r="H38" s="52">
        <f t="shared" si="2"/>
        <v>0</v>
      </c>
      <c r="I38" s="51">
        <f t="shared" si="3"/>
        <v>98354</v>
      </c>
      <c r="J38" s="51">
        <f t="shared" si="4"/>
        <v>98353.999999999985</v>
      </c>
      <c r="K38" s="317">
        <f t="shared" si="5"/>
        <v>0</v>
      </c>
      <c r="L38" s="53">
        <f t="shared" si="6"/>
        <v>98353.999999999985</v>
      </c>
      <c r="M38" s="53">
        <f t="shared" si="7"/>
        <v>98353.999999999971</v>
      </c>
      <c r="N38" s="317">
        <f t="shared" si="8"/>
        <v>0</v>
      </c>
      <c r="O38" s="53">
        <f t="shared" si="9"/>
        <v>98353.999999999971</v>
      </c>
      <c r="P38" s="53">
        <f t="shared" si="10"/>
        <v>98353.999999999956</v>
      </c>
      <c r="Q38" s="317">
        <f t="shared" si="11"/>
        <v>0</v>
      </c>
      <c r="R38" s="53">
        <f t="shared" si="12"/>
        <v>98353.999999999956</v>
      </c>
      <c r="S38" s="53">
        <f t="shared" si="13"/>
        <v>98353.999999999985</v>
      </c>
      <c r="T38" s="317">
        <f t="shared" si="14"/>
        <v>0</v>
      </c>
      <c r="U38" s="53">
        <f t="shared" si="15"/>
        <v>98353.999999999985</v>
      </c>
      <c r="V38" s="53">
        <f t="shared" si="16"/>
        <v>98353.999999999971</v>
      </c>
      <c r="W38" s="47">
        <f t="shared" si="17"/>
        <v>98353.999999999971</v>
      </c>
      <c r="X38" s="50">
        <f t="shared" si="18"/>
        <v>4.8595650236224038E-2</v>
      </c>
    </row>
    <row r="39" spans="2:24" s="314" customFormat="1" x14ac:dyDescent="0.25">
      <c r="B39" s="46" t="str">
        <f t="shared" si="0"/>
        <v/>
      </c>
      <c r="C39" s="257" t="str">
        <f>'קיזוזים- החלטות ועדה'!C39</f>
        <v/>
      </c>
      <c r="D39" s="51" t="str">
        <f>IF($C39="","",'הגבלה לסכום מבוקש (1)'!D39)</f>
        <v/>
      </c>
      <c r="E39" s="51" t="str">
        <f>IF($C39="","",'קיזוזים בגין איחורים'!F39+'קיזוזים- החלטות ועדה'!E39)</f>
        <v/>
      </c>
      <c r="F39" s="51" t="str">
        <f t="shared" si="1"/>
        <v/>
      </c>
      <c r="G39" s="51" t="str">
        <f>'קיזוזים- החלטות ועדה'!G39</f>
        <v/>
      </c>
      <c r="H39" s="52" t="str">
        <f t="shared" si="2"/>
        <v/>
      </c>
      <c r="I39" s="51" t="str">
        <f t="shared" si="3"/>
        <v/>
      </c>
      <c r="J39" s="51" t="str">
        <f t="shared" si="4"/>
        <v/>
      </c>
      <c r="K39" s="317">
        <f t="shared" si="5"/>
        <v>0</v>
      </c>
      <c r="L39" s="53" t="str">
        <f t="shared" si="6"/>
        <v/>
      </c>
      <c r="M39" s="53" t="str">
        <f t="shared" si="7"/>
        <v/>
      </c>
      <c r="N39" s="317">
        <f t="shared" si="8"/>
        <v>0</v>
      </c>
      <c r="O39" s="53" t="str">
        <f t="shared" si="9"/>
        <v/>
      </c>
      <c r="P39" s="53" t="str">
        <f t="shared" si="10"/>
        <v/>
      </c>
      <c r="Q39" s="317">
        <f t="shared" si="11"/>
        <v>0</v>
      </c>
      <c r="R39" s="53" t="str">
        <f t="shared" si="12"/>
        <v/>
      </c>
      <c r="S39" s="53" t="str">
        <f t="shared" si="13"/>
        <v/>
      </c>
      <c r="T39" s="317">
        <f t="shared" si="14"/>
        <v>0</v>
      </c>
      <c r="U39" s="53" t="str">
        <f t="shared" si="15"/>
        <v/>
      </c>
      <c r="V39" s="53" t="str">
        <f t="shared" si="16"/>
        <v/>
      </c>
      <c r="W39" s="47" t="str">
        <f t="shared" si="17"/>
        <v/>
      </c>
      <c r="X39" s="50" t="str">
        <f t="shared" si="18"/>
        <v/>
      </c>
    </row>
    <row r="40" spans="2:24" s="314" customFormat="1" x14ac:dyDescent="0.25">
      <c r="B40" s="46" t="str">
        <f t="shared" si="0"/>
        <v/>
      </c>
      <c r="C40" s="257" t="str">
        <f>'קיזוזים- החלטות ועדה'!C40</f>
        <v/>
      </c>
      <c r="D40" s="51" t="str">
        <f>IF($C40="","",'הגבלה לסכום מבוקש (1)'!D40)</f>
        <v/>
      </c>
      <c r="E40" s="51" t="str">
        <f>IF($C40="","",'קיזוזים בגין איחורים'!F40+'קיזוזים- החלטות ועדה'!E40)</f>
        <v/>
      </c>
      <c r="F40" s="51" t="str">
        <f t="shared" si="1"/>
        <v/>
      </c>
      <c r="G40" s="51" t="str">
        <f>'קיזוזים- החלטות ועדה'!G40</f>
        <v/>
      </c>
      <c r="H40" s="52" t="str">
        <f t="shared" si="2"/>
        <v/>
      </c>
      <c r="I40" s="51" t="str">
        <f t="shared" si="3"/>
        <v/>
      </c>
      <c r="J40" s="51" t="str">
        <f t="shared" si="4"/>
        <v/>
      </c>
      <c r="K40" s="317">
        <f t="shared" si="5"/>
        <v>0</v>
      </c>
      <c r="L40" s="53" t="str">
        <f t="shared" si="6"/>
        <v/>
      </c>
      <c r="M40" s="53" t="str">
        <f t="shared" si="7"/>
        <v/>
      </c>
      <c r="N40" s="317">
        <f t="shared" si="8"/>
        <v>0</v>
      </c>
      <c r="O40" s="53" t="str">
        <f t="shared" si="9"/>
        <v/>
      </c>
      <c r="P40" s="53" t="str">
        <f t="shared" si="10"/>
        <v/>
      </c>
      <c r="Q40" s="317">
        <f t="shared" si="11"/>
        <v>0</v>
      </c>
      <c r="R40" s="53" t="str">
        <f t="shared" si="12"/>
        <v/>
      </c>
      <c r="S40" s="53" t="str">
        <f t="shared" si="13"/>
        <v/>
      </c>
      <c r="T40" s="317">
        <f t="shared" si="14"/>
        <v>0</v>
      </c>
      <c r="U40" s="53" t="str">
        <f t="shared" si="15"/>
        <v/>
      </c>
      <c r="V40" s="53" t="str">
        <f t="shared" si="16"/>
        <v/>
      </c>
      <c r="W40" s="47" t="str">
        <f t="shared" si="17"/>
        <v/>
      </c>
      <c r="X40" s="50" t="str">
        <f t="shared" si="18"/>
        <v/>
      </c>
    </row>
    <row r="41" spans="2:24" s="314" customFormat="1" x14ac:dyDescent="0.25">
      <c r="B41" s="46" t="str">
        <f t="shared" si="0"/>
        <v/>
      </c>
      <c r="C41" s="257" t="str">
        <f>'קיזוזים- החלטות ועדה'!C41</f>
        <v/>
      </c>
      <c r="D41" s="51" t="str">
        <f>IF($C41="","",'הגבלה לסכום מבוקש (1)'!D41)</f>
        <v/>
      </c>
      <c r="E41" s="51" t="str">
        <f>IF($C41="","",'קיזוזים בגין איחורים'!F41+'קיזוזים- החלטות ועדה'!E41)</f>
        <v/>
      </c>
      <c r="F41" s="51" t="str">
        <f t="shared" si="1"/>
        <v/>
      </c>
      <c r="G41" s="51" t="str">
        <f>'קיזוזים- החלטות ועדה'!G41</f>
        <v/>
      </c>
      <c r="H41" s="52" t="str">
        <f t="shared" si="2"/>
        <v/>
      </c>
      <c r="I41" s="51" t="str">
        <f t="shared" si="3"/>
        <v/>
      </c>
      <c r="J41" s="51" t="str">
        <f t="shared" si="4"/>
        <v/>
      </c>
      <c r="K41" s="317">
        <f t="shared" si="5"/>
        <v>0</v>
      </c>
      <c r="L41" s="53" t="str">
        <f t="shared" si="6"/>
        <v/>
      </c>
      <c r="M41" s="53" t="str">
        <f t="shared" si="7"/>
        <v/>
      </c>
      <c r="N41" s="317">
        <f t="shared" si="8"/>
        <v>0</v>
      </c>
      <c r="O41" s="53" t="str">
        <f t="shared" si="9"/>
        <v/>
      </c>
      <c r="P41" s="53" t="str">
        <f t="shared" si="10"/>
        <v/>
      </c>
      <c r="Q41" s="317">
        <f t="shared" si="11"/>
        <v>0</v>
      </c>
      <c r="R41" s="53" t="str">
        <f t="shared" si="12"/>
        <v/>
      </c>
      <c r="S41" s="53" t="str">
        <f t="shared" si="13"/>
        <v/>
      </c>
      <c r="T41" s="317">
        <f t="shared" si="14"/>
        <v>0</v>
      </c>
      <c r="U41" s="53" t="str">
        <f t="shared" si="15"/>
        <v/>
      </c>
      <c r="V41" s="53" t="str">
        <f t="shared" si="16"/>
        <v/>
      </c>
      <c r="W41" s="47" t="str">
        <f t="shared" si="17"/>
        <v/>
      </c>
      <c r="X41" s="50" t="str">
        <f t="shared" si="18"/>
        <v/>
      </c>
    </row>
    <row r="42" spans="2:24" s="314" customFormat="1" x14ac:dyDescent="0.25">
      <c r="B42" s="46">
        <f t="shared" si="0"/>
        <v>12</v>
      </c>
      <c r="C42" s="257" t="str">
        <f>'קיזוזים- החלטות ועדה'!C42</f>
        <v>אתו"ס - כיתת אמן ניצוח</v>
      </c>
      <c r="D42" s="51">
        <f>IF($C42="","",'הגבלה לסכום מבוקש (1)'!D42)</f>
        <v>69000</v>
      </c>
      <c r="E42" s="51">
        <f>IF($C42="","",'קיזוזים בגין איחורים'!F42+'קיזוזים- החלטות ועדה'!E42)</f>
        <v>0</v>
      </c>
      <c r="F42" s="51">
        <f t="shared" si="1"/>
        <v>69000</v>
      </c>
      <c r="G42" s="51">
        <f>'קיזוזים- החלטות ועדה'!G42</f>
        <v>48681.132313496091</v>
      </c>
      <c r="H42" s="52">
        <f t="shared" si="2"/>
        <v>0</v>
      </c>
      <c r="I42" s="51">
        <f t="shared" si="3"/>
        <v>48681.132313496091</v>
      </c>
      <c r="J42" s="51">
        <f t="shared" si="4"/>
        <v>48681.132313496091</v>
      </c>
      <c r="K42" s="317">
        <f t="shared" si="5"/>
        <v>0</v>
      </c>
      <c r="L42" s="53">
        <f t="shared" si="6"/>
        <v>48681.132313496091</v>
      </c>
      <c r="M42" s="53">
        <f t="shared" si="7"/>
        <v>48681.132313496091</v>
      </c>
      <c r="N42" s="317">
        <f t="shared" si="8"/>
        <v>0</v>
      </c>
      <c r="O42" s="53">
        <f t="shared" si="9"/>
        <v>48681.132313496091</v>
      </c>
      <c r="P42" s="53">
        <f t="shared" si="10"/>
        <v>48681.132313496091</v>
      </c>
      <c r="Q42" s="317">
        <f t="shared" si="11"/>
        <v>0</v>
      </c>
      <c r="R42" s="53">
        <f t="shared" si="12"/>
        <v>48681.132313496091</v>
      </c>
      <c r="S42" s="53">
        <f t="shared" si="13"/>
        <v>48681.132313496106</v>
      </c>
      <c r="T42" s="317">
        <f t="shared" si="14"/>
        <v>0</v>
      </c>
      <c r="U42" s="53">
        <f t="shared" si="15"/>
        <v>48681.132313496106</v>
      </c>
      <c r="V42" s="53">
        <f t="shared" si="16"/>
        <v>48681.132313496106</v>
      </c>
      <c r="W42" s="47">
        <f t="shared" si="17"/>
        <v>48681.132313496106</v>
      </c>
      <c r="X42" s="50">
        <f t="shared" si="18"/>
        <v>2.4052822244240206E-2</v>
      </c>
    </row>
    <row r="43" spans="2:24" s="314" customFormat="1" x14ac:dyDescent="0.25">
      <c r="B43" s="46" t="str">
        <f t="shared" si="0"/>
        <v/>
      </c>
      <c r="C43" s="257" t="str">
        <f>'קיזוזים- החלטות ועדה'!C43</f>
        <v/>
      </c>
      <c r="D43" s="51" t="str">
        <f>IF($C43="","",'הגבלה לסכום מבוקש (1)'!D43)</f>
        <v/>
      </c>
      <c r="E43" s="51" t="str">
        <f>IF($C43="","",'קיזוזים בגין איחורים'!F43+'קיזוזים- החלטות ועדה'!E43)</f>
        <v/>
      </c>
      <c r="F43" s="51" t="str">
        <f t="shared" si="1"/>
        <v/>
      </c>
      <c r="G43" s="51" t="str">
        <f>'קיזוזים- החלטות ועדה'!G43</f>
        <v/>
      </c>
      <c r="H43" s="52" t="str">
        <f t="shared" si="2"/>
        <v/>
      </c>
      <c r="I43" s="51" t="str">
        <f t="shared" si="3"/>
        <v/>
      </c>
      <c r="J43" s="51" t="str">
        <f t="shared" si="4"/>
        <v/>
      </c>
      <c r="K43" s="317">
        <f t="shared" si="5"/>
        <v>0</v>
      </c>
      <c r="L43" s="53" t="str">
        <f t="shared" si="6"/>
        <v/>
      </c>
      <c r="M43" s="53" t="str">
        <f t="shared" si="7"/>
        <v/>
      </c>
      <c r="N43" s="317">
        <f t="shared" si="8"/>
        <v>0</v>
      </c>
      <c r="O43" s="53" t="str">
        <f t="shared" si="9"/>
        <v/>
      </c>
      <c r="P43" s="53" t="str">
        <f t="shared" si="10"/>
        <v/>
      </c>
      <c r="Q43" s="317">
        <f t="shared" si="11"/>
        <v>0</v>
      </c>
      <c r="R43" s="53" t="str">
        <f t="shared" si="12"/>
        <v/>
      </c>
      <c r="S43" s="53" t="str">
        <f t="shared" si="13"/>
        <v/>
      </c>
      <c r="T43" s="317">
        <f t="shared" si="14"/>
        <v>0</v>
      </c>
      <c r="U43" s="53" t="str">
        <f t="shared" si="15"/>
        <v/>
      </c>
      <c r="V43" s="53" t="str">
        <f t="shared" si="16"/>
        <v/>
      </c>
      <c r="W43" s="47" t="str">
        <f t="shared" si="17"/>
        <v/>
      </c>
      <c r="X43" s="50" t="str">
        <f t="shared" si="18"/>
        <v/>
      </c>
    </row>
    <row r="44" spans="2:24" s="314" customFormat="1" x14ac:dyDescent="0.25">
      <c r="B44" s="46" t="str">
        <f t="shared" si="0"/>
        <v/>
      </c>
      <c r="C44" s="257" t="str">
        <f>'קיזוזים- החלטות ועדה'!C44</f>
        <v/>
      </c>
      <c r="D44" s="51" t="str">
        <f>IF($C44="","",'הגבלה לסכום מבוקש (1)'!D44)</f>
        <v/>
      </c>
      <c r="E44" s="51" t="str">
        <f>IF($C44="","",'קיזוזים בגין איחורים'!F44+'קיזוזים- החלטות ועדה'!E44)</f>
        <v/>
      </c>
      <c r="F44" s="51" t="str">
        <f t="shared" si="1"/>
        <v/>
      </c>
      <c r="G44" s="51" t="str">
        <f>'קיזוזים- החלטות ועדה'!G44</f>
        <v/>
      </c>
      <c r="H44" s="52" t="str">
        <f t="shared" si="2"/>
        <v/>
      </c>
      <c r="I44" s="51" t="str">
        <f t="shared" si="3"/>
        <v/>
      </c>
      <c r="J44" s="51" t="str">
        <f t="shared" si="4"/>
        <v/>
      </c>
      <c r="K44" s="317">
        <f t="shared" si="5"/>
        <v>0</v>
      </c>
      <c r="L44" s="53" t="str">
        <f t="shared" si="6"/>
        <v/>
      </c>
      <c r="M44" s="53" t="str">
        <f t="shared" si="7"/>
        <v/>
      </c>
      <c r="N44" s="317">
        <f t="shared" si="8"/>
        <v>0</v>
      </c>
      <c r="O44" s="53" t="str">
        <f t="shared" si="9"/>
        <v/>
      </c>
      <c r="P44" s="53" t="str">
        <f t="shared" si="10"/>
        <v/>
      </c>
      <c r="Q44" s="317">
        <f t="shared" si="11"/>
        <v>0</v>
      </c>
      <c r="R44" s="53" t="str">
        <f t="shared" si="12"/>
        <v/>
      </c>
      <c r="S44" s="53" t="str">
        <f t="shared" si="13"/>
        <v/>
      </c>
      <c r="T44" s="317">
        <f t="shared" si="14"/>
        <v>0</v>
      </c>
      <c r="U44" s="53" t="str">
        <f t="shared" si="15"/>
        <v/>
      </c>
      <c r="V44" s="53" t="str">
        <f t="shared" si="16"/>
        <v/>
      </c>
      <c r="W44" s="47" t="str">
        <f t="shared" si="17"/>
        <v/>
      </c>
      <c r="X44" s="50" t="str">
        <f t="shared" si="18"/>
        <v/>
      </c>
    </row>
    <row r="45" spans="2:24" s="314" customFormat="1" x14ac:dyDescent="0.25">
      <c r="B45" s="46" t="str">
        <f t="shared" si="0"/>
        <v/>
      </c>
      <c r="C45" s="257" t="str">
        <f>'קיזוזים- החלטות ועדה'!C45</f>
        <v/>
      </c>
      <c r="D45" s="51" t="str">
        <f>IF($C45="","",'הגבלה לסכום מבוקש (1)'!D45)</f>
        <v/>
      </c>
      <c r="E45" s="51" t="str">
        <f>IF($C45="","",'קיזוזים בגין איחורים'!F45+'קיזוזים- החלטות ועדה'!E45)</f>
        <v/>
      </c>
      <c r="F45" s="51" t="str">
        <f t="shared" si="1"/>
        <v/>
      </c>
      <c r="G45" s="51" t="str">
        <f>'קיזוזים- החלטות ועדה'!G45</f>
        <v/>
      </c>
      <c r="H45" s="52" t="str">
        <f t="shared" si="2"/>
        <v/>
      </c>
      <c r="I45" s="51" t="str">
        <f t="shared" si="3"/>
        <v/>
      </c>
      <c r="J45" s="51" t="str">
        <f t="shared" si="4"/>
        <v/>
      </c>
      <c r="K45" s="317">
        <f t="shared" si="5"/>
        <v>0</v>
      </c>
      <c r="L45" s="53" t="str">
        <f t="shared" si="6"/>
        <v/>
      </c>
      <c r="M45" s="53" t="str">
        <f t="shared" si="7"/>
        <v/>
      </c>
      <c r="N45" s="317">
        <f t="shared" si="8"/>
        <v>0</v>
      </c>
      <c r="O45" s="53" t="str">
        <f t="shared" si="9"/>
        <v/>
      </c>
      <c r="P45" s="53" t="str">
        <f t="shared" si="10"/>
        <v/>
      </c>
      <c r="Q45" s="317">
        <f t="shared" si="11"/>
        <v>0</v>
      </c>
      <c r="R45" s="53" t="str">
        <f t="shared" si="12"/>
        <v/>
      </c>
      <c r="S45" s="53" t="str">
        <f t="shared" si="13"/>
        <v/>
      </c>
      <c r="T45" s="317">
        <f t="shared" si="14"/>
        <v>0</v>
      </c>
      <c r="U45" s="53" t="str">
        <f t="shared" si="15"/>
        <v/>
      </c>
      <c r="V45" s="53" t="str">
        <f t="shared" si="16"/>
        <v/>
      </c>
      <c r="W45" s="47" t="str">
        <f t="shared" si="17"/>
        <v/>
      </c>
      <c r="X45" s="50" t="str">
        <f t="shared" si="18"/>
        <v/>
      </c>
    </row>
    <row r="46" spans="2:24" s="314" customFormat="1" x14ac:dyDescent="0.25">
      <c r="B46" s="46">
        <f t="shared" si="0"/>
        <v>16</v>
      </c>
      <c r="C46" s="257" t="str">
        <f>'קיזוזים- החלטות ועדה'!C46</f>
        <v>תמוז - 98  - אופרה זעירה</v>
      </c>
      <c r="D46" s="51">
        <f>IF($C46="","",'הגבלה לסכום מבוקש (1)'!D46)</f>
        <v>66000</v>
      </c>
      <c r="E46" s="51">
        <f>IF($C46="","",'קיזוזים בגין איחורים'!F46+'קיזוזים- החלטות ועדה'!E46)</f>
        <v>0</v>
      </c>
      <c r="F46" s="51">
        <f t="shared" si="1"/>
        <v>66000</v>
      </c>
      <c r="G46" s="51">
        <f>'קיזוזים- החלטות ועדה'!G46</f>
        <v>38797.03946698807</v>
      </c>
      <c r="H46" s="52">
        <f t="shared" si="2"/>
        <v>0</v>
      </c>
      <c r="I46" s="51">
        <f t="shared" si="3"/>
        <v>38797.03946698807</v>
      </c>
      <c r="J46" s="51">
        <f t="shared" si="4"/>
        <v>38797.039466988062</v>
      </c>
      <c r="K46" s="317">
        <f t="shared" si="5"/>
        <v>0</v>
      </c>
      <c r="L46" s="53">
        <f t="shared" si="6"/>
        <v>38797.039466988062</v>
      </c>
      <c r="M46" s="53">
        <f t="shared" si="7"/>
        <v>38797.039466988055</v>
      </c>
      <c r="N46" s="317">
        <f t="shared" si="8"/>
        <v>0</v>
      </c>
      <c r="O46" s="53">
        <f t="shared" si="9"/>
        <v>38797.039466988055</v>
      </c>
      <c r="P46" s="53">
        <f t="shared" si="10"/>
        <v>38797.039466988048</v>
      </c>
      <c r="Q46" s="317">
        <f t="shared" si="11"/>
        <v>0</v>
      </c>
      <c r="R46" s="53">
        <f t="shared" si="12"/>
        <v>38797.039466988048</v>
      </c>
      <c r="S46" s="53">
        <f t="shared" si="13"/>
        <v>38797.039466988055</v>
      </c>
      <c r="T46" s="317">
        <f t="shared" si="14"/>
        <v>0</v>
      </c>
      <c r="U46" s="53">
        <f t="shared" si="15"/>
        <v>38797.039466988055</v>
      </c>
      <c r="V46" s="53">
        <f t="shared" si="16"/>
        <v>38797.039466988048</v>
      </c>
      <c r="W46" s="47">
        <f t="shared" si="17"/>
        <v>38797.039466988048</v>
      </c>
      <c r="X46" s="50">
        <f t="shared" si="18"/>
        <v>1.9169198610516417E-2</v>
      </c>
    </row>
    <row r="47" spans="2:24" s="314" customFormat="1" x14ac:dyDescent="0.25">
      <c r="B47" s="46" t="str">
        <f t="shared" si="0"/>
        <v/>
      </c>
      <c r="C47" s="257" t="str">
        <f>'קיזוזים- החלטות ועדה'!C47</f>
        <v/>
      </c>
      <c r="D47" s="51" t="str">
        <f>IF($C47="","",'הגבלה לסכום מבוקש (1)'!D47)</f>
        <v/>
      </c>
      <c r="E47" s="51" t="str">
        <f>IF($C47="","",'קיזוזים בגין איחורים'!F47+'קיזוזים- החלטות ועדה'!E47)</f>
        <v/>
      </c>
      <c r="F47" s="51" t="str">
        <f t="shared" si="1"/>
        <v/>
      </c>
      <c r="G47" s="51" t="str">
        <f>'קיזוזים- החלטות ועדה'!G47</f>
        <v/>
      </c>
      <c r="H47" s="52" t="str">
        <f t="shared" si="2"/>
        <v/>
      </c>
      <c r="I47" s="51" t="str">
        <f t="shared" si="3"/>
        <v/>
      </c>
      <c r="J47" s="51" t="str">
        <f t="shared" si="4"/>
        <v/>
      </c>
      <c r="K47" s="317">
        <f t="shared" si="5"/>
        <v>0</v>
      </c>
      <c r="L47" s="53" t="str">
        <f t="shared" si="6"/>
        <v/>
      </c>
      <c r="M47" s="53" t="str">
        <f t="shared" si="7"/>
        <v/>
      </c>
      <c r="N47" s="317">
        <f t="shared" si="8"/>
        <v>0</v>
      </c>
      <c r="O47" s="53" t="str">
        <f t="shared" si="9"/>
        <v/>
      </c>
      <c r="P47" s="53" t="str">
        <f t="shared" si="10"/>
        <v/>
      </c>
      <c r="Q47" s="317">
        <f t="shared" si="11"/>
        <v>0</v>
      </c>
      <c r="R47" s="53" t="str">
        <f t="shared" si="12"/>
        <v/>
      </c>
      <c r="S47" s="53" t="str">
        <f t="shared" si="13"/>
        <v/>
      </c>
      <c r="T47" s="317">
        <f t="shared" si="14"/>
        <v>0</v>
      </c>
      <c r="U47" s="53" t="str">
        <f t="shared" si="15"/>
        <v/>
      </c>
      <c r="V47" s="53" t="str">
        <f t="shared" si="16"/>
        <v/>
      </c>
      <c r="W47" s="47" t="str">
        <f t="shared" si="17"/>
        <v/>
      </c>
      <c r="X47" s="50" t="str">
        <f t="shared" si="18"/>
        <v/>
      </c>
    </row>
    <row r="48" spans="2:24" s="314" customFormat="1" x14ac:dyDescent="0.25">
      <c r="B48" s="46">
        <f t="shared" si="0"/>
        <v>18</v>
      </c>
      <c r="C48" s="257" t="str">
        <f>'קיזוזים- החלטות ועדה'!C48</f>
        <v>הקם - שיר לשירה</v>
      </c>
      <c r="D48" s="51">
        <f>IF($C48="","",'הגבלה לסכום מבוקש (1)'!D48)</f>
        <v>115000</v>
      </c>
      <c r="E48" s="51">
        <f>IF($C48="","",'קיזוזים בגין איחורים'!F48+'קיזוזים- החלטות ועדה'!E48)</f>
        <v>0</v>
      </c>
      <c r="F48" s="51">
        <f t="shared" si="1"/>
        <v>115000</v>
      </c>
      <c r="G48" s="51">
        <f>'קיזוזים- החלטות ועדה'!G48</f>
        <v>55417.403730701641</v>
      </c>
      <c r="H48" s="52">
        <f t="shared" si="2"/>
        <v>0</v>
      </c>
      <c r="I48" s="51">
        <f t="shared" si="3"/>
        <v>55417.403730701641</v>
      </c>
      <c r="J48" s="51">
        <f t="shared" si="4"/>
        <v>55417.403730701641</v>
      </c>
      <c r="K48" s="317">
        <f t="shared" si="5"/>
        <v>0</v>
      </c>
      <c r="L48" s="53">
        <f t="shared" si="6"/>
        <v>55417.403730701641</v>
      </c>
      <c r="M48" s="53">
        <f t="shared" si="7"/>
        <v>55417.403730701641</v>
      </c>
      <c r="N48" s="317">
        <f t="shared" si="8"/>
        <v>0</v>
      </c>
      <c r="O48" s="53">
        <f t="shared" si="9"/>
        <v>55417.403730701641</v>
      </c>
      <c r="P48" s="53">
        <f t="shared" si="10"/>
        <v>55417.403730701641</v>
      </c>
      <c r="Q48" s="317">
        <f t="shared" si="11"/>
        <v>0</v>
      </c>
      <c r="R48" s="53">
        <f t="shared" si="12"/>
        <v>55417.403730701641</v>
      </c>
      <c r="S48" s="53">
        <f t="shared" si="13"/>
        <v>55417.403730701648</v>
      </c>
      <c r="T48" s="317">
        <f t="shared" si="14"/>
        <v>0</v>
      </c>
      <c r="U48" s="53">
        <f t="shared" si="15"/>
        <v>55417.403730701648</v>
      </c>
      <c r="V48" s="53">
        <f t="shared" si="16"/>
        <v>55417.403730701648</v>
      </c>
      <c r="W48" s="47">
        <f t="shared" si="17"/>
        <v>55417.403730701648</v>
      </c>
      <c r="X48" s="50">
        <f t="shared" si="18"/>
        <v>2.7381141272310176E-2</v>
      </c>
    </row>
    <row r="49" spans="2:24" s="314" customFormat="1" x14ac:dyDescent="0.25">
      <c r="B49" s="46">
        <f t="shared" si="0"/>
        <v>19</v>
      </c>
      <c r="C49" s="257" t="str">
        <f>'קיזוזים- החלטות ועדה'!C49</f>
        <v>המרכז למוסיקה ע"ש פיליציה בלומנטל  - שוברטיאדה</v>
      </c>
      <c r="D49" s="51">
        <f>IF($C49="","",'הגבלה לסכום מבוקש (1)'!D49)</f>
        <v>55000</v>
      </c>
      <c r="E49" s="51">
        <f>IF($C49="","",'קיזוזים בגין איחורים'!F49+'קיזוזים- החלטות ועדה'!E49)</f>
        <v>0</v>
      </c>
      <c r="F49" s="51">
        <f t="shared" si="1"/>
        <v>55000</v>
      </c>
      <c r="G49" s="51">
        <f>'קיזוזים- החלטות ועדה'!G49</f>
        <v>49599.554752761367</v>
      </c>
      <c r="H49" s="52">
        <f t="shared" si="2"/>
        <v>0</v>
      </c>
      <c r="I49" s="51">
        <f t="shared" si="3"/>
        <v>49599.554752761367</v>
      </c>
      <c r="J49" s="51">
        <f t="shared" si="4"/>
        <v>49599.55475276136</v>
      </c>
      <c r="K49" s="317">
        <f t="shared" si="5"/>
        <v>0</v>
      </c>
      <c r="L49" s="53">
        <f t="shared" si="6"/>
        <v>49599.55475276136</v>
      </c>
      <c r="M49" s="53">
        <f t="shared" si="7"/>
        <v>49599.554752761353</v>
      </c>
      <c r="N49" s="317">
        <f t="shared" si="8"/>
        <v>0</v>
      </c>
      <c r="O49" s="53">
        <f t="shared" si="9"/>
        <v>49599.554752761353</v>
      </c>
      <c r="P49" s="53">
        <f t="shared" si="10"/>
        <v>49599.554752761345</v>
      </c>
      <c r="Q49" s="317">
        <f t="shared" si="11"/>
        <v>0</v>
      </c>
      <c r="R49" s="53">
        <f t="shared" si="12"/>
        <v>49599.554752761345</v>
      </c>
      <c r="S49" s="53">
        <f t="shared" si="13"/>
        <v>49599.554752761353</v>
      </c>
      <c r="T49" s="317">
        <f t="shared" si="14"/>
        <v>0</v>
      </c>
      <c r="U49" s="53">
        <f t="shared" si="15"/>
        <v>49599.554752761353</v>
      </c>
      <c r="V49" s="53">
        <f t="shared" si="16"/>
        <v>49599.554752761345</v>
      </c>
      <c r="W49" s="47">
        <f t="shared" si="17"/>
        <v>49599.554752761345</v>
      </c>
      <c r="X49" s="50">
        <f t="shared" si="18"/>
        <v>2.4506604862411643E-2</v>
      </c>
    </row>
    <row r="50" spans="2:24" s="314" customFormat="1" x14ac:dyDescent="0.25">
      <c r="B50" s="46">
        <f t="shared" si="0"/>
        <v>20</v>
      </c>
      <c r="C50" s="257" t="str">
        <f>'קיזוזים- החלטות ועדה'!C50</f>
        <v>המרכז למוסיקה ע"ש פיליציה בלומנטל  - פועם בלב</v>
      </c>
      <c r="D50" s="51">
        <f>IF($C50="","",'הגבלה לסכום מבוקש (1)'!D50)</f>
        <v>50000</v>
      </c>
      <c r="E50" s="51">
        <f>IF($C50="","",'קיזוזים בגין איחורים'!F50+'קיזוזים- החלטות ועדה'!E50)</f>
        <v>0</v>
      </c>
      <c r="F50" s="51">
        <f t="shared" si="1"/>
        <v>50000</v>
      </c>
      <c r="G50" s="51">
        <f>'קיזוזים- החלטות ועדה'!G50</f>
        <v>50000</v>
      </c>
      <c r="H50" s="52">
        <f t="shared" si="2"/>
        <v>0</v>
      </c>
      <c r="I50" s="51">
        <f t="shared" si="3"/>
        <v>50000</v>
      </c>
      <c r="J50" s="51">
        <f t="shared" si="4"/>
        <v>49999.999999999993</v>
      </c>
      <c r="K50" s="317">
        <f t="shared" si="5"/>
        <v>0</v>
      </c>
      <c r="L50" s="53">
        <f t="shared" si="6"/>
        <v>49999.999999999993</v>
      </c>
      <c r="M50" s="53">
        <f t="shared" si="7"/>
        <v>49999.999999999985</v>
      </c>
      <c r="N50" s="317">
        <f t="shared" si="8"/>
        <v>0</v>
      </c>
      <c r="O50" s="53">
        <f t="shared" si="9"/>
        <v>49999.999999999985</v>
      </c>
      <c r="P50" s="53">
        <f t="shared" si="10"/>
        <v>49999.999999999978</v>
      </c>
      <c r="Q50" s="317">
        <f t="shared" si="11"/>
        <v>0</v>
      </c>
      <c r="R50" s="53">
        <f t="shared" si="12"/>
        <v>49999.999999999978</v>
      </c>
      <c r="S50" s="53">
        <f t="shared" si="13"/>
        <v>49999.999999999985</v>
      </c>
      <c r="T50" s="317">
        <f t="shared" si="14"/>
        <v>0</v>
      </c>
      <c r="U50" s="53">
        <f t="shared" si="15"/>
        <v>49999.999999999985</v>
      </c>
      <c r="V50" s="53">
        <f t="shared" si="16"/>
        <v>49999.999999999978</v>
      </c>
      <c r="W50" s="47">
        <f t="shared" si="17"/>
        <v>49999.999999999978</v>
      </c>
      <c r="X50" s="50">
        <f t="shared" si="18"/>
        <v>2.4704460538576993E-2</v>
      </c>
    </row>
    <row r="51" spans="2:24" s="314" customFormat="1" x14ac:dyDescent="0.25">
      <c r="B51" s="46" t="str">
        <f t="shared" si="0"/>
        <v/>
      </c>
      <c r="C51" s="257" t="str">
        <f>'קיזוזים- החלטות ועדה'!C51</f>
        <v/>
      </c>
      <c r="D51" s="51" t="str">
        <f>IF($C51="","",'הגבלה לסכום מבוקש (1)'!D51)</f>
        <v/>
      </c>
      <c r="E51" s="51" t="str">
        <f>IF($C51="","",'קיזוזים בגין איחורים'!F51+'קיזוזים- החלטות ועדה'!E51)</f>
        <v/>
      </c>
      <c r="F51" s="51" t="str">
        <f t="shared" si="1"/>
        <v/>
      </c>
      <c r="G51" s="51" t="str">
        <f>'קיזוזים- החלטות ועדה'!G51</f>
        <v/>
      </c>
      <c r="H51" s="52" t="str">
        <f t="shared" si="2"/>
        <v/>
      </c>
      <c r="I51" s="51" t="str">
        <f t="shared" si="3"/>
        <v/>
      </c>
      <c r="J51" s="51" t="str">
        <f t="shared" si="4"/>
        <v/>
      </c>
      <c r="K51" s="317">
        <f t="shared" si="5"/>
        <v>0</v>
      </c>
      <c r="L51" s="53" t="str">
        <f t="shared" si="6"/>
        <v/>
      </c>
      <c r="M51" s="53" t="str">
        <f t="shared" si="7"/>
        <v/>
      </c>
      <c r="N51" s="317">
        <f t="shared" si="8"/>
        <v>0</v>
      </c>
      <c r="O51" s="53" t="str">
        <f t="shared" si="9"/>
        <v/>
      </c>
      <c r="P51" s="53" t="str">
        <f t="shared" si="10"/>
        <v/>
      </c>
      <c r="Q51" s="317">
        <f t="shared" si="11"/>
        <v>0</v>
      </c>
      <c r="R51" s="53" t="str">
        <f t="shared" si="12"/>
        <v/>
      </c>
      <c r="S51" s="53" t="str">
        <f t="shared" si="13"/>
        <v/>
      </c>
      <c r="T51" s="317">
        <f t="shared" si="14"/>
        <v>0</v>
      </c>
      <c r="U51" s="53" t="str">
        <f t="shared" si="15"/>
        <v/>
      </c>
      <c r="V51" s="53" t="str">
        <f t="shared" si="16"/>
        <v/>
      </c>
      <c r="W51" s="47" t="str">
        <f t="shared" si="17"/>
        <v/>
      </c>
      <c r="X51" s="50" t="str">
        <f t="shared" si="18"/>
        <v/>
      </c>
    </row>
    <row r="52" spans="2:24" s="314" customFormat="1" x14ac:dyDescent="0.25">
      <c r="B52" s="46">
        <f t="shared" si="0"/>
        <v>22</v>
      </c>
      <c r="C52" s="257" t="str">
        <f>'קיזוזים- החלטות ועדה'!C52</f>
        <v>הזירה הבין-תחומית - פרויקט מוזיקלי</v>
      </c>
      <c r="D52" s="51">
        <f>IF($C52="","",'הגבלה לסכום מבוקש (1)'!D52)</f>
        <v>100000</v>
      </c>
      <c r="E52" s="51">
        <f>IF($C52="","",'קיזוזים בגין איחורים'!F52+'קיזוזים- החלטות ועדה'!E52)</f>
        <v>0</v>
      </c>
      <c r="F52" s="51">
        <f t="shared" si="1"/>
        <v>100000</v>
      </c>
      <c r="G52" s="51">
        <f>'קיזוזים- החלטות ועדה'!G52</f>
        <v>40842.2064407012</v>
      </c>
      <c r="H52" s="52">
        <f t="shared" si="2"/>
        <v>0</v>
      </c>
      <c r="I52" s="51">
        <f t="shared" si="3"/>
        <v>40842.2064407012</v>
      </c>
      <c r="J52" s="51">
        <f t="shared" si="4"/>
        <v>40842.206440701193</v>
      </c>
      <c r="K52" s="317">
        <f t="shared" si="5"/>
        <v>0</v>
      </c>
      <c r="L52" s="53">
        <f t="shared" si="6"/>
        <v>40842.206440701193</v>
      </c>
      <c r="M52" s="53">
        <f t="shared" si="7"/>
        <v>40842.206440701186</v>
      </c>
      <c r="N52" s="317">
        <f t="shared" si="8"/>
        <v>0</v>
      </c>
      <c r="O52" s="53">
        <f t="shared" si="9"/>
        <v>40842.206440701186</v>
      </c>
      <c r="P52" s="53">
        <f t="shared" si="10"/>
        <v>40842.206440701179</v>
      </c>
      <c r="Q52" s="317">
        <f t="shared" si="11"/>
        <v>0</v>
      </c>
      <c r="R52" s="53">
        <f t="shared" si="12"/>
        <v>40842.206440701179</v>
      </c>
      <c r="S52" s="53">
        <f t="shared" si="13"/>
        <v>40842.206440701186</v>
      </c>
      <c r="T52" s="317">
        <f t="shared" si="14"/>
        <v>0</v>
      </c>
      <c r="U52" s="53">
        <f t="shared" si="15"/>
        <v>40842.206440701186</v>
      </c>
      <c r="V52" s="53">
        <f t="shared" si="16"/>
        <v>40842.206440701179</v>
      </c>
      <c r="W52" s="47">
        <f t="shared" si="17"/>
        <v>40842.206440701179</v>
      </c>
      <c r="X52" s="50">
        <f t="shared" si="18"/>
        <v>2.0179693546454356E-2</v>
      </c>
    </row>
    <row r="53" spans="2:24" s="314" customFormat="1" x14ac:dyDescent="0.25">
      <c r="B53" s="46">
        <f t="shared" si="0"/>
        <v>23</v>
      </c>
      <c r="C53" s="257" t="str">
        <f>'קיזוזים- החלטות ועדה'!C53</f>
        <v>מוזתיקה - קונצרטים לאוכלוסיות מיוחדות</v>
      </c>
      <c r="D53" s="51">
        <f>IF($C53="","",'הגבלה לסכום מבוקש (1)'!D53)</f>
        <v>100000</v>
      </c>
      <c r="E53" s="51">
        <f>IF($C53="","",'קיזוזים בגין איחורים'!F53+'קיזוזים- החלטות ועדה'!E53)</f>
        <v>0</v>
      </c>
      <c r="F53" s="51">
        <f t="shared" si="1"/>
        <v>100000</v>
      </c>
      <c r="G53" s="51">
        <f>'קיזוזים- החלטות ועדה'!G53</f>
        <v>100000</v>
      </c>
      <c r="H53" s="52">
        <f t="shared" si="2"/>
        <v>0</v>
      </c>
      <c r="I53" s="51">
        <f t="shared" si="3"/>
        <v>100000</v>
      </c>
      <c r="J53" s="51">
        <f t="shared" si="4"/>
        <v>99999.999999999985</v>
      </c>
      <c r="K53" s="317">
        <f t="shared" si="5"/>
        <v>0</v>
      </c>
      <c r="L53" s="53">
        <f t="shared" si="6"/>
        <v>99999.999999999985</v>
      </c>
      <c r="M53" s="53">
        <f t="shared" si="7"/>
        <v>99999.999999999971</v>
      </c>
      <c r="N53" s="317">
        <f t="shared" si="8"/>
        <v>0</v>
      </c>
      <c r="O53" s="53">
        <f t="shared" si="9"/>
        <v>99999.999999999971</v>
      </c>
      <c r="P53" s="53">
        <f t="shared" si="10"/>
        <v>99999.999999999956</v>
      </c>
      <c r="Q53" s="317">
        <f t="shared" si="11"/>
        <v>0</v>
      </c>
      <c r="R53" s="53">
        <f t="shared" si="12"/>
        <v>99999.999999999956</v>
      </c>
      <c r="S53" s="53">
        <f t="shared" si="13"/>
        <v>99999.999999999971</v>
      </c>
      <c r="T53" s="317">
        <f t="shared" si="14"/>
        <v>0</v>
      </c>
      <c r="U53" s="53">
        <f t="shared" si="15"/>
        <v>99999.999999999971</v>
      </c>
      <c r="V53" s="53">
        <f t="shared" si="16"/>
        <v>99999.999999999956</v>
      </c>
      <c r="W53" s="47">
        <f t="shared" si="17"/>
        <v>99999.999999999956</v>
      </c>
      <c r="X53" s="50">
        <f t="shared" si="18"/>
        <v>4.9408921077153986E-2</v>
      </c>
    </row>
    <row r="54" spans="2:24" s="314" customFormat="1" x14ac:dyDescent="0.25">
      <c r="B54" s="46">
        <f t="shared" si="0"/>
        <v>24</v>
      </c>
      <c r="C54" s="257" t="str">
        <f>'קיזוזים- החלטות ועדה'!C54</f>
        <v>קשת אילון - סמינרים לנגנים ישראליים צעירים</v>
      </c>
      <c r="D54" s="51">
        <f>IF($C54="","",'הגבלה לסכום מבוקש (1)'!D54)</f>
        <v>200000</v>
      </c>
      <c r="E54" s="51">
        <f>IF($C54="","",'קיזוזים בגין איחורים'!F54+'קיזוזים- החלטות ועדה'!E54)</f>
        <v>0</v>
      </c>
      <c r="F54" s="51">
        <f t="shared" si="1"/>
        <v>200000</v>
      </c>
      <c r="G54" s="51">
        <f>'קיזוזים- החלטות ועדה'!G54</f>
        <v>69928.727031855437</v>
      </c>
      <c r="H54" s="52">
        <f t="shared" si="2"/>
        <v>0</v>
      </c>
      <c r="I54" s="51">
        <f t="shared" si="3"/>
        <v>69928.727031855437</v>
      </c>
      <c r="J54" s="51">
        <f t="shared" si="4"/>
        <v>69928.727031855437</v>
      </c>
      <c r="K54" s="317">
        <f t="shared" si="5"/>
        <v>0</v>
      </c>
      <c r="L54" s="53">
        <f t="shared" si="6"/>
        <v>69928.727031855437</v>
      </c>
      <c r="M54" s="53">
        <f t="shared" si="7"/>
        <v>69928.727031855437</v>
      </c>
      <c r="N54" s="317">
        <f t="shared" si="8"/>
        <v>0</v>
      </c>
      <c r="O54" s="53">
        <f t="shared" si="9"/>
        <v>69928.727031855437</v>
      </c>
      <c r="P54" s="53">
        <f t="shared" si="10"/>
        <v>69928.727031855437</v>
      </c>
      <c r="Q54" s="317">
        <f t="shared" si="11"/>
        <v>0</v>
      </c>
      <c r="R54" s="53">
        <f t="shared" si="12"/>
        <v>69928.727031855437</v>
      </c>
      <c r="S54" s="53">
        <f t="shared" si="13"/>
        <v>69928.727031855451</v>
      </c>
      <c r="T54" s="317">
        <f t="shared" si="14"/>
        <v>0</v>
      </c>
      <c r="U54" s="53">
        <f t="shared" si="15"/>
        <v>69928.727031855451</v>
      </c>
      <c r="V54" s="53">
        <f t="shared" si="16"/>
        <v>69928.727031855451</v>
      </c>
      <c r="W54" s="47">
        <f t="shared" si="17"/>
        <v>69928.727031855451</v>
      </c>
      <c r="X54" s="50">
        <f t="shared" si="18"/>
        <v>3.4551029549427917E-2</v>
      </c>
    </row>
    <row r="55" spans="2:24" s="314" customFormat="1" x14ac:dyDescent="0.25">
      <c r="B55" s="46" t="str">
        <f t="shared" si="0"/>
        <v/>
      </c>
      <c r="C55" s="257" t="str">
        <f>'קיזוזים- החלטות ועדה'!C55</f>
        <v/>
      </c>
      <c r="D55" s="51" t="str">
        <f>IF($C55="","",'הגבלה לסכום מבוקש (1)'!D55)</f>
        <v/>
      </c>
      <c r="E55" s="51" t="str">
        <f>IF($C55="","",'קיזוזים בגין איחורים'!F55+'קיזוזים- החלטות ועדה'!E55)</f>
        <v/>
      </c>
      <c r="F55" s="51" t="str">
        <f t="shared" si="1"/>
        <v/>
      </c>
      <c r="G55" s="51" t="str">
        <f>'קיזוזים- החלטות ועדה'!G55</f>
        <v/>
      </c>
      <c r="H55" s="52" t="str">
        <f t="shared" si="2"/>
        <v/>
      </c>
      <c r="I55" s="51" t="str">
        <f t="shared" si="3"/>
        <v/>
      </c>
      <c r="J55" s="51" t="str">
        <f t="shared" si="4"/>
        <v/>
      </c>
      <c r="K55" s="317">
        <f t="shared" si="5"/>
        <v>0</v>
      </c>
      <c r="L55" s="53" t="str">
        <f t="shared" si="6"/>
        <v/>
      </c>
      <c r="M55" s="53" t="str">
        <f t="shared" si="7"/>
        <v/>
      </c>
      <c r="N55" s="317">
        <f t="shared" si="8"/>
        <v>0</v>
      </c>
      <c r="O55" s="53" t="str">
        <f t="shared" si="9"/>
        <v/>
      </c>
      <c r="P55" s="53" t="str">
        <f t="shared" si="10"/>
        <v/>
      </c>
      <c r="Q55" s="317">
        <f t="shared" si="11"/>
        <v>0</v>
      </c>
      <c r="R55" s="53" t="str">
        <f t="shared" si="12"/>
        <v/>
      </c>
      <c r="S55" s="53" t="str">
        <f t="shared" si="13"/>
        <v/>
      </c>
      <c r="T55" s="317">
        <f t="shared" si="14"/>
        <v>0</v>
      </c>
      <c r="U55" s="53" t="str">
        <f t="shared" si="15"/>
        <v/>
      </c>
      <c r="V55" s="53" t="str">
        <f t="shared" si="16"/>
        <v/>
      </c>
      <c r="W55" s="47" t="str">
        <f t="shared" si="17"/>
        <v/>
      </c>
      <c r="X55" s="50" t="str">
        <f t="shared" si="18"/>
        <v/>
      </c>
    </row>
    <row r="56" spans="2:24" s="314" customFormat="1" x14ac:dyDescent="0.25">
      <c r="B56" s="46">
        <f t="shared" si="0"/>
        <v>26</v>
      </c>
      <c r="C56" s="257" t="str">
        <f>'קיזוזים- החלטות ועדה'!C56</f>
        <v>בר-קיימא  - ליריק אופרה - פרויקט אוופראי</v>
      </c>
      <c r="D56" s="51">
        <f>IF($C56="","",'הגבלה לסכום מבוקש (1)'!D56)</f>
        <v>100000</v>
      </c>
      <c r="E56" s="51">
        <f>IF($C56="","",'קיזוזים בגין איחורים'!F56+'קיזוזים- החלטות ועדה'!E56)</f>
        <v>0</v>
      </c>
      <c r="F56" s="51">
        <f t="shared" si="1"/>
        <v>100000</v>
      </c>
      <c r="G56" s="51">
        <f>'קיזוזים- החלטות ועדה'!G56</f>
        <v>53984.870667956769</v>
      </c>
      <c r="H56" s="52">
        <f t="shared" si="2"/>
        <v>0</v>
      </c>
      <c r="I56" s="51">
        <f t="shared" si="3"/>
        <v>53984.870667956769</v>
      </c>
      <c r="J56" s="51">
        <f t="shared" si="4"/>
        <v>53984.870667956769</v>
      </c>
      <c r="K56" s="317">
        <f t="shared" si="5"/>
        <v>0</v>
      </c>
      <c r="L56" s="53">
        <f t="shared" si="6"/>
        <v>53984.870667956769</v>
      </c>
      <c r="M56" s="53">
        <f t="shared" si="7"/>
        <v>53984.870667956769</v>
      </c>
      <c r="N56" s="317">
        <f t="shared" si="8"/>
        <v>0</v>
      </c>
      <c r="O56" s="53">
        <f t="shared" si="9"/>
        <v>53984.870667956769</v>
      </c>
      <c r="P56" s="53">
        <f t="shared" si="10"/>
        <v>53984.870667956769</v>
      </c>
      <c r="Q56" s="317">
        <f t="shared" si="11"/>
        <v>0</v>
      </c>
      <c r="R56" s="53">
        <f t="shared" si="12"/>
        <v>53984.870667956769</v>
      </c>
      <c r="S56" s="53">
        <f t="shared" si="13"/>
        <v>53984.870667956784</v>
      </c>
      <c r="T56" s="317">
        <f t="shared" si="14"/>
        <v>0</v>
      </c>
      <c r="U56" s="53">
        <f t="shared" si="15"/>
        <v>53984.870667956784</v>
      </c>
      <c r="V56" s="53">
        <f t="shared" si="16"/>
        <v>53984.870667956784</v>
      </c>
      <c r="W56" s="47">
        <f t="shared" si="17"/>
        <v>53984.870667956784</v>
      </c>
      <c r="X56" s="50">
        <f t="shared" si="18"/>
        <v>2.6673342141934432E-2</v>
      </c>
    </row>
    <row r="57" spans="2:24" s="314" customFormat="1" x14ac:dyDescent="0.25">
      <c r="B57" s="46" t="str">
        <f t="shared" si="0"/>
        <v/>
      </c>
      <c r="C57" s="257" t="str">
        <f>'קיזוזים- החלטות ועדה'!C57</f>
        <v/>
      </c>
      <c r="D57" s="51" t="str">
        <f>IF($C57="","",'הגבלה לסכום מבוקש (1)'!D57)</f>
        <v/>
      </c>
      <c r="E57" s="51" t="str">
        <f>IF($C57="","",'קיזוזים בגין איחורים'!F57+'קיזוזים- החלטות ועדה'!E57)</f>
        <v/>
      </c>
      <c r="F57" s="51" t="str">
        <f t="shared" si="1"/>
        <v/>
      </c>
      <c r="G57" s="51" t="str">
        <f>'קיזוזים- החלטות ועדה'!G57</f>
        <v/>
      </c>
      <c r="H57" s="52" t="str">
        <f t="shared" si="2"/>
        <v/>
      </c>
      <c r="I57" s="51" t="str">
        <f t="shared" si="3"/>
        <v/>
      </c>
      <c r="J57" s="51" t="str">
        <f t="shared" si="4"/>
        <v/>
      </c>
      <c r="K57" s="317">
        <f t="shared" si="5"/>
        <v>0</v>
      </c>
      <c r="L57" s="53" t="str">
        <f t="shared" si="6"/>
        <v/>
      </c>
      <c r="M57" s="53" t="str">
        <f t="shared" si="7"/>
        <v/>
      </c>
      <c r="N57" s="317">
        <f t="shared" si="8"/>
        <v>0</v>
      </c>
      <c r="O57" s="53" t="str">
        <f t="shared" si="9"/>
        <v/>
      </c>
      <c r="P57" s="53" t="str">
        <f t="shared" si="10"/>
        <v/>
      </c>
      <c r="Q57" s="317">
        <f t="shared" si="11"/>
        <v>0</v>
      </c>
      <c r="R57" s="53" t="str">
        <f t="shared" si="12"/>
        <v/>
      </c>
      <c r="S57" s="53" t="str">
        <f t="shared" si="13"/>
        <v/>
      </c>
      <c r="T57" s="317">
        <f t="shared" si="14"/>
        <v>0</v>
      </c>
      <c r="U57" s="53" t="str">
        <f t="shared" si="15"/>
        <v/>
      </c>
      <c r="V57" s="53" t="str">
        <f t="shared" si="16"/>
        <v/>
      </c>
      <c r="W57" s="47" t="str">
        <f t="shared" si="17"/>
        <v/>
      </c>
      <c r="X57" s="50" t="str">
        <f t="shared" si="18"/>
        <v/>
      </c>
    </row>
    <row r="58" spans="2:24" s="314" customFormat="1" x14ac:dyDescent="0.25">
      <c r="B58" s="46">
        <f t="shared" si="0"/>
        <v>28</v>
      </c>
      <c r="C58" s="257" t="str">
        <f>'קיזוזים- החלטות ועדה'!C58</f>
        <v>ארגון המקהלות בישראל - ברוב קולות</v>
      </c>
      <c r="D58" s="51">
        <f>IF($C58="","",'הגבלה לסכום מבוקש (1)'!D58)</f>
        <v>80000</v>
      </c>
      <c r="E58" s="51">
        <f>IF($C58="","",'קיזוזים בגין איחורים'!F58+'קיזוזים- החלטות ועדה'!E58)</f>
        <v>0</v>
      </c>
      <c r="F58" s="51">
        <f t="shared" si="1"/>
        <v>80000</v>
      </c>
      <c r="G58" s="51">
        <f>'קיזוזים- החלטות ועדה'!G58</f>
        <v>38882.435000541751</v>
      </c>
      <c r="H58" s="52">
        <f t="shared" si="2"/>
        <v>0</v>
      </c>
      <c r="I58" s="51">
        <f t="shared" si="3"/>
        <v>38882.435000541751</v>
      </c>
      <c r="J58" s="51">
        <f t="shared" si="4"/>
        <v>38882.435000541744</v>
      </c>
      <c r="K58" s="317">
        <f t="shared" si="5"/>
        <v>0</v>
      </c>
      <c r="L58" s="53">
        <f t="shared" si="6"/>
        <v>38882.435000541744</v>
      </c>
      <c r="M58" s="53">
        <f t="shared" si="7"/>
        <v>38882.435000541736</v>
      </c>
      <c r="N58" s="317">
        <f t="shared" si="8"/>
        <v>0</v>
      </c>
      <c r="O58" s="53">
        <f t="shared" si="9"/>
        <v>38882.435000541736</v>
      </c>
      <c r="P58" s="53">
        <f t="shared" si="10"/>
        <v>38882.435000541736</v>
      </c>
      <c r="Q58" s="317">
        <f t="shared" si="11"/>
        <v>0</v>
      </c>
      <c r="R58" s="53">
        <f t="shared" si="12"/>
        <v>38882.435000541736</v>
      </c>
      <c r="S58" s="53">
        <f t="shared" si="13"/>
        <v>38882.435000541744</v>
      </c>
      <c r="T58" s="317">
        <f t="shared" si="14"/>
        <v>0</v>
      </c>
      <c r="U58" s="53">
        <f t="shared" si="15"/>
        <v>38882.435000541744</v>
      </c>
      <c r="V58" s="53">
        <f t="shared" si="16"/>
        <v>38882.435000541736</v>
      </c>
      <c r="W58" s="47">
        <f t="shared" si="17"/>
        <v>38882.435000541736</v>
      </c>
      <c r="X58" s="50">
        <f t="shared" si="18"/>
        <v>1.9211391622293371E-2</v>
      </c>
    </row>
    <row r="59" spans="2:24" s="314" customFormat="1" x14ac:dyDescent="0.25">
      <c r="B59" s="46" t="str">
        <f t="shared" si="0"/>
        <v/>
      </c>
      <c r="C59" s="257" t="str">
        <f>'קיזוזים- החלטות ועדה'!C59</f>
        <v/>
      </c>
      <c r="D59" s="51" t="str">
        <f>IF($C59="","",'הגבלה לסכום מבוקש (1)'!D59)</f>
        <v/>
      </c>
      <c r="E59" s="51" t="str">
        <f>IF($C59="","",'קיזוזים בגין איחורים'!F59+'קיזוזים- החלטות ועדה'!E59)</f>
        <v/>
      </c>
      <c r="F59" s="51" t="str">
        <f t="shared" si="1"/>
        <v/>
      </c>
      <c r="G59" s="51" t="str">
        <f>'קיזוזים- החלטות ועדה'!G59</f>
        <v/>
      </c>
      <c r="H59" s="52" t="str">
        <f t="shared" si="2"/>
        <v/>
      </c>
      <c r="I59" s="51" t="str">
        <f t="shared" si="3"/>
        <v/>
      </c>
      <c r="J59" s="51" t="str">
        <f t="shared" si="4"/>
        <v/>
      </c>
      <c r="K59" s="317">
        <f t="shared" si="5"/>
        <v>0</v>
      </c>
      <c r="L59" s="53" t="str">
        <f t="shared" si="6"/>
        <v/>
      </c>
      <c r="M59" s="53" t="str">
        <f t="shared" si="7"/>
        <v/>
      </c>
      <c r="N59" s="317">
        <f t="shared" si="8"/>
        <v>0</v>
      </c>
      <c r="O59" s="53" t="str">
        <f t="shared" si="9"/>
        <v/>
      </c>
      <c r="P59" s="53" t="str">
        <f t="shared" si="10"/>
        <v/>
      </c>
      <c r="Q59" s="317">
        <f t="shared" si="11"/>
        <v>0</v>
      </c>
      <c r="R59" s="53" t="str">
        <f t="shared" si="12"/>
        <v/>
      </c>
      <c r="S59" s="53" t="str">
        <f t="shared" si="13"/>
        <v/>
      </c>
      <c r="T59" s="317">
        <f t="shared" si="14"/>
        <v>0</v>
      </c>
      <c r="U59" s="53" t="str">
        <f t="shared" si="15"/>
        <v/>
      </c>
      <c r="V59" s="53" t="str">
        <f t="shared" si="16"/>
        <v/>
      </c>
      <c r="W59" s="47" t="str">
        <f t="shared" si="17"/>
        <v/>
      </c>
      <c r="X59" s="50" t="str">
        <f t="shared" si="18"/>
        <v/>
      </c>
    </row>
    <row r="60" spans="2:24" s="314" customFormat="1" x14ac:dyDescent="0.25">
      <c r="B60" s="46">
        <f t="shared" si="0"/>
        <v>30</v>
      </c>
      <c r="C60" s="257" t="str">
        <f>'קיזוזים- החלטות ועדה'!C60</f>
        <v xml:space="preserve">האופרה הירושלמית </v>
      </c>
      <c r="D60" s="51">
        <f>IF($C60="","",'הגבלה לסכום מבוקש (1)'!D60)</f>
        <v>110000</v>
      </c>
      <c r="E60" s="51">
        <f>IF($C60="","",'קיזוזים בגין איחורים'!F60+'קיזוזים- החלטות ועדה'!E60)</f>
        <v>0</v>
      </c>
      <c r="F60" s="51">
        <f t="shared" si="1"/>
        <v>110000</v>
      </c>
      <c r="G60" s="51">
        <f>'קיזוזים- החלטות ועדה'!G60</f>
        <v>72974.177324592791</v>
      </c>
      <c r="H60" s="52">
        <f t="shared" si="2"/>
        <v>0</v>
      </c>
      <c r="I60" s="51">
        <f t="shared" si="3"/>
        <v>72974.177324592791</v>
      </c>
      <c r="J60" s="51">
        <f t="shared" si="4"/>
        <v>72974.177324592791</v>
      </c>
      <c r="K60" s="317">
        <f t="shared" si="5"/>
        <v>0</v>
      </c>
      <c r="L60" s="53">
        <f t="shared" si="6"/>
        <v>72974.177324592791</v>
      </c>
      <c r="M60" s="53">
        <f t="shared" si="7"/>
        <v>72974.177324592791</v>
      </c>
      <c r="N60" s="317">
        <f t="shared" si="8"/>
        <v>0</v>
      </c>
      <c r="O60" s="53">
        <f t="shared" si="9"/>
        <v>72974.177324592791</v>
      </c>
      <c r="P60" s="53">
        <f t="shared" si="10"/>
        <v>72974.177324592791</v>
      </c>
      <c r="Q60" s="317">
        <f t="shared" si="11"/>
        <v>0</v>
      </c>
      <c r="R60" s="53">
        <f t="shared" si="12"/>
        <v>72974.177324592791</v>
      </c>
      <c r="S60" s="53">
        <f t="shared" si="13"/>
        <v>72974.177324592805</v>
      </c>
      <c r="T60" s="317">
        <f t="shared" si="14"/>
        <v>0</v>
      </c>
      <c r="U60" s="53">
        <f t="shared" si="15"/>
        <v>72974.177324592805</v>
      </c>
      <c r="V60" s="53">
        <f t="shared" si="16"/>
        <v>72974.177324592805</v>
      </c>
      <c r="W60" s="47">
        <f t="shared" si="17"/>
        <v>72974.177324592805</v>
      </c>
      <c r="X60" s="50">
        <f t="shared" si="18"/>
        <v>3.6055753681010473E-2</v>
      </c>
    </row>
    <row r="61" spans="2:24" s="314" customFormat="1" x14ac:dyDescent="0.25">
      <c r="B61" s="46" t="str">
        <f t="shared" si="0"/>
        <v/>
      </c>
      <c r="C61" s="257" t="str">
        <f>'קיזוזים- החלטות ועדה'!C61</f>
        <v/>
      </c>
      <c r="D61" s="51" t="str">
        <f>IF($C61="","",'הגבלה לסכום מבוקש (1)'!D61)</f>
        <v/>
      </c>
      <c r="E61" s="51" t="str">
        <f>IF($C61="","",'קיזוזים בגין איחורים'!F61+'קיזוזים- החלטות ועדה'!E61)</f>
        <v/>
      </c>
      <c r="F61" s="51" t="str">
        <f t="shared" si="1"/>
        <v/>
      </c>
      <c r="G61" s="51" t="str">
        <f>'קיזוזים- החלטות ועדה'!G61</f>
        <v/>
      </c>
      <c r="H61" s="52" t="str">
        <f t="shared" si="2"/>
        <v/>
      </c>
      <c r="I61" s="51" t="str">
        <f t="shared" si="3"/>
        <v/>
      </c>
      <c r="J61" s="51" t="str">
        <f t="shared" si="4"/>
        <v/>
      </c>
      <c r="K61" s="317">
        <f t="shared" si="5"/>
        <v>0</v>
      </c>
      <c r="L61" s="53" t="str">
        <f t="shared" si="6"/>
        <v/>
      </c>
      <c r="M61" s="53" t="str">
        <f t="shared" si="7"/>
        <v/>
      </c>
      <c r="N61" s="317">
        <f t="shared" si="8"/>
        <v>0</v>
      </c>
      <c r="O61" s="53" t="str">
        <f t="shared" si="9"/>
        <v/>
      </c>
      <c r="P61" s="53" t="str">
        <f t="shared" si="10"/>
        <v/>
      </c>
      <c r="Q61" s="317">
        <f t="shared" si="11"/>
        <v>0</v>
      </c>
      <c r="R61" s="53" t="str">
        <f t="shared" si="12"/>
        <v/>
      </c>
      <c r="S61" s="53" t="str">
        <f t="shared" si="13"/>
        <v/>
      </c>
      <c r="T61" s="317">
        <f t="shared" si="14"/>
        <v>0</v>
      </c>
      <c r="U61" s="53" t="str">
        <f t="shared" si="15"/>
        <v/>
      </c>
      <c r="V61" s="53" t="str">
        <f t="shared" si="16"/>
        <v/>
      </c>
      <c r="W61" s="47" t="str">
        <f t="shared" si="17"/>
        <v/>
      </c>
      <c r="X61" s="50" t="str">
        <f t="shared" si="18"/>
        <v/>
      </c>
    </row>
    <row r="62" spans="2:24" s="314" customFormat="1" x14ac:dyDescent="0.25">
      <c r="B62" s="46" t="str">
        <f t="shared" si="0"/>
        <v/>
      </c>
      <c r="C62" s="257" t="str">
        <f>'קיזוזים- החלטות ועדה'!C62</f>
        <v/>
      </c>
      <c r="D62" s="51" t="str">
        <f>IF($C62="","",'הגבלה לסכום מבוקש (1)'!D62)</f>
        <v/>
      </c>
      <c r="E62" s="51" t="str">
        <f>IF($C62="","",'קיזוזים בגין איחורים'!F62+'קיזוזים- החלטות ועדה'!E62)</f>
        <v/>
      </c>
      <c r="F62" s="51" t="str">
        <f t="shared" si="1"/>
        <v/>
      </c>
      <c r="G62" s="51" t="str">
        <f>'קיזוזים- החלטות ועדה'!G62</f>
        <v/>
      </c>
      <c r="H62" s="52" t="str">
        <f t="shared" si="2"/>
        <v/>
      </c>
      <c r="I62" s="51" t="str">
        <f t="shared" si="3"/>
        <v/>
      </c>
      <c r="J62" s="51" t="str">
        <f t="shared" si="4"/>
        <v/>
      </c>
      <c r="K62" s="317">
        <f t="shared" si="5"/>
        <v>0</v>
      </c>
      <c r="L62" s="53" t="str">
        <f t="shared" si="6"/>
        <v/>
      </c>
      <c r="M62" s="53" t="str">
        <f t="shared" si="7"/>
        <v/>
      </c>
      <c r="N62" s="317">
        <f t="shared" si="8"/>
        <v>0</v>
      </c>
      <c r="O62" s="53" t="str">
        <f t="shared" si="9"/>
        <v/>
      </c>
      <c r="P62" s="53" t="str">
        <f t="shared" si="10"/>
        <v/>
      </c>
      <c r="Q62" s="317">
        <f t="shared" si="11"/>
        <v>0</v>
      </c>
      <c r="R62" s="53" t="str">
        <f t="shared" si="12"/>
        <v/>
      </c>
      <c r="S62" s="53" t="str">
        <f t="shared" si="13"/>
        <v/>
      </c>
      <c r="T62" s="317">
        <f t="shared" si="14"/>
        <v>0</v>
      </c>
      <c r="U62" s="53" t="str">
        <f t="shared" si="15"/>
        <v/>
      </c>
      <c r="V62" s="53" t="str">
        <f t="shared" si="16"/>
        <v/>
      </c>
      <c r="W62" s="47" t="str">
        <f t="shared" si="17"/>
        <v/>
      </c>
      <c r="X62" s="50" t="str">
        <f t="shared" si="18"/>
        <v/>
      </c>
    </row>
    <row r="63" spans="2:24" s="314" customFormat="1" x14ac:dyDescent="0.25">
      <c r="B63" s="46">
        <f t="shared" si="0"/>
        <v>33</v>
      </c>
      <c r="C63" s="257" t="str">
        <f>'קיזוזים- החלטות ועדה'!C63</f>
        <v>אתו"ס - אופרה חיפה</v>
      </c>
      <c r="D63" s="51">
        <f>IF($C63="","",'הגבלה לסכום מבוקש (1)'!D63)</f>
        <v>320000</v>
      </c>
      <c r="E63" s="51">
        <f>IF($C63="","",'קיזוזים בגין איחורים'!F63+'קיזוזים- החלטות ועדה'!E63)</f>
        <v>0</v>
      </c>
      <c r="F63" s="51">
        <f t="shared" si="1"/>
        <v>320000</v>
      </c>
      <c r="G63" s="51">
        <f>'קיזוזים- החלטות ועדה'!G63</f>
        <v>144481.10725032046</v>
      </c>
      <c r="H63" s="52">
        <f t="shared" si="2"/>
        <v>0</v>
      </c>
      <c r="I63" s="51">
        <f t="shared" si="3"/>
        <v>144481.10725032046</v>
      </c>
      <c r="J63" s="51">
        <f t="shared" si="4"/>
        <v>144481.10725032046</v>
      </c>
      <c r="K63" s="317">
        <f t="shared" si="5"/>
        <v>0</v>
      </c>
      <c r="L63" s="53">
        <f t="shared" si="6"/>
        <v>144481.10725032046</v>
      </c>
      <c r="M63" s="53">
        <f t="shared" si="7"/>
        <v>144481.10725032046</v>
      </c>
      <c r="N63" s="317">
        <f t="shared" si="8"/>
        <v>0</v>
      </c>
      <c r="O63" s="53">
        <f t="shared" si="9"/>
        <v>144481.10725032046</v>
      </c>
      <c r="P63" s="53">
        <f t="shared" si="10"/>
        <v>144481.10725032046</v>
      </c>
      <c r="Q63" s="317">
        <f t="shared" si="11"/>
        <v>0</v>
      </c>
      <c r="R63" s="53">
        <f t="shared" si="12"/>
        <v>144481.10725032046</v>
      </c>
      <c r="S63" s="53">
        <f t="shared" si="13"/>
        <v>144481.10725032049</v>
      </c>
      <c r="T63" s="317">
        <f t="shared" si="14"/>
        <v>0</v>
      </c>
      <c r="U63" s="53">
        <f t="shared" si="15"/>
        <v>144481.10725032049</v>
      </c>
      <c r="V63" s="53">
        <f t="shared" si="16"/>
        <v>144481.10725032046</v>
      </c>
      <c r="W63" s="47">
        <f t="shared" si="17"/>
        <v>144481.10725032046</v>
      </c>
      <c r="X63" s="50">
        <f t="shared" si="18"/>
        <v>7.138655625270908E-2</v>
      </c>
    </row>
    <row r="64" spans="2:24" s="314" customFormat="1" x14ac:dyDescent="0.25">
      <c r="B64" s="46" t="str">
        <f t="shared" si="0"/>
        <v/>
      </c>
      <c r="C64" s="257" t="str">
        <f>'קיזוזים- החלטות ועדה'!C64</f>
        <v/>
      </c>
      <c r="D64" s="51" t="str">
        <f>IF($C64="","",'הגבלה לסכום מבוקש (1)'!D64)</f>
        <v/>
      </c>
      <c r="E64" s="51" t="str">
        <f>IF($C64="","",'קיזוזים בגין איחורים'!F64+'קיזוזים- החלטות ועדה'!E64)</f>
        <v/>
      </c>
      <c r="F64" s="51" t="str">
        <f t="shared" si="1"/>
        <v/>
      </c>
      <c r="G64" s="51" t="str">
        <f>'קיזוזים- החלטות ועדה'!G64</f>
        <v/>
      </c>
      <c r="H64" s="52" t="str">
        <f t="shared" si="2"/>
        <v/>
      </c>
      <c r="I64" s="51" t="str">
        <f t="shared" si="3"/>
        <v/>
      </c>
      <c r="J64" s="51" t="str">
        <f t="shared" si="4"/>
        <v/>
      </c>
      <c r="K64" s="317">
        <f t="shared" si="5"/>
        <v>0</v>
      </c>
      <c r="L64" s="53" t="str">
        <f t="shared" si="6"/>
        <v/>
      </c>
      <c r="M64" s="53" t="str">
        <f t="shared" si="7"/>
        <v/>
      </c>
      <c r="N64" s="317">
        <f t="shared" si="8"/>
        <v>0</v>
      </c>
      <c r="O64" s="53" t="str">
        <f t="shared" si="9"/>
        <v/>
      </c>
      <c r="P64" s="53" t="str">
        <f t="shared" si="10"/>
        <v/>
      </c>
      <c r="Q64" s="317">
        <f t="shared" si="11"/>
        <v>0</v>
      </c>
      <c r="R64" s="53" t="str">
        <f t="shared" si="12"/>
        <v/>
      </c>
      <c r="S64" s="53" t="str">
        <f t="shared" si="13"/>
        <v/>
      </c>
      <c r="T64" s="317">
        <f t="shared" si="14"/>
        <v>0</v>
      </c>
      <c r="U64" s="53" t="str">
        <f t="shared" si="15"/>
        <v/>
      </c>
      <c r="V64" s="53" t="str">
        <f t="shared" si="16"/>
        <v/>
      </c>
      <c r="W64" s="47" t="str">
        <f t="shared" si="17"/>
        <v/>
      </c>
      <c r="X64" s="50" t="str">
        <f t="shared" si="18"/>
        <v/>
      </c>
    </row>
    <row r="65" spans="2:24" s="314" customFormat="1" x14ac:dyDescent="0.25">
      <c r="B65" s="46">
        <f t="shared" si="0"/>
        <v>35</v>
      </c>
      <c r="C65" s="257" t="str">
        <f>'קיזוזים- החלטות ועדה'!C65</f>
        <v xml:space="preserve">הקשר הווקאלי וינה - תל אביב </v>
      </c>
      <c r="D65" s="51">
        <f>IF($C65="","",'הגבלה לסכום מבוקש (1)'!D65)</f>
        <v>160000</v>
      </c>
      <c r="E65" s="51">
        <f>IF($C65="","",'קיזוזים בגין איחורים'!F65+'קיזוזים- החלטות ועדה'!E65)</f>
        <v>0</v>
      </c>
      <c r="F65" s="51">
        <f t="shared" si="1"/>
        <v>160000</v>
      </c>
      <c r="G65" s="51">
        <f>'קיזוזים- החלטות ועדה'!G65</f>
        <v>66186.31217321349</v>
      </c>
      <c r="H65" s="52">
        <f t="shared" si="2"/>
        <v>0</v>
      </c>
      <c r="I65" s="51">
        <f t="shared" si="3"/>
        <v>66186.31217321349</v>
      </c>
      <c r="J65" s="51">
        <f t="shared" si="4"/>
        <v>66186.31217321349</v>
      </c>
      <c r="K65" s="317">
        <f t="shared" si="5"/>
        <v>0</v>
      </c>
      <c r="L65" s="53">
        <f t="shared" si="6"/>
        <v>66186.31217321349</v>
      </c>
      <c r="M65" s="53">
        <f t="shared" si="7"/>
        <v>66186.31217321349</v>
      </c>
      <c r="N65" s="317">
        <f t="shared" si="8"/>
        <v>0</v>
      </c>
      <c r="O65" s="53">
        <f t="shared" si="9"/>
        <v>66186.31217321349</v>
      </c>
      <c r="P65" s="53">
        <f t="shared" si="10"/>
        <v>66186.31217321349</v>
      </c>
      <c r="Q65" s="317">
        <f t="shared" si="11"/>
        <v>0</v>
      </c>
      <c r="R65" s="53">
        <f t="shared" si="12"/>
        <v>66186.31217321349</v>
      </c>
      <c r="S65" s="53">
        <f t="shared" si="13"/>
        <v>66186.312173213504</v>
      </c>
      <c r="T65" s="317">
        <f t="shared" si="14"/>
        <v>0</v>
      </c>
      <c r="U65" s="53">
        <f t="shared" si="15"/>
        <v>66186.312173213504</v>
      </c>
      <c r="V65" s="53">
        <f t="shared" si="16"/>
        <v>66186.312173213504</v>
      </c>
      <c r="W65" s="47">
        <f t="shared" si="17"/>
        <v>66186.312173213504</v>
      </c>
      <c r="X65" s="50">
        <f t="shared" si="18"/>
        <v>3.2701942745541834E-2</v>
      </c>
    </row>
    <row r="66" spans="2:24" s="314" customFormat="1" x14ac:dyDescent="0.25">
      <c r="B66" s="46">
        <f t="shared" si="0"/>
        <v>36</v>
      </c>
      <c r="C66" s="257" t="str">
        <f>'קיזוזים- החלטות ועדה'!C66</f>
        <v>בר-קיימא  -  iluminations</v>
      </c>
      <c r="D66" s="51">
        <f>IF($C66="","",'הגבלה לסכום מבוקש (1)'!D66)</f>
        <v>100000</v>
      </c>
      <c r="E66" s="51">
        <f>IF($C66="","",'קיזוזים בגין איחורים'!F66+'קיזוזים- החלטות ועדה'!E66)</f>
        <v>0</v>
      </c>
      <c r="F66" s="51">
        <f t="shared" si="1"/>
        <v>100000</v>
      </c>
      <c r="G66" s="51">
        <f>'קיזוזים- החלטות ועדה'!G66</f>
        <v>56511.058380317379</v>
      </c>
      <c r="H66" s="52">
        <f t="shared" si="2"/>
        <v>0</v>
      </c>
      <c r="I66" s="51">
        <f t="shared" si="3"/>
        <v>56511.058380317379</v>
      </c>
      <c r="J66" s="51">
        <f t="shared" si="4"/>
        <v>56511.058380317372</v>
      </c>
      <c r="K66" s="317">
        <f t="shared" si="5"/>
        <v>0</v>
      </c>
      <c r="L66" s="53">
        <f t="shared" si="6"/>
        <v>56511.058380317372</v>
      </c>
      <c r="M66" s="53">
        <f t="shared" si="7"/>
        <v>56511.058380317365</v>
      </c>
      <c r="N66" s="317">
        <f t="shared" si="8"/>
        <v>0</v>
      </c>
      <c r="O66" s="53">
        <f t="shared" si="9"/>
        <v>56511.058380317365</v>
      </c>
      <c r="P66" s="53">
        <f t="shared" si="10"/>
        <v>56511.058380317358</v>
      </c>
      <c r="Q66" s="317">
        <f t="shared" si="11"/>
        <v>0</v>
      </c>
      <c r="R66" s="53">
        <f t="shared" si="12"/>
        <v>56511.058380317358</v>
      </c>
      <c r="S66" s="53">
        <f t="shared" si="13"/>
        <v>56511.058380317372</v>
      </c>
      <c r="T66" s="317">
        <f t="shared" si="14"/>
        <v>0</v>
      </c>
      <c r="U66" s="53">
        <f t="shared" si="15"/>
        <v>56511.058380317372</v>
      </c>
      <c r="V66" s="53">
        <f t="shared" si="16"/>
        <v>56511.058380317365</v>
      </c>
      <c r="W66" s="47">
        <f t="shared" si="17"/>
        <v>56511.058380317365</v>
      </c>
      <c r="X66" s="50">
        <f t="shared" si="18"/>
        <v>2.7921504234995433E-2</v>
      </c>
    </row>
    <row r="67" spans="2:24" s="314" customFormat="1" x14ac:dyDescent="0.25">
      <c r="B67" s="46">
        <f t="shared" si="0"/>
        <v>37</v>
      </c>
      <c r="C67" s="257" t="str">
        <f>'קיזוזים- החלטות ועדה'!C67</f>
        <v>בר-קיימא - קולות חבויים</v>
      </c>
      <c r="D67" s="51">
        <f>IF($C67="","",'הגבלה לסכום מבוקש (1)'!D67)</f>
        <v>100000</v>
      </c>
      <c r="E67" s="51">
        <f>IF($C67="","",'קיזוזים בגין איחורים'!F67+'קיזוזים- החלטות ועדה'!E67)</f>
        <v>0</v>
      </c>
      <c r="F67" s="51">
        <f t="shared" si="1"/>
        <v>100000</v>
      </c>
      <c r="G67" s="51">
        <f>'קיזוזים- החלטות ועדה'!G67</f>
        <v>43647.787695945772</v>
      </c>
      <c r="H67" s="52">
        <f t="shared" si="2"/>
        <v>0</v>
      </c>
      <c r="I67" s="51">
        <f t="shared" si="3"/>
        <v>43647.787695945772</v>
      </c>
      <c r="J67" s="51">
        <f t="shared" si="4"/>
        <v>43647.787695945764</v>
      </c>
      <c r="K67" s="317">
        <f t="shared" si="5"/>
        <v>0</v>
      </c>
      <c r="L67" s="53">
        <f t="shared" si="6"/>
        <v>43647.787695945764</v>
      </c>
      <c r="M67" s="53">
        <f t="shared" si="7"/>
        <v>43647.787695945757</v>
      </c>
      <c r="N67" s="317">
        <f t="shared" si="8"/>
        <v>0</v>
      </c>
      <c r="O67" s="53">
        <f t="shared" si="9"/>
        <v>43647.787695945757</v>
      </c>
      <c r="P67" s="53">
        <f t="shared" si="10"/>
        <v>43647.78769594575</v>
      </c>
      <c r="Q67" s="317">
        <f t="shared" si="11"/>
        <v>0</v>
      </c>
      <c r="R67" s="53">
        <f t="shared" si="12"/>
        <v>43647.78769594575</v>
      </c>
      <c r="S67" s="53">
        <f t="shared" si="13"/>
        <v>43647.787695945757</v>
      </c>
      <c r="T67" s="317">
        <f t="shared" si="14"/>
        <v>0</v>
      </c>
      <c r="U67" s="53">
        <f t="shared" si="15"/>
        <v>43647.787695945757</v>
      </c>
      <c r="V67" s="53">
        <f t="shared" si="16"/>
        <v>43647.78769594575</v>
      </c>
      <c r="W67" s="47">
        <f t="shared" si="17"/>
        <v>43647.78769594575</v>
      </c>
      <c r="X67" s="50">
        <f t="shared" si="18"/>
        <v>2.1565900974613573E-2</v>
      </c>
    </row>
    <row r="68" spans="2:24" s="314" customFormat="1" x14ac:dyDescent="0.25">
      <c r="B68" s="46" t="str">
        <f t="shared" si="0"/>
        <v/>
      </c>
      <c r="C68" s="257" t="str">
        <f>'קיזוזים- החלטות ועדה'!C68</f>
        <v/>
      </c>
      <c r="D68" s="51" t="str">
        <f>IF($C68="","",'הגבלה לסכום מבוקש (1)'!D68)</f>
        <v/>
      </c>
      <c r="E68" s="51" t="str">
        <f>IF($C68="","",'קיזוזים בגין איחורים'!F68+'קיזוזים- החלטות ועדה'!E68)</f>
        <v/>
      </c>
      <c r="F68" s="51" t="str">
        <f t="shared" si="1"/>
        <v/>
      </c>
      <c r="G68" s="51" t="str">
        <f>'קיזוזים- החלטות ועדה'!G68</f>
        <v/>
      </c>
      <c r="H68" s="52" t="str">
        <f t="shared" si="2"/>
        <v/>
      </c>
      <c r="I68" s="51" t="str">
        <f t="shared" si="3"/>
        <v/>
      </c>
      <c r="J68" s="51" t="str">
        <f t="shared" si="4"/>
        <v/>
      </c>
      <c r="K68" s="317">
        <f t="shared" si="5"/>
        <v>0</v>
      </c>
      <c r="L68" s="53" t="str">
        <f t="shared" si="6"/>
        <v/>
      </c>
      <c r="M68" s="53" t="str">
        <f t="shared" si="7"/>
        <v/>
      </c>
      <c r="N68" s="317">
        <f t="shared" si="8"/>
        <v>0</v>
      </c>
      <c r="O68" s="53" t="str">
        <f t="shared" si="9"/>
        <v/>
      </c>
      <c r="P68" s="53" t="str">
        <f t="shared" si="10"/>
        <v/>
      </c>
      <c r="Q68" s="317">
        <f t="shared" si="11"/>
        <v>0</v>
      </c>
      <c r="R68" s="53" t="str">
        <f t="shared" si="12"/>
        <v/>
      </c>
      <c r="S68" s="53" t="str">
        <f t="shared" si="13"/>
        <v/>
      </c>
      <c r="T68" s="317">
        <f t="shared" si="14"/>
        <v>0</v>
      </c>
      <c r="U68" s="53" t="str">
        <f t="shared" si="15"/>
        <v/>
      </c>
      <c r="V68" s="53" t="str">
        <f t="shared" si="16"/>
        <v/>
      </c>
      <c r="W68" s="47" t="str">
        <f t="shared" si="17"/>
        <v/>
      </c>
      <c r="X68" s="50" t="str">
        <f t="shared" si="18"/>
        <v/>
      </c>
    </row>
    <row r="69" spans="2:24" s="314" customFormat="1" x14ac:dyDescent="0.25">
      <c r="B69" s="46" t="str">
        <f t="shared" si="0"/>
        <v/>
      </c>
      <c r="C69" s="257" t="str">
        <f>'קיזוזים- החלטות ועדה'!C69</f>
        <v/>
      </c>
      <c r="D69" s="51" t="str">
        <f>IF($C69="","",'הגבלה לסכום מבוקש (1)'!D69)</f>
        <v/>
      </c>
      <c r="E69" s="51" t="str">
        <f>IF($C69="","",'קיזוזים בגין איחורים'!F69+'קיזוזים- החלטות ועדה'!E69)</f>
        <v/>
      </c>
      <c r="F69" s="51" t="str">
        <f t="shared" si="1"/>
        <v/>
      </c>
      <c r="G69" s="51" t="str">
        <f>'קיזוזים- החלטות ועדה'!G69</f>
        <v/>
      </c>
      <c r="H69" s="52" t="str">
        <f t="shared" si="2"/>
        <v/>
      </c>
      <c r="I69" s="51" t="str">
        <f t="shared" si="3"/>
        <v/>
      </c>
      <c r="J69" s="51" t="str">
        <f t="shared" si="4"/>
        <v/>
      </c>
      <c r="K69" s="317">
        <f t="shared" si="5"/>
        <v>0</v>
      </c>
      <c r="L69" s="53" t="str">
        <f t="shared" si="6"/>
        <v/>
      </c>
      <c r="M69" s="53" t="str">
        <f t="shared" si="7"/>
        <v/>
      </c>
      <c r="N69" s="317">
        <f t="shared" si="8"/>
        <v>0</v>
      </c>
      <c r="O69" s="53" t="str">
        <f t="shared" si="9"/>
        <v/>
      </c>
      <c r="P69" s="53" t="str">
        <f t="shared" si="10"/>
        <v/>
      </c>
      <c r="Q69" s="317">
        <f t="shared" si="11"/>
        <v>0</v>
      </c>
      <c r="R69" s="53" t="str">
        <f t="shared" si="12"/>
        <v/>
      </c>
      <c r="S69" s="53" t="str">
        <f t="shared" si="13"/>
        <v/>
      </c>
      <c r="T69" s="317">
        <f t="shared" si="14"/>
        <v>0</v>
      </c>
      <c r="U69" s="53" t="str">
        <f t="shared" si="15"/>
        <v/>
      </c>
      <c r="V69" s="53" t="str">
        <f t="shared" si="16"/>
        <v/>
      </c>
      <c r="W69" s="47" t="str">
        <f t="shared" si="17"/>
        <v/>
      </c>
      <c r="X69" s="50" t="str">
        <f t="shared" si="18"/>
        <v/>
      </c>
    </row>
    <row r="70" spans="2:24" s="314" customFormat="1" x14ac:dyDescent="0.25">
      <c r="B70" s="46">
        <f t="shared" si="0"/>
        <v>40</v>
      </c>
      <c r="C70" s="257" t="str">
        <f>'קיזוזים- החלטות ועדה'!C70</f>
        <v>צוותא  - צלילי קסם</v>
      </c>
      <c r="D70" s="51">
        <f>IF($C70="","",'הגבלה לסכום מבוקש (1)'!D70)</f>
        <v>150000</v>
      </c>
      <c r="E70" s="51">
        <f>IF($C70="","",'קיזוזים בגין איחורים'!F70+'קיזוזים- החלטות ועדה'!E70)</f>
        <v>0</v>
      </c>
      <c r="F70" s="51">
        <f t="shared" si="1"/>
        <v>150000</v>
      </c>
      <c r="G70" s="51">
        <f>'קיזוזים- החלטות ועדה'!G70</f>
        <v>33717.710329870621</v>
      </c>
      <c r="H70" s="52">
        <f t="shared" si="2"/>
        <v>0</v>
      </c>
      <c r="I70" s="51">
        <f t="shared" si="3"/>
        <v>33717.710329870621</v>
      </c>
      <c r="J70" s="51">
        <f t="shared" si="4"/>
        <v>33717.710329870621</v>
      </c>
      <c r="K70" s="317">
        <f t="shared" si="5"/>
        <v>0</v>
      </c>
      <c r="L70" s="53">
        <f t="shared" si="6"/>
        <v>33717.710329870621</v>
      </c>
      <c r="M70" s="53">
        <f t="shared" si="7"/>
        <v>33717.710329870621</v>
      </c>
      <c r="N70" s="317">
        <f t="shared" si="8"/>
        <v>0</v>
      </c>
      <c r="O70" s="53">
        <f t="shared" si="9"/>
        <v>33717.710329870621</v>
      </c>
      <c r="P70" s="53">
        <f t="shared" si="10"/>
        <v>33717.710329870621</v>
      </c>
      <c r="Q70" s="317">
        <f t="shared" si="11"/>
        <v>0</v>
      </c>
      <c r="R70" s="53">
        <f t="shared" si="12"/>
        <v>33717.710329870621</v>
      </c>
      <c r="S70" s="53">
        <f t="shared" si="13"/>
        <v>33717.710329870628</v>
      </c>
      <c r="T70" s="317">
        <f t="shared" si="14"/>
        <v>0</v>
      </c>
      <c r="U70" s="53">
        <f t="shared" si="15"/>
        <v>33717.710329870628</v>
      </c>
      <c r="V70" s="53">
        <f t="shared" si="16"/>
        <v>33717.710329870628</v>
      </c>
      <c r="W70" s="47">
        <f t="shared" si="17"/>
        <v>33717.710329870628</v>
      </c>
      <c r="X70" s="50">
        <f t="shared" si="18"/>
        <v>1.6659556885909182E-2</v>
      </c>
    </row>
    <row r="71" spans="2:24" s="314" customFormat="1" x14ac:dyDescent="0.25">
      <c r="B71" s="46" t="str">
        <f t="shared" si="0"/>
        <v/>
      </c>
      <c r="C71" s="257" t="str">
        <f>'קיזוזים- החלטות ועדה'!C71</f>
        <v/>
      </c>
      <c r="D71" s="51" t="str">
        <f>IF($C71="","",'הגבלה לסכום מבוקש (1)'!D71)</f>
        <v/>
      </c>
      <c r="E71" s="51" t="str">
        <f>IF($C71="","",'קיזוזים בגין איחורים'!F71+'קיזוזים- החלטות ועדה'!E71)</f>
        <v/>
      </c>
      <c r="F71" s="51" t="str">
        <f t="shared" si="1"/>
        <v/>
      </c>
      <c r="G71" s="51" t="str">
        <f>'קיזוזים- החלטות ועדה'!G71</f>
        <v/>
      </c>
      <c r="H71" s="52" t="str">
        <f t="shared" si="2"/>
        <v/>
      </c>
      <c r="I71" s="51" t="str">
        <f t="shared" si="3"/>
        <v/>
      </c>
      <c r="J71" s="51" t="str">
        <f t="shared" si="4"/>
        <v/>
      </c>
      <c r="K71" s="317">
        <f t="shared" si="5"/>
        <v>0</v>
      </c>
      <c r="L71" s="53" t="str">
        <f t="shared" si="6"/>
        <v/>
      </c>
      <c r="M71" s="53" t="str">
        <f t="shared" si="7"/>
        <v/>
      </c>
      <c r="N71" s="317">
        <f t="shared" si="8"/>
        <v>0</v>
      </c>
      <c r="O71" s="53" t="str">
        <f t="shared" si="9"/>
        <v/>
      </c>
      <c r="P71" s="53" t="str">
        <f t="shared" si="10"/>
        <v/>
      </c>
      <c r="Q71" s="317">
        <f t="shared" si="11"/>
        <v>0</v>
      </c>
      <c r="R71" s="53" t="str">
        <f t="shared" si="12"/>
        <v/>
      </c>
      <c r="S71" s="53" t="str">
        <f t="shared" si="13"/>
        <v/>
      </c>
      <c r="T71" s="317">
        <f t="shared" si="14"/>
        <v>0</v>
      </c>
      <c r="U71" s="53" t="str">
        <f t="shared" si="15"/>
        <v/>
      </c>
      <c r="V71" s="53" t="str">
        <f t="shared" si="16"/>
        <v/>
      </c>
      <c r="W71" s="47" t="str">
        <f t="shared" si="17"/>
        <v/>
      </c>
      <c r="X71" s="50" t="str">
        <f t="shared" si="18"/>
        <v/>
      </c>
    </row>
    <row r="72" spans="2:24" s="314" customFormat="1" x14ac:dyDescent="0.25">
      <c r="B72" s="46">
        <f t="shared" si="0"/>
        <v>42</v>
      </c>
      <c r="C72" s="257" t="str">
        <f>'קיזוזים- החלטות ועדה'!C72</f>
        <v>אוצר המוסיקה היהודית - סדרת קונצרטים לעוגב</v>
      </c>
      <c r="D72" s="51">
        <f>IF($C72="","",'הגבלה לסכום מבוקש (1)'!D72)</f>
        <v>130000</v>
      </c>
      <c r="E72" s="51">
        <f>IF($C72="","",'קיזוזים בגין איחורים'!F72+'קיזוזים- החלטות ועדה'!E72)</f>
        <v>0</v>
      </c>
      <c r="F72" s="51">
        <f t="shared" si="1"/>
        <v>130000</v>
      </c>
      <c r="G72" s="51">
        <f>'קיזוזים- החלטות ועדה'!G72</f>
        <v>43834.684753899717</v>
      </c>
      <c r="H72" s="52">
        <f t="shared" si="2"/>
        <v>0</v>
      </c>
      <c r="I72" s="51">
        <f t="shared" si="3"/>
        <v>43834.684753899717</v>
      </c>
      <c r="J72" s="51">
        <f t="shared" si="4"/>
        <v>43834.684753899717</v>
      </c>
      <c r="K72" s="317">
        <f t="shared" si="5"/>
        <v>0</v>
      </c>
      <c r="L72" s="53">
        <f t="shared" si="6"/>
        <v>43834.684753899717</v>
      </c>
      <c r="M72" s="53">
        <f t="shared" si="7"/>
        <v>43834.684753899717</v>
      </c>
      <c r="N72" s="317">
        <f t="shared" si="8"/>
        <v>0</v>
      </c>
      <c r="O72" s="53">
        <f t="shared" si="9"/>
        <v>43834.684753899717</v>
      </c>
      <c r="P72" s="53">
        <f t="shared" si="10"/>
        <v>43834.684753899717</v>
      </c>
      <c r="Q72" s="317">
        <f t="shared" si="11"/>
        <v>0</v>
      </c>
      <c r="R72" s="53">
        <f t="shared" si="12"/>
        <v>43834.684753899717</v>
      </c>
      <c r="S72" s="53">
        <f t="shared" si="13"/>
        <v>43834.684753899732</v>
      </c>
      <c r="T72" s="317">
        <f t="shared" si="14"/>
        <v>0</v>
      </c>
      <c r="U72" s="53">
        <f t="shared" si="15"/>
        <v>43834.684753899732</v>
      </c>
      <c r="V72" s="53">
        <f t="shared" si="16"/>
        <v>43834.684753899732</v>
      </c>
      <c r="W72" s="47">
        <f t="shared" si="17"/>
        <v>43834.684753899732</v>
      </c>
      <c r="X72" s="50">
        <f t="shared" si="18"/>
        <v>2.1658244794473577E-2</v>
      </c>
    </row>
    <row r="73" spans="2:24" s="314" customFormat="1" x14ac:dyDescent="0.25">
      <c r="B73" s="46" t="str">
        <f t="shared" si="0"/>
        <v/>
      </c>
      <c r="C73" s="257" t="str">
        <f>'קיזוזים- החלטות ועדה'!C73</f>
        <v/>
      </c>
      <c r="D73" s="51" t="str">
        <f>IF($C73="","",'הגבלה לסכום מבוקש (1)'!D73)</f>
        <v/>
      </c>
      <c r="E73" s="51" t="str">
        <f>IF($C73="","",'קיזוזים בגין איחורים'!F73+'קיזוזים- החלטות ועדה'!E73)</f>
        <v/>
      </c>
      <c r="F73" s="51" t="str">
        <f t="shared" si="1"/>
        <v/>
      </c>
      <c r="G73" s="51" t="str">
        <f>'קיזוזים- החלטות ועדה'!G73</f>
        <v/>
      </c>
      <c r="H73" s="52" t="str">
        <f t="shared" si="2"/>
        <v/>
      </c>
      <c r="I73" s="51" t="str">
        <f t="shared" si="3"/>
        <v/>
      </c>
      <c r="J73" s="51" t="str">
        <f t="shared" si="4"/>
        <v/>
      </c>
      <c r="K73" s="317">
        <f t="shared" si="5"/>
        <v>0</v>
      </c>
      <c r="L73" s="53" t="str">
        <f t="shared" si="6"/>
        <v/>
      </c>
      <c r="M73" s="53" t="str">
        <f t="shared" si="7"/>
        <v/>
      </c>
      <c r="N73" s="317">
        <f t="shared" si="8"/>
        <v>0</v>
      </c>
      <c r="O73" s="53" t="str">
        <f t="shared" si="9"/>
        <v/>
      </c>
      <c r="P73" s="53" t="str">
        <f t="shared" si="10"/>
        <v/>
      </c>
      <c r="Q73" s="317">
        <f t="shared" si="11"/>
        <v>0</v>
      </c>
      <c r="R73" s="53" t="str">
        <f t="shared" si="12"/>
        <v/>
      </c>
      <c r="S73" s="53" t="str">
        <f t="shared" si="13"/>
        <v/>
      </c>
      <c r="T73" s="317">
        <f t="shared" si="14"/>
        <v>0</v>
      </c>
      <c r="U73" s="53" t="str">
        <f t="shared" si="15"/>
        <v/>
      </c>
      <c r="V73" s="53" t="str">
        <f t="shared" si="16"/>
        <v/>
      </c>
      <c r="W73" s="47" t="str">
        <f t="shared" si="17"/>
        <v/>
      </c>
      <c r="X73" s="50" t="str">
        <f t="shared" si="18"/>
        <v/>
      </c>
    </row>
    <row r="74" spans="2:24" s="314" customFormat="1" x14ac:dyDescent="0.25">
      <c r="B74" s="46" t="str">
        <f t="shared" si="0"/>
        <v/>
      </c>
      <c r="C74" s="257" t="str">
        <f>'קיזוזים- החלטות ועדה'!C74</f>
        <v/>
      </c>
      <c r="D74" s="51" t="str">
        <f>IF($C74="","",'הגבלה לסכום מבוקש (1)'!D74)</f>
        <v/>
      </c>
      <c r="E74" s="51" t="str">
        <f>IF($C74="","",'קיזוזים בגין איחורים'!F74+'קיזוזים- החלטות ועדה'!E74)</f>
        <v/>
      </c>
      <c r="F74" s="51" t="str">
        <f t="shared" si="1"/>
        <v/>
      </c>
      <c r="G74" s="51" t="str">
        <f>'קיזוזים- החלטות ועדה'!G74</f>
        <v/>
      </c>
      <c r="H74" s="52" t="str">
        <f t="shared" si="2"/>
        <v/>
      </c>
      <c r="I74" s="51" t="str">
        <f t="shared" si="3"/>
        <v/>
      </c>
      <c r="J74" s="51" t="str">
        <f t="shared" si="4"/>
        <v/>
      </c>
      <c r="K74" s="317">
        <f t="shared" si="5"/>
        <v>0</v>
      </c>
      <c r="L74" s="53" t="str">
        <f t="shared" si="6"/>
        <v/>
      </c>
      <c r="M74" s="53" t="str">
        <f t="shared" si="7"/>
        <v/>
      </c>
      <c r="N74" s="317">
        <f t="shared" si="8"/>
        <v>0</v>
      </c>
      <c r="O74" s="53" t="str">
        <f t="shared" si="9"/>
        <v/>
      </c>
      <c r="P74" s="53" t="str">
        <f t="shared" si="10"/>
        <v/>
      </c>
      <c r="Q74" s="317">
        <f t="shared" si="11"/>
        <v>0</v>
      </c>
      <c r="R74" s="53" t="str">
        <f t="shared" si="12"/>
        <v/>
      </c>
      <c r="S74" s="53" t="str">
        <f t="shared" si="13"/>
        <v/>
      </c>
      <c r="T74" s="317">
        <f t="shared" si="14"/>
        <v>0</v>
      </c>
      <c r="U74" s="53" t="str">
        <f t="shared" si="15"/>
        <v/>
      </c>
      <c r="V74" s="53" t="str">
        <f t="shared" si="16"/>
        <v/>
      </c>
      <c r="W74" s="47" t="str">
        <f t="shared" si="17"/>
        <v/>
      </c>
      <c r="X74" s="50" t="str">
        <f t="shared" si="18"/>
        <v/>
      </c>
    </row>
    <row r="75" spans="2:24" s="314" customFormat="1" x14ac:dyDescent="0.25">
      <c r="B75" s="46" t="str">
        <f t="shared" si="0"/>
        <v/>
      </c>
      <c r="C75" s="257" t="str">
        <f>'קיזוזים- החלטות ועדה'!C75</f>
        <v/>
      </c>
      <c r="D75" s="51" t="str">
        <f>IF($C75="","",'הגבלה לסכום מבוקש (1)'!D75)</f>
        <v/>
      </c>
      <c r="E75" s="51" t="str">
        <f>IF($C75="","",'קיזוזים בגין איחורים'!F75+'קיזוזים- החלטות ועדה'!E75)</f>
        <v/>
      </c>
      <c r="F75" s="51" t="str">
        <f t="shared" si="1"/>
        <v/>
      </c>
      <c r="G75" s="51" t="str">
        <f>'קיזוזים- החלטות ועדה'!G75</f>
        <v/>
      </c>
      <c r="H75" s="52" t="str">
        <f t="shared" si="2"/>
        <v/>
      </c>
      <c r="I75" s="51" t="str">
        <f t="shared" si="3"/>
        <v/>
      </c>
      <c r="J75" s="51" t="str">
        <f t="shared" si="4"/>
        <v/>
      </c>
      <c r="K75" s="317">
        <f t="shared" si="5"/>
        <v>0</v>
      </c>
      <c r="L75" s="53" t="str">
        <f t="shared" si="6"/>
        <v/>
      </c>
      <c r="M75" s="53" t="str">
        <f t="shared" si="7"/>
        <v/>
      </c>
      <c r="N75" s="317">
        <f t="shared" si="8"/>
        <v>0</v>
      </c>
      <c r="O75" s="53" t="str">
        <f t="shared" si="9"/>
        <v/>
      </c>
      <c r="P75" s="53" t="str">
        <f t="shared" si="10"/>
        <v/>
      </c>
      <c r="Q75" s="317">
        <f t="shared" si="11"/>
        <v>0</v>
      </c>
      <c r="R75" s="53" t="str">
        <f t="shared" si="12"/>
        <v/>
      </c>
      <c r="S75" s="53" t="str">
        <f t="shared" si="13"/>
        <v/>
      </c>
      <c r="T75" s="317">
        <f t="shared" si="14"/>
        <v>0</v>
      </c>
      <c r="U75" s="53" t="str">
        <f t="shared" si="15"/>
        <v/>
      </c>
      <c r="V75" s="53" t="str">
        <f t="shared" si="16"/>
        <v/>
      </c>
      <c r="W75" s="47" t="str">
        <f t="shared" si="17"/>
        <v/>
      </c>
      <c r="X75" s="50" t="str">
        <f t="shared" si="18"/>
        <v/>
      </c>
    </row>
    <row r="76" spans="2:24" x14ac:dyDescent="0.25">
      <c r="B76" s="46">
        <f t="shared" si="0"/>
        <v>46</v>
      </c>
      <c r="C76" s="257" t="str">
        <f>'קיזוזים- החלטות ועדה'!C76</f>
        <v>תו המשווה - מוסיקה בונת שיוויון</v>
      </c>
      <c r="D76" s="51">
        <f>IF($C76="","",'הגבלה לסכום מבוקש (1)'!D76)</f>
        <v>200000</v>
      </c>
      <c r="E76" s="51">
        <f>IF($C76="","",'קיזוזים בגין איחורים'!F76+'קיזוזים- החלטות ועדה'!E76)</f>
        <v>0</v>
      </c>
      <c r="F76" s="51">
        <f t="shared" si="1"/>
        <v>200000</v>
      </c>
      <c r="G76" s="51">
        <f>'קיזוזים- החלטות ועדה'!G76</f>
        <v>62983.911422779085</v>
      </c>
      <c r="H76" s="52">
        <f t="shared" si="2"/>
        <v>0</v>
      </c>
      <c r="I76" s="51">
        <f t="shared" si="3"/>
        <v>62983.911422779085</v>
      </c>
      <c r="J76" s="51">
        <f t="shared" si="4"/>
        <v>62983.911422779078</v>
      </c>
      <c r="K76" s="317">
        <f t="shared" si="5"/>
        <v>0</v>
      </c>
      <c r="L76" s="53">
        <f t="shared" si="6"/>
        <v>62983.911422779078</v>
      </c>
      <c r="M76" s="53">
        <f t="shared" si="7"/>
        <v>62983.911422779071</v>
      </c>
      <c r="N76" s="317">
        <f t="shared" si="8"/>
        <v>0</v>
      </c>
      <c r="O76" s="53">
        <f t="shared" si="9"/>
        <v>62983.911422779071</v>
      </c>
      <c r="P76" s="53">
        <f t="shared" si="10"/>
        <v>62983.911422779063</v>
      </c>
      <c r="Q76" s="317">
        <f t="shared" si="11"/>
        <v>0</v>
      </c>
      <c r="R76" s="53">
        <f t="shared" si="12"/>
        <v>62983.911422779063</v>
      </c>
      <c r="S76" s="53">
        <f t="shared" si="13"/>
        <v>62983.911422779078</v>
      </c>
      <c r="T76" s="317">
        <f t="shared" si="14"/>
        <v>0</v>
      </c>
      <c r="U76" s="53">
        <f t="shared" si="15"/>
        <v>62983.911422779078</v>
      </c>
      <c r="V76" s="53">
        <f t="shared" si="16"/>
        <v>62983.911422779071</v>
      </c>
      <c r="W76" s="47">
        <f t="shared" si="17"/>
        <v>62983.911422779071</v>
      </c>
      <c r="X76" s="50">
        <f t="shared" si="18"/>
        <v>3.1119671086185498E-2</v>
      </c>
    </row>
    <row r="77" spans="2:24" x14ac:dyDescent="0.25">
      <c r="B77" s="46" t="str">
        <f t="shared" si="0"/>
        <v/>
      </c>
      <c r="C77" s="257" t="str">
        <f>'קיזוזים- החלטות ועדה'!C77</f>
        <v/>
      </c>
      <c r="D77" s="51" t="str">
        <f>IF($C77="","",'הגבלה לסכום מבוקש (1)'!D77)</f>
        <v/>
      </c>
      <c r="E77" s="51" t="str">
        <f>IF($C77="","",'קיזוזים בגין איחורים'!F77+'קיזוזים- החלטות ועדה'!E77)</f>
        <v/>
      </c>
      <c r="F77" s="51" t="str">
        <f t="shared" si="1"/>
        <v/>
      </c>
      <c r="G77" s="51" t="str">
        <f>'קיזוזים- החלטות ועדה'!G77</f>
        <v/>
      </c>
      <c r="H77" s="52" t="str">
        <f t="shared" si="2"/>
        <v/>
      </c>
      <c r="I77" s="51" t="str">
        <f t="shared" si="3"/>
        <v/>
      </c>
      <c r="J77" s="51" t="str">
        <f t="shared" si="4"/>
        <v/>
      </c>
      <c r="K77" s="317">
        <f t="shared" si="5"/>
        <v>0</v>
      </c>
      <c r="L77" s="53" t="str">
        <f t="shared" si="6"/>
        <v/>
      </c>
      <c r="M77" s="53" t="str">
        <f t="shared" si="7"/>
        <v/>
      </c>
      <c r="N77" s="317">
        <f t="shared" si="8"/>
        <v>0</v>
      </c>
      <c r="O77" s="53" t="str">
        <f t="shared" si="9"/>
        <v/>
      </c>
      <c r="P77" s="53" t="str">
        <f t="shared" si="10"/>
        <v/>
      </c>
      <c r="Q77" s="317">
        <f t="shared" si="11"/>
        <v>0</v>
      </c>
      <c r="R77" s="53" t="str">
        <f t="shared" si="12"/>
        <v/>
      </c>
      <c r="S77" s="53" t="str">
        <f t="shared" si="13"/>
        <v/>
      </c>
      <c r="T77" s="317">
        <f t="shared" si="14"/>
        <v>0</v>
      </c>
      <c r="U77" s="53" t="str">
        <f t="shared" si="15"/>
        <v/>
      </c>
      <c r="V77" s="53" t="str">
        <f t="shared" si="16"/>
        <v/>
      </c>
      <c r="W77" s="47" t="str">
        <f t="shared" si="17"/>
        <v/>
      </c>
      <c r="X77" s="50" t="str">
        <f t="shared" si="18"/>
        <v/>
      </c>
    </row>
    <row r="78" spans="2:24" x14ac:dyDescent="0.25">
      <c r="B78" s="46" t="str">
        <f t="shared" si="0"/>
        <v/>
      </c>
      <c r="C78" s="257" t="str">
        <f>'קיזוזים- החלטות ועדה'!C78</f>
        <v/>
      </c>
      <c r="D78" s="51" t="str">
        <f>IF($C78="","",'הגבלה לסכום מבוקש (1)'!D78)</f>
        <v/>
      </c>
      <c r="E78" s="51" t="str">
        <f>IF($C78="","",'קיזוזים בגין איחורים'!F78+'קיזוזים- החלטות ועדה'!E78)</f>
        <v/>
      </c>
      <c r="F78" s="51" t="str">
        <f t="shared" si="1"/>
        <v/>
      </c>
      <c r="G78" s="51" t="str">
        <f>'קיזוזים- החלטות ועדה'!G78</f>
        <v/>
      </c>
      <c r="H78" s="52" t="str">
        <f t="shared" si="2"/>
        <v/>
      </c>
      <c r="I78" s="51" t="str">
        <f t="shared" si="3"/>
        <v/>
      </c>
      <c r="J78" s="51" t="str">
        <f t="shared" si="4"/>
        <v/>
      </c>
      <c r="K78" s="317">
        <f t="shared" si="5"/>
        <v>0</v>
      </c>
      <c r="L78" s="53" t="str">
        <f t="shared" si="6"/>
        <v/>
      </c>
      <c r="M78" s="53" t="str">
        <f t="shared" si="7"/>
        <v/>
      </c>
      <c r="N78" s="317">
        <f t="shared" si="8"/>
        <v>0</v>
      </c>
      <c r="O78" s="53" t="str">
        <f t="shared" si="9"/>
        <v/>
      </c>
      <c r="P78" s="53" t="str">
        <f t="shared" si="10"/>
        <v/>
      </c>
      <c r="Q78" s="317">
        <f t="shared" si="11"/>
        <v>0</v>
      </c>
      <c r="R78" s="53" t="str">
        <f t="shared" si="12"/>
        <v/>
      </c>
      <c r="S78" s="53" t="str">
        <f t="shared" si="13"/>
        <v/>
      </c>
      <c r="T78" s="317">
        <f t="shared" si="14"/>
        <v>0</v>
      </c>
      <c r="U78" s="53" t="str">
        <f t="shared" si="15"/>
        <v/>
      </c>
      <c r="V78" s="53" t="str">
        <f t="shared" si="16"/>
        <v/>
      </c>
      <c r="W78" s="47" t="str">
        <f t="shared" si="17"/>
        <v/>
      </c>
      <c r="X78" s="50" t="str">
        <f t="shared" si="18"/>
        <v/>
      </c>
    </row>
    <row r="79" spans="2:24" x14ac:dyDescent="0.25">
      <c r="B79" s="46" t="str">
        <f t="shared" si="0"/>
        <v/>
      </c>
      <c r="C79" s="257" t="str">
        <f>'קיזוזים- החלטות ועדה'!C79</f>
        <v/>
      </c>
      <c r="D79" s="51" t="str">
        <f>IF($C79="","",'הגבלה לסכום מבוקש (1)'!D79)</f>
        <v/>
      </c>
      <c r="E79" s="51" t="str">
        <f>IF($C79="","",'קיזוזים בגין איחורים'!F79+'קיזוזים- החלטות ועדה'!E79)</f>
        <v/>
      </c>
      <c r="F79" s="51" t="str">
        <f t="shared" si="1"/>
        <v/>
      </c>
      <c r="G79" s="51" t="str">
        <f>'קיזוזים- החלטות ועדה'!G79</f>
        <v/>
      </c>
      <c r="H79" s="52" t="str">
        <f t="shared" si="2"/>
        <v/>
      </c>
      <c r="I79" s="51" t="str">
        <f t="shared" si="3"/>
        <v/>
      </c>
      <c r="J79" s="51" t="str">
        <f t="shared" si="4"/>
        <v/>
      </c>
      <c r="K79" s="317">
        <f t="shared" si="5"/>
        <v>0</v>
      </c>
      <c r="L79" s="53" t="str">
        <f t="shared" si="6"/>
        <v/>
      </c>
      <c r="M79" s="53" t="str">
        <f t="shared" si="7"/>
        <v/>
      </c>
      <c r="N79" s="317">
        <f t="shared" si="8"/>
        <v>0</v>
      </c>
      <c r="O79" s="53" t="str">
        <f t="shared" si="9"/>
        <v/>
      </c>
      <c r="P79" s="53" t="str">
        <f t="shared" si="10"/>
        <v/>
      </c>
      <c r="Q79" s="317">
        <f t="shared" si="11"/>
        <v>0</v>
      </c>
      <c r="R79" s="53" t="str">
        <f t="shared" si="12"/>
        <v/>
      </c>
      <c r="S79" s="53" t="str">
        <f t="shared" si="13"/>
        <v/>
      </c>
      <c r="T79" s="317">
        <f t="shared" si="14"/>
        <v>0</v>
      </c>
      <c r="U79" s="53" t="str">
        <f t="shared" si="15"/>
        <v/>
      </c>
      <c r="V79" s="53" t="str">
        <f t="shared" si="16"/>
        <v/>
      </c>
      <c r="W79" s="47" t="str">
        <f t="shared" si="17"/>
        <v/>
      </c>
      <c r="X79" s="50" t="str">
        <f t="shared" si="18"/>
        <v/>
      </c>
    </row>
    <row r="80" spans="2:24" x14ac:dyDescent="0.25">
      <c r="B80" s="46">
        <f t="shared" si="0"/>
        <v>50</v>
      </c>
      <c r="C80" s="257" t="str">
        <f>'קיזוזים- החלטות ועדה'!C80</f>
        <v>מיוזיק פורט - קידום אמנים ברשת</v>
      </c>
      <c r="D80" s="51">
        <f>IF($C80="","",'הגבלה לסכום מבוקש (1)'!D80)</f>
        <v>300000</v>
      </c>
      <c r="E80" s="51">
        <f>IF($C80="","",'קיזוזים בגין איחורים'!F80+'קיזוזים- החלטות ועדה'!E80)</f>
        <v>0</v>
      </c>
      <c r="F80" s="51">
        <f t="shared" si="1"/>
        <v>300000</v>
      </c>
      <c r="G80" s="51">
        <f>'קיזוזים- החלטות ועדה'!G80</f>
        <v>67442.12108288423</v>
      </c>
      <c r="H80" s="52">
        <f t="shared" si="2"/>
        <v>0</v>
      </c>
      <c r="I80" s="51">
        <f t="shared" si="3"/>
        <v>67442.12108288423</v>
      </c>
      <c r="J80" s="51">
        <f t="shared" si="4"/>
        <v>67442.12108288423</v>
      </c>
      <c r="K80" s="317">
        <f t="shared" si="5"/>
        <v>0</v>
      </c>
      <c r="L80" s="53">
        <f t="shared" si="6"/>
        <v>67442.12108288423</v>
      </c>
      <c r="M80" s="53">
        <f t="shared" si="7"/>
        <v>67442.12108288423</v>
      </c>
      <c r="N80" s="317">
        <f t="shared" si="8"/>
        <v>0</v>
      </c>
      <c r="O80" s="53">
        <f t="shared" si="9"/>
        <v>67442.12108288423</v>
      </c>
      <c r="P80" s="53">
        <f t="shared" si="10"/>
        <v>67442.12108288423</v>
      </c>
      <c r="Q80" s="317">
        <f t="shared" si="11"/>
        <v>0</v>
      </c>
      <c r="R80" s="53">
        <f t="shared" si="12"/>
        <v>67442.12108288423</v>
      </c>
      <c r="S80" s="53">
        <f t="shared" si="13"/>
        <v>67442.121082884245</v>
      </c>
      <c r="T80" s="317">
        <f t="shared" si="14"/>
        <v>0</v>
      </c>
      <c r="U80" s="53">
        <f t="shared" si="15"/>
        <v>67442.121082884245</v>
      </c>
      <c r="V80" s="53">
        <f t="shared" si="16"/>
        <v>67442.121082884245</v>
      </c>
      <c r="W80" s="47">
        <f t="shared" si="17"/>
        <v>67442.121082884245</v>
      </c>
      <c r="X80" s="50">
        <f t="shared" si="18"/>
        <v>3.3322424378600918E-2</v>
      </c>
    </row>
    <row r="81" spans="2:24" x14ac:dyDescent="0.25">
      <c r="B81" s="46">
        <f t="shared" si="0"/>
        <v>51</v>
      </c>
      <c r="C81" s="257" t="str">
        <f>'קיזוזים- החלטות ועדה'!C81</f>
        <v>כביש אחד  - פרויקט מוזיקלי</v>
      </c>
      <c r="D81" s="51">
        <f>IF($C81="","",'הגבלה לסכום מבוקש (1)'!D81)</f>
        <v>70000</v>
      </c>
      <c r="E81" s="51">
        <f>IF($C81="","",'קיזוזים בגין איחורים'!F81+'קיזוזים- החלטות ועדה'!E81)</f>
        <v>0</v>
      </c>
      <c r="F81" s="51">
        <f t="shared" si="1"/>
        <v>70000</v>
      </c>
      <c r="G81" s="51">
        <f>'קיזוזים- החלטות ועדה'!G81</f>
        <v>38095.634869815956</v>
      </c>
      <c r="H81" s="52">
        <f t="shared" si="2"/>
        <v>0</v>
      </c>
      <c r="I81" s="51">
        <f t="shared" si="3"/>
        <v>38095.634869815956</v>
      </c>
      <c r="J81" s="51">
        <f t="shared" si="4"/>
        <v>38095.634869815949</v>
      </c>
      <c r="K81" s="317">
        <f t="shared" si="5"/>
        <v>0</v>
      </c>
      <c r="L81" s="53">
        <f t="shared" si="6"/>
        <v>38095.634869815949</v>
      </c>
      <c r="M81" s="53">
        <f t="shared" si="7"/>
        <v>38095.634869815942</v>
      </c>
      <c r="N81" s="317">
        <f t="shared" si="8"/>
        <v>0</v>
      </c>
      <c r="O81" s="53">
        <f t="shared" si="9"/>
        <v>38095.634869815942</v>
      </c>
      <c r="P81" s="53">
        <f t="shared" si="10"/>
        <v>38095.634869815935</v>
      </c>
      <c r="Q81" s="317">
        <f t="shared" si="11"/>
        <v>0</v>
      </c>
      <c r="R81" s="53">
        <f t="shared" si="12"/>
        <v>38095.634869815935</v>
      </c>
      <c r="S81" s="53">
        <f t="shared" si="13"/>
        <v>38095.634869815942</v>
      </c>
      <c r="T81" s="317">
        <f t="shared" si="14"/>
        <v>0</v>
      </c>
      <c r="U81" s="53">
        <f t="shared" si="15"/>
        <v>38095.634869815942</v>
      </c>
      <c r="V81" s="53">
        <f t="shared" si="16"/>
        <v>38095.634869815935</v>
      </c>
      <c r="W81" s="47">
        <f t="shared" si="17"/>
        <v>38095.634869815935</v>
      </c>
      <c r="X81" s="50">
        <f t="shared" si="18"/>
        <v>1.8822642166668117E-2</v>
      </c>
    </row>
    <row r="82" spans="2:24" x14ac:dyDescent="0.25">
      <c r="B82" s="46" t="str">
        <f t="shared" si="0"/>
        <v/>
      </c>
      <c r="C82" s="257" t="str">
        <f>'קיזוזים- החלטות ועדה'!C82</f>
        <v/>
      </c>
      <c r="D82" s="51" t="str">
        <f>IF($C82="","",'הגבלה לסכום מבוקש (1)'!D82)</f>
        <v/>
      </c>
      <c r="E82" s="51" t="str">
        <f>IF($C82="","",'קיזוזים בגין איחורים'!F82+'קיזוזים- החלטות ועדה'!E82)</f>
        <v/>
      </c>
      <c r="F82" s="51" t="str">
        <f t="shared" si="1"/>
        <v/>
      </c>
      <c r="G82" s="51" t="str">
        <f>'קיזוזים- החלטות ועדה'!G82</f>
        <v/>
      </c>
      <c r="H82" s="52" t="str">
        <f t="shared" si="2"/>
        <v/>
      </c>
      <c r="I82" s="51" t="str">
        <f t="shared" si="3"/>
        <v/>
      </c>
      <c r="J82" s="51" t="str">
        <f t="shared" si="4"/>
        <v/>
      </c>
      <c r="K82" s="317">
        <f t="shared" si="5"/>
        <v>0</v>
      </c>
      <c r="L82" s="53" t="str">
        <f t="shared" si="6"/>
        <v/>
      </c>
      <c r="M82" s="53" t="str">
        <f t="shared" si="7"/>
        <v/>
      </c>
      <c r="N82" s="317">
        <f t="shared" si="8"/>
        <v>0</v>
      </c>
      <c r="O82" s="53" t="str">
        <f t="shared" si="9"/>
        <v/>
      </c>
      <c r="P82" s="53" t="str">
        <f t="shared" si="10"/>
        <v/>
      </c>
      <c r="Q82" s="317">
        <f t="shared" si="11"/>
        <v>0</v>
      </c>
      <c r="R82" s="53" t="str">
        <f t="shared" si="12"/>
        <v/>
      </c>
      <c r="S82" s="53" t="str">
        <f t="shared" si="13"/>
        <v/>
      </c>
      <c r="T82" s="317">
        <f t="shared" si="14"/>
        <v>0</v>
      </c>
      <c r="U82" s="53" t="str">
        <f t="shared" si="15"/>
        <v/>
      </c>
      <c r="V82" s="53" t="str">
        <f t="shared" si="16"/>
        <v/>
      </c>
      <c r="W82" s="47" t="str">
        <f t="shared" si="17"/>
        <v/>
      </c>
      <c r="X82" s="50" t="str">
        <f t="shared" si="18"/>
        <v/>
      </c>
    </row>
    <row r="83" spans="2:24" x14ac:dyDescent="0.25">
      <c r="B83" s="46">
        <f t="shared" si="0"/>
        <v>53</v>
      </c>
      <c r="C83" s="257" t="str">
        <f>'קיזוזים- החלטות ועדה'!C83</f>
        <v>עירית תל-אביב-יפו- תאטרון הסמטה ג'אז 2025</v>
      </c>
      <c r="D83" s="51">
        <f>IF($C83="","",'הגבלה לסכום מבוקש (1)'!D83)</f>
        <v>100000</v>
      </c>
      <c r="E83" s="51">
        <f>IF($C83="","",'קיזוזים בגין איחורים'!F83+'קיזוזים- החלטות ועדה'!E83)</f>
        <v>0</v>
      </c>
      <c r="F83" s="51">
        <f t="shared" si="1"/>
        <v>100000</v>
      </c>
      <c r="G83" s="51">
        <f>'קיזוזים- החלטות ועדה'!G83</f>
        <v>50800.687376237613</v>
      </c>
      <c r="H83" s="52">
        <f t="shared" si="2"/>
        <v>0</v>
      </c>
      <c r="I83" s="51">
        <f t="shared" si="3"/>
        <v>50800.687376237613</v>
      </c>
      <c r="J83" s="51">
        <f t="shared" si="4"/>
        <v>50800.687376237605</v>
      </c>
      <c r="K83" s="317">
        <f t="shared" si="5"/>
        <v>0</v>
      </c>
      <c r="L83" s="53">
        <f t="shared" si="6"/>
        <v>50800.687376237605</v>
      </c>
      <c r="M83" s="53">
        <f t="shared" si="7"/>
        <v>50800.687376237598</v>
      </c>
      <c r="N83" s="317">
        <f t="shared" si="8"/>
        <v>0</v>
      </c>
      <c r="O83" s="53">
        <f t="shared" si="9"/>
        <v>50800.687376237598</v>
      </c>
      <c r="P83" s="53">
        <f t="shared" si="10"/>
        <v>50800.687376237591</v>
      </c>
      <c r="Q83" s="317">
        <f t="shared" si="11"/>
        <v>0</v>
      </c>
      <c r="R83" s="53">
        <f t="shared" si="12"/>
        <v>50800.687376237591</v>
      </c>
      <c r="S83" s="53">
        <f t="shared" si="13"/>
        <v>50800.687376237598</v>
      </c>
      <c r="T83" s="317">
        <f t="shared" si="14"/>
        <v>0</v>
      </c>
      <c r="U83" s="53">
        <f t="shared" si="15"/>
        <v>50800.687376237598</v>
      </c>
      <c r="V83" s="53">
        <f t="shared" si="16"/>
        <v>50800.687376237591</v>
      </c>
      <c r="W83" s="47">
        <f t="shared" si="17"/>
        <v>50800.687376237591</v>
      </c>
      <c r="X83" s="50">
        <f t="shared" si="18"/>
        <v>2.510007153237697E-2</v>
      </c>
    </row>
    <row r="84" spans="2:24" x14ac:dyDescent="0.25">
      <c r="B84" s="46" t="str">
        <f t="shared" si="0"/>
        <v/>
      </c>
      <c r="C84" s="257" t="str">
        <f>'קיזוזים- החלטות ועדה'!C84</f>
        <v/>
      </c>
      <c r="D84" s="51" t="str">
        <f>IF($C84="","",'הגבלה לסכום מבוקש (1)'!D84)</f>
        <v/>
      </c>
      <c r="E84" s="51" t="str">
        <f>IF($C84="","",'קיזוזים בגין איחורים'!F84+'קיזוזים- החלטות ועדה'!E84)</f>
        <v/>
      </c>
      <c r="F84" s="51" t="str">
        <f t="shared" si="1"/>
        <v/>
      </c>
      <c r="G84" s="51" t="str">
        <f>'קיזוזים- החלטות ועדה'!G84</f>
        <v/>
      </c>
      <c r="H84" s="52" t="str">
        <f t="shared" si="2"/>
        <v/>
      </c>
      <c r="I84" s="51" t="str">
        <f t="shared" si="3"/>
        <v/>
      </c>
      <c r="J84" s="51" t="str">
        <f t="shared" si="4"/>
        <v/>
      </c>
      <c r="K84" s="317">
        <f t="shared" si="5"/>
        <v>0</v>
      </c>
      <c r="L84" s="53" t="str">
        <f t="shared" si="6"/>
        <v/>
      </c>
      <c r="M84" s="53" t="str">
        <f t="shared" si="7"/>
        <v/>
      </c>
      <c r="N84" s="317">
        <f t="shared" si="8"/>
        <v>0</v>
      </c>
      <c r="O84" s="53" t="str">
        <f t="shared" si="9"/>
        <v/>
      </c>
      <c r="P84" s="53" t="str">
        <f t="shared" si="10"/>
        <v/>
      </c>
      <c r="Q84" s="317">
        <f t="shared" si="11"/>
        <v>0</v>
      </c>
      <c r="R84" s="53" t="str">
        <f t="shared" si="12"/>
        <v/>
      </c>
      <c r="S84" s="53" t="str">
        <f t="shared" si="13"/>
        <v/>
      </c>
      <c r="T84" s="317">
        <f t="shared" si="14"/>
        <v>0</v>
      </c>
      <c r="U84" s="53" t="str">
        <f t="shared" si="15"/>
        <v/>
      </c>
      <c r="V84" s="53" t="str">
        <f t="shared" si="16"/>
        <v/>
      </c>
      <c r="W84" s="47" t="str">
        <f t="shared" si="17"/>
        <v/>
      </c>
      <c r="X84" s="50" t="str">
        <f t="shared" si="18"/>
        <v/>
      </c>
    </row>
    <row r="85" spans="2:24" x14ac:dyDescent="0.25">
      <c r="B85" s="46" t="str">
        <f t="shared" si="0"/>
        <v/>
      </c>
      <c r="C85" s="257" t="str">
        <f>'קיזוזים- החלטות ועדה'!C85</f>
        <v/>
      </c>
      <c r="D85" s="51" t="str">
        <f>IF($C85="","",'הגבלה לסכום מבוקש (1)'!D85)</f>
        <v/>
      </c>
      <c r="E85" s="51" t="str">
        <f>IF($C85="","",'קיזוזים בגין איחורים'!F85+'קיזוזים- החלטות ועדה'!E85)</f>
        <v/>
      </c>
      <c r="F85" s="51" t="str">
        <f t="shared" si="1"/>
        <v/>
      </c>
      <c r="G85" s="51" t="str">
        <f>'קיזוזים- החלטות ועדה'!G85</f>
        <v/>
      </c>
      <c r="H85" s="52" t="str">
        <f t="shared" si="2"/>
        <v/>
      </c>
      <c r="I85" s="51" t="str">
        <f t="shared" si="3"/>
        <v/>
      </c>
      <c r="J85" s="51" t="str">
        <f t="shared" si="4"/>
        <v/>
      </c>
      <c r="K85" s="317">
        <f t="shared" si="5"/>
        <v>0</v>
      </c>
      <c r="L85" s="53" t="str">
        <f t="shared" si="6"/>
        <v/>
      </c>
      <c r="M85" s="53" t="str">
        <f t="shared" si="7"/>
        <v/>
      </c>
      <c r="N85" s="317">
        <f t="shared" si="8"/>
        <v>0</v>
      </c>
      <c r="O85" s="53" t="str">
        <f t="shared" si="9"/>
        <v/>
      </c>
      <c r="P85" s="53" t="str">
        <f t="shared" si="10"/>
        <v/>
      </c>
      <c r="Q85" s="317">
        <f t="shared" si="11"/>
        <v>0</v>
      </c>
      <c r="R85" s="53" t="str">
        <f t="shared" si="12"/>
        <v/>
      </c>
      <c r="S85" s="53" t="str">
        <f t="shared" si="13"/>
        <v/>
      </c>
      <c r="T85" s="317">
        <f t="shared" si="14"/>
        <v>0</v>
      </c>
      <c r="U85" s="53" t="str">
        <f t="shared" si="15"/>
        <v/>
      </c>
      <c r="V85" s="53" t="str">
        <f t="shared" si="16"/>
        <v/>
      </c>
      <c r="W85" s="47" t="str">
        <f t="shared" si="17"/>
        <v/>
      </c>
      <c r="X85" s="50" t="str">
        <f t="shared" si="18"/>
        <v/>
      </c>
    </row>
    <row r="86" spans="2:24" x14ac:dyDescent="0.25">
      <c r="B86" s="46" t="str">
        <f t="shared" si="0"/>
        <v/>
      </c>
      <c r="C86" s="257" t="str">
        <f>'קיזוזים- החלטות ועדה'!C86</f>
        <v/>
      </c>
      <c r="D86" s="51" t="str">
        <f>IF($C86="","",'הגבלה לסכום מבוקש (1)'!D86)</f>
        <v/>
      </c>
      <c r="E86" s="51" t="str">
        <f>IF($C86="","",'קיזוזים בגין איחורים'!F86+'קיזוזים- החלטות ועדה'!E86)</f>
        <v/>
      </c>
      <c r="F86" s="51" t="str">
        <f t="shared" si="1"/>
        <v/>
      </c>
      <c r="G86" s="51" t="str">
        <f>'קיזוזים- החלטות ועדה'!G86</f>
        <v/>
      </c>
      <c r="H86" s="52" t="str">
        <f t="shared" si="2"/>
        <v/>
      </c>
      <c r="I86" s="51" t="str">
        <f t="shared" si="3"/>
        <v/>
      </c>
      <c r="J86" s="51" t="str">
        <f t="shared" si="4"/>
        <v/>
      </c>
      <c r="K86" s="317">
        <f t="shared" si="5"/>
        <v>0</v>
      </c>
      <c r="L86" s="53" t="str">
        <f t="shared" si="6"/>
        <v/>
      </c>
      <c r="M86" s="53" t="str">
        <f t="shared" si="7"/>
        <v/>
      </c>
      <c r="N86" s="317">
        <f t="shared" si="8"/>
        <v>0</v>
      </c>
      <c r="O86" s="53" t="str">
        <f t="shared" si="9"/>
        <v/>
      </c>
      <c r="P86" s="53" t="str">
        <f t="shared" si="10"/>
        <v/>
      </c>
      <c r="Q86" s="317">
        <f t="shared" si="11"/>
        <v>0</v>
      </c>
      <c r="R86" s="53" t="str">
        <f t="shared" si="12"/>
        <v/>
      </c>
      <c r="S86" s="53" t="str">
        <f t="shared" si="13"/>
        <v/>
      </c>
      <c r="T86" s="317">
        <f t="shared" si="14"/>
        <v>0</v>
      </c>
      <c r="U86" s="53" t="str">
        <f t="shared" si="15"/>
        <v/>
      </c>
      <c r="V86" s="53" t="str">
        <f t="shared" si="16"/>
        <v/>
      </c>
      <c r="W86" s="47" t="str">
        <f t="shared" si="17"/>
        <v/>
      </c>
      <c r="X86" s="50" t="str">
        <f t="shared" si="18"/>
        <v/>
      </c>
    </row>
    <row r="87" spans="2:24" x14ac:dyDescent="0.25">
      <c r="B87" s="46" t="str">
        <f t="shared" si="0"/>
        <v/>
      </c>
      <c r="C87" s="257" t="str">
        <f>'קיזוזים- החלטות ועדה'!C87</f>
        <v/>
      </c>
      <c r="D87" s="51" t="str">
        <f>IF($C87="","",'הגבלה לסכום מבוקש (1)'!D87)</f>
        <v/>
      </c>
      <c r="E87" s="51" t="str">
        <f>IF($C87="","",'קיזוזים בגין איחורים'!F87+'קיזוזים- החלטות ועדה'!E87)</f>
        <v/>
      </c>
      <c r="F87" s="51" t="str">
        <f t="shared" si="1"/>
        <v/>
      </c>
      <c r="G87" s="51" t="str">
        <f>'קיזוזים- החלטות ועדה'!G87</f>
        <v/>
      </c>
      <c r="H87" s="52" t="str">
        <f t="shared" si="2"/>
        <v/>
      </c>
      <c r="I87" s="51" t="str">
        <f t="shared" si="3"/>
        <v/>
      </c>
      <c r="J87" s="51" t="str">
        <f t="shared" si="4"/>
        <v/>
      </c>
      <c r="K87" s="317">
        <f t="shared" si="5"/>
        <v>0</v>
      </c>
      <c r="L87" s="53" t="str">
        <f t="shared" si="6"/>
        <v/>
      </c>
      <c r="M87" s="53" t="str">
        <f t="shared" si="7"/>
        <v/>
      </c>
      <c r="N87" s="317">
        <f t="shared" si="8"/>
        <v>0</v>
      </c>
      <c r="O87" s="53" t="str">
        <f t="shared" si="9"/>
        <v/>
      </c>
      <c r="P87" s="53" t="str">
        <f t="shared" si="10"/>
        <v/>
      </c>
      <c r="Q87" s="317">
        <f t="shared" si="11"/>
        <v>0</v>
      </c>
      <c r="R87" s="53" t="str">
        <f t="shared" si="12"/>
        <v/>
      </c>
      <c r="S87" s="53" t="str">
        <f t="shared" si="13"/>
        <v/>
      </c>
      <c r="T87" s="317">
        <f t="shared" si="14"/>
        <v>0</v>
      </c>
      <c r="U87" s="53" t="str">
        <f t="shared" si="15"/>
        <v/>
      </c>
      <c r="V87" s="53" t="str">
        <f t="shared" si="16"/>
        <v/>
      </c>
      <c r="W87" s="47" t="str">
        <f t="shared" si="17"/>
        <v/>
      </c>
      <c r="X87" s="50" t="str">
        <f t="shared" si="18"/>
        <v/>
      </c>
    </row>
    <row r="88" spans="2:24" x14ac:dyDescent="0.25">
      <c r="B88" s="46" t="str">
        <f t="shared" si="0"/>
        <v/>
      </c>
      <c r="C88" s="257" t="str">
        <f>'קיזוזים- החלטות ועדה'!C88</f>
        <v/>
      </c>
      <c r="D88" s="51" t="str">
        <f>IF($C88="","",'הגבלה לסכום מבוקש (1)'!D88)</f>
        <v/>
      </c>
      <c r="E88" s="51" t="str">
        <f>IF($C88="","",'קיזוזים בגין איחורים'!F88+'קיזוזים- החלטות ועדה'!E88)</f>
        <v/>
      </c>
      <c r="F88" s="51" t="str">
        <f t="shared" si="1"/>
        <v/>
      </c>
      <c r="G88" s="51" t="str">
        <f>'קיזוזים- החלטות ועדה'!G88</f>
        <v/>
      </c>
      <c r="H88" s="52" t="str">
        <f t="shared" si="2"/>
        <v/>
      </c>
      <c r="I88" s="51" t="str">
        <f t="shared" si="3"/>
        <v/>
      </c>
      <c r="J88" s="51" t="str">
        <f t="shared" si="4"/>
        <v/>
      </c>
      <c r="K88" s="317">
        <f t="shared" si="5"/>
        <v>0</v>
      </c>
      <c r="L88" s="53" t="str">
        <f t="shared" si="6"/>
        <v/>
      </c>
      <c r="M88" s="53" t="str">
        <f t="shared" si="7"/>
        <v/>
      </c>
      <c r="N88" s="317">
        <f t="shared" si="8"/>
        <v>0</v>
      </c>
      <c r="O88" s="53" t="str">
        <f t="shared" si="9"/>
        <v/>
      </c>
      <c r="P88" s="53" t="str">
        <f t="shared" si="10"/>
        <v/>
      </c>
      <c r="Q88" s="317">
        <f t="shared" si="11"/>
        <v>0</v>
      </c>
      <c r="R88" s="53" t="str">
        <f t="shared" si="12"/>
        <v/>
      </c>
      <c r="S88" s="53" t="str">
        <f t="shared" si="13"/>
        <v/>
      </c>
      <c r="T88" s="317">
        <f t="shared" si="14"/>
        <v>0</v>
      </c>
      <c r="U88" s="53" t="str">
        <f t="shared" si="15"/>
        <v/>
      </c>
      <c r="V88" s="53" t="str">
        <f t="shared" si="16"/>
        <v/>
      </c>
      <c r="W88" s="47" t="str">
        <f t="shared" si="17"/>
        <v/>
      </c>
      <c r="X88" s="50" t="str">
        <f t="shared" si="18"/>
        <v/>
      </c>
    </row>
    <row r="89" spans="2:24" x14ac:dyDescent="0.25">
      <c r="B89" s="46" t="str">
        <f t="shared" si="0"/>
        <v/>
      </c>
      <c r="C89" s="257" t="str">
        <f>'קיזוזים- החלטות ועדה'!C89</f>
        <v/>
      </c>
      <c r="D89" s="51" t="str">
        <f>IF($C89="","",'הגבלה לסכום מבוקש (1)'!D89)</f>
        <v/>
      </c>
      <c r="E89" s="51" t="str">
        <f>IF($C89="","",'קיזוזים בגין איחורים'!F89+'קיזוזים- החלטות ועדה'!E89)</f>
        <v/>
      </c>
      <c r="F89" s="51" t="str">
        <f t="shared" si="1"/>
        <v/>
      </c>
      <c r="G89" s="51" t="str">
        <f>'קיזוזים- החלטות ועדה'!G89</f>
        <v/>
      </c>
      <c r="H89" s="52" t="str">
        <f t="shared" si="2"/>
        <v/>
      </c>
      <c r="I89" s="51" t="str">
        <f t="shared" si="3"/>
        <v/>
      </c>
      <c r="J89" s="51" t="str">
        <f t="shared" si="4"/>
        <v/>
      </c>
      <c r="K89" s="317">
        <f t="shared" si="5"/>
        <v>0</v>
      </c>
      <c r="L89" s="53" t="str">
        <f t="shared" si="6"/>
        <v/>
      </c>
      <c r="M89" s="53" t="str">
        <f t="shared" si="7"/>
        <v/>
      </c>
      <c r="N89" s="317">
        <f t="shared" si="8"/>
        <v>0</v>
      </c>
      <c r="O89" s="53" t="str">
        <f t="shared" si="9"/>
        <v/>
      </c>
      <c r="P89" s="53" t="str">
        <f t="shared" si="10"/>
        <v/>
      </c>
      <c r="Q89" s="317">
        <f t="shared" si="11"/>
        <v>0</v>
      </c>
      <c r="R89" s="53" t="str">
        <f t="shared" si="12"/>
        <v/>
      </c>
      <c r="S89" s="53" t="str">
        <f t="shared" si="13"/>
        <v/>
      </c>
      <c r="T89" s="317">
        <f t="shared" si="14"/>
        <v>0</v>
      </c>
      <c r="U89" s="53" t="str">
        <f t="shared" si="15"/>
        <v/>
      </c>
      <c r="V89" s="53" t="str">
        <f t="shared" si="16"/>
        <v/>
      </c>
      <c r="W89" s="47" t="str">
        <f t="shared" si="17"/>
        <v/>
      </c>
      <c r="X89" s="50" t="str">
        <f t="shared" si="18"/>
        <v/>
      </c>
    </row>
    <row r="90" spans="2:24" x14ac:dyDescent="0.25">
      <c r="B90" s="46" t="str">
        <f t="shared" si="0"/>
        <v/>
      </c>
      <c r="C90" s="257" t="str">
        <f>'קיזוזים- החלטות ועדה'!C90</f>
        <v/>
      </c>
      <c r="D90" s="51" t="str">
        <f>IF($C90="","",'הגבלה לסכום מבוקש (1)'!D90)</f>
        <v/>
      </c>
      <c r="E90" s="51" t="str">
        <f>IF($C90="","",'קיזוזים בגין איחורים'!F90+'קיזוזים- החלטות ועדה'!E90)</f>
        <v/>
      </c>
      <c r="F90" s="51" t="str">
        <f t="shared" si="1"/>
        <v/>
      </c>
      <c r="G90" s="51" t="str">
        <f>'קיזוזים- החלטות ועדה'!G90</f>
        <v/>
      </c>
      <c r="H90" s="52" t="str">
        <f t="shared" si="2"/>
        <v/>
      </c>
      <c r="I90" s="51" t="str">
        <f t="shared" si="3"/>
        <v/>
      </c>
      <c r="J90" s="51" t="str">
        <f t="shared" si="4"/>
        <v/>
      </c>
      <c r="K90" s="317">
        <f t="shared" si="5"/>
        <v>0</v>
      </c>
      <c r="L90" s="53" t="str">
        <f t="shared" si="6"/>
        <v/>
      </c>
      <c r="M90" s="53" t="str">
        <f t="shared" si="7"/>
        <v/>
      </c>
      <c r="N90" s="317">
        <f t="shared" si="8"/>
        <v>0</v>
      </c>
      <c r="O90" s="53" t="str">
        <f t="shared" si="9"/>
        <v/>
      </c>
      <c r="P90" s="53" t="str">
        <f t="shared" si="10"/>
        <v/>
      </c>
      <c r="Q90" s="317">
        <f t="shared" si="11"/>
        <v>0</v>
      </c>
      <c r="R90" s="53" t="str">
        <f t="shared" si="12"/>
        <v/>
      </c>
      <c r="S90" s="53" t="str">
        <f t="shared" si="13"/>
        <v/>
      </c>
      <c r="T90" s="317">
        <f t="shared" si="14"/>
        <v>0</v>
      </c>
      <c r="U90" s="53" t="str">
        <f t="shared" si="15"/>
        <v/>
      </c>
      <c r="V90" s="53" t="str">
        <f t="shared" si="16"/>
        <v/>
      </c>
      <c r="W90" s="47" t="str">
        <f t="shared" si="17"/>
        <v/>
      </c>
      <c r="X90" s="50" t="str">
        <f t="shared" si="18"/>
        <v/>
      </c>
    </row>
    <row r="91" spans="2:24" x14ac:dyDescent="0.25">
      <c r="B91" s="46" t="str">
        <f t="shared" si="0"/>
        <v/>
      </c>
      <c r="C91" s="257" t="str">
        <f>'קיזוזים- החלטות ועדה'!C91</f>
        <v/>
      </c>
      <c r="D91" s="51" t="str">
        <f>IF($C91="","",'הגבלה לסכום מבוקש (1)'!D91)</f>
        <v/>
      </c>
      <c r="E91" s="51" t="str">
        <f>IF($C91="","",'קיזוזים בגין איחורים'!F91+'קיזוזים- החלטות ועדה'!E91)</f>
        <v/>
      </c>
      <c r="F91" s="51" t="str">
        <f t="shared" si="1"/>
        <v/>
      </c>
      <c r="G91" s="51" t="str">
        <f>'קיזוזים- החלטות ועדה'!G91</f>
        <v/>
      </c>
      <c r="H91" s="52" t="str">
        <f t="shared" si="2"/>
        <v/>
      </c>
      <c r="I91" s="51" t="str">
        <f t="shared" si="3"/>
        <v/>
      </c>
      <c r="J91" s="51" t="str">
        <f t="shared" si="4"/>
        <v/>
      </c>
      <c r="K91" s="317">
        <f t="shared" si="5"/>
        <v>0</v>
      </c>
      <c r="L91" s="53" t="str">
        <f t="shared" si="6"/>
        <v/>
      </c>
      <c r="M91" s="53" t="str">
        <f t="shared" si="7"/>
        <v/>
      </c>
      <c r="N91" s="317">
        <f t="shared" si="8"/>
        <v>0</v>
      </c>
      <c r="O91" s="53" t="str">
        <f t="shared" si="9"/>
        <v/>
      </c>
      <c r="P91" s="53" t="str">
        <f t="shared" si="10"/>
        <v/>
      </c>
      <c r="Q91" s="317">
        <f t="shared" si="11"/>
        <v>0</v>
      </c>
      <c r="R91" s="53" t="str">
        <f t="shared" si="12"/>
        <v/>
      </c>
      <c r="S91" s="53" t="str">
        <f t="shared" si="13"/>
        <v/>
      </c>
      <c r="T91" s="317">
        <f t="shared" si="14"/>
        <v>0</v>
      </c>
      <c r="U91" s="53" t="str">
        <f t="shared" si="15"/>
        <v/>
      </c>
      <c r="V91" s="53" t="str">
        <f t="shared" si="16"/>
        <v/>
      </c>
      <c r="W91" s="47" t="str">
        <f t="shared" si="17"/>
        <v/>
      </c>
      <c r="X91" s="50" t="str">
        <f t="shared" si="18"/>
        <v/>
      </c>
    </row>
    <row r="92" spans="2:24" x14ac:dyDescent="0.25">
      <c r="B92" s="46" t="str">
        <f t="shared" si="0"/>
        <v/>
      </c>
      <c r="C92" s="257" t="str">
        <f>'קיזוזים- החלטות ועדה'!C92</f>
        <v/>
      </c>
      <c r="D92" s="51" t="str">
        <f>IF($C92="","",'הגבלה לסכום מבוקש (1)'!D92)</f>
        <v/>
      </c>
      <c r="E92" s="51" t="str">
        <f>IF($C92="","",'קיזוזים בגין איחורים'!F92+'קיזוזים- החלטות ועדה'!E92)</f>
        <v/>
      </c>
      <c r="F92" s="51" t="str">
        <f t="shared" si="1"/>
        <v/>
      </c>
      <c r="G92" s="51" t="str">
        <f>'קיזוזים- החלטות ועדה'!G92</f>
        <v/>
      </c>
      <c r="H92" s="52" t="str">
        <f t="shared" si="2"/>
        <v/>
      </c>
      <c r="I92" s="51" t="str">
        <f t="shared" si="3"/>
        <v/>
      </c>
      <c r="J92" s="51" t="str">
        <f t="shared" si="4"/>
        <v/>
      </c>
      <c r="K92" s="317">
        <f t="shared" si="5"/>
        <v>0</v>
      </c>
      <c r="L92" s="53" t="str">
        <f t="shared" si="6"/>
        <v/>
      </c>
      <c r="M92" s="53" t="str">
        <f t="shared" si="7"/>
        <v/>
      </c>
      <c r="N92" s="317">
        <f t="shared" si="8"/>
        <v>0</v>
      </c>
      <c r="O92" s="53" t="str">
        <f t="shared" si="9"/>
        <v/>
      </c>
      <c r="P92" s="53" t="str">
        <f t="shared" si="10"/>
        <v/>
      </c>
      <c r="Q92" s="317">
        <f t="shared" si="11"/>
        <v>0</v>
      </c>
      <c r="R92" s="53" t="str">
        <f t="shared" si="12"/>
        <v/>
      </c>
      <c r="S92" s="53" t="str">
        <f t="shared" si="13"/>
        <v/>
      </c>
      <c r="T92" s="317">
        <f t="shared" si="14"/>
        <v>0</v>
      </c>
      <c r="U92" s="53" t="str">
        <f t="shared" si="15"/>
        <v/>
      </c>
      <c r="V92" s="53" t="str">
        <f t="shared" si="16"/>
        <v/>
      </c>
      <c r="W92" s="47" t="str">
        <f t="shared" si="17"/>
        <v/>
      </c>
      <c r="X92" s="50" t="str">
        <f t="shared" si="18"/>
        <v/>
      </c>
    </row>
    <row r="93" spans="2:24" x14ac:dyDescent="0.25">
      <c r="B93" s="46" t="str">
        <f t="shared" si="0"/>
        <v/>
      </c>
      <c r="C93" s="257" t="str">
        <f>'קיזוזים- החלטות ועדה'!C93</f>
        <v/>
      </c>
      <c r="D93" s="51" t="str">
        <f>IF($C93="","",'הגבלה לסכום מבוקש (1)'!D93)</f>
        <v/>
      </c>
      <c r="E93" s="51" t="str">
        <f>IF($C93="","",'קיזוזים בגין איחורים'!F93+'קיזוזים- החלטות ועדה'!E93)</f>
        <v/>
      </c>
      <c r="F93" s="51" t="str">
        <f t="shared" si="1"/>
        <v/>
      </c>
      <c r="G93" s="51" t="str">
        <f>'קיזוזים- החלטות ועדה'!G93</f>
        <v/>
      </c>
      <c r="H93" s="52" t="str">
        <f t="shared" si="2"/>
        <v/>
      </c>
      <c r="I93" s="51" t="str">
        <f t="shared" si="3"/>
        <v/>
      </c>
      <c r="J93" s="51" t="str">
        <f t="shared" si="4"/>
        <v/>
      </c>
      <c r="K93" s="317">
        <f t="shared" si="5"/>
        <v>0</v>
      </c>
      <c r="L93" s="53" t="str">
        <f t="shared" si="6"/>
        <v/>
      </c>
      <c r="M93" s="53" t="str">
        <f t="shared" si="7"/>
        <v/>
      </c>
      <c r="N93" s="317">
        <f t="shared" si="8"/>
        <v>0</v>
      </c>
      <c r="O93" s="53" t="str">
        <f t="shared" si="9"/>
        <v/>
      </c>
      <c r="P93" s="53" t="str">
        <f t="shared" si="10"/>
        <v/>
      </c>
      <c r="Q93" s="317">
        <f t="shared" si="11"/>
        <v>0</v>
      </c>
      <c r="R93" s="53" t="str">
        <f t="shared" si="12"/>
        <v/>
      </c>
      <c r="S93" s="53" t="str">
        <f t="shared" si="13"/>
        <v/>
      </c>
      <c r="T93" s="317">
        <f t="shared" si="14"/>
        <v>0</v>
      </c>
      <c r="U93" s="53" t="str">
        <f t="shared" si="15"/>
        <v/>
      </c>
      <c r="V93" s="53" t="str">
        <f t="shared" si="16"/>
        <v/>
      </c>
      <c r="W93" s="47" t="str">
        <f t="shared" si="17"/>
        <v/>
      </c>
      <c r="X93" s="50" t="str">
        <f t="shared" si="18"/>
        <v/>
      </c>
    </row>
    <row r="94" spans="2:24" x14ac:dyDescent="0.25">
      <c r="B94" s="46">
        <f t="shared" si="0"/>
        <v>64</v>
      </c>
      <c r="C94" s="257" t="str">
        <f>'קיזוזים- החלטות ועדה'!C94</f>
        <v>פליציה בלומנטל - סמה צעירה</v>
      </c>
      <c r="D94" s="51">
        <f>IF($C94="","",'הגבלה לסכום מבוקש (1)'!D94)</f>
        <v>45000</v>
      </c>
      <c r="E94" s="51">
        <f>IF($C94="","",'קיזוזים בגין איחורים'!F94+'קיזוזים- החלטות ועדה'!E94)</f>
        <v>0</v>
      </c>
      <c r="F94" s="51">
        <f t="shared" si="1"/>
        <v>45000</v>
      </c>
      <c r="G94" s="51">
        <f>'קיזוזים- החלטות ועדה'!G94</f>
        <v>34752.750172311586</v>
      </c>
      <c r="H94" s="52">
        <f t="shared" si="2"/>
        <v>0</v>
      </c>
      <c r="I94" s="51">
        <f t="shared" si="3"/>
        <v>34752.750172311586</v>
      </c>
      <c r="J94" s="51">
        <f t="shared" si="4"/>
        <v>34752.750172311586</v>
      </c>
      <c r="K94" s="317">
        <f t="shared" si="5"/>
        <v>0</v>
      </c>
      <c r="L94" s="53">
        <f t="shared" si="6"/>
        <v>34752.750172311586</v>
      </c>
      <c r="M94" s="53">
        <f t="shared" si="7"/>
        <v>34752.750172311586</v>
      </c>
      <c r="N94" s="317">
        <f t="shared" si="8"/>
        <v>0</v>
      </c>
      <c r="O94" s="53">
        <f t="shared" si="9"/>
        <v>34752.750172311586</v>
      </c>
      <c r="P94" s="53">
        <f t="shared" si="10"/>
        <v>34752.750172311586</v>
      </c>
      <c r="Q94" s="317">
        <f t="shared" si="11"/>
        <v>0</v>
      </c>
      <c r="R94" s="53">
        <f t="shared" si="12"/>
        <v>34752.750172311586</v>
      </c>
      <c r="S94" s="53">
        <f t="shared" si="13"/>
        <v>34752.750172311593</v>
      </c>
      <c r="T94" s="317">
        <f t="shared" si="14"/>
        <v>0</v>
      </c>
      <c r="U94" s="53">
        <f t="shared" si="15"/>
        <v>34752.750172311593</v>
      </c>
      <c r="V94" s="53">
        <f t="shared" si="16"/>
        <v>34752.750172311593</v>
      </c>
      <c r="W94" s="47">
        <f t="shared" si="17"/>
        <v>34752.750172311593</v>
      </c>
      <c r="X94" s="50">
        <f t="shared" si="18"/>
        <v>1.7170958904777937E-2</v>
      </c>
    </row>
    <row r="95" spans="2:24" x14ac:dyDescent="0.25">
      <c r="B95" s="46">
        <f t="shared" si="0"/>
        <v>65</v>
      </c>
      <c r="C95" s="257" t="str">
        <f>'קיזוזים- החלטות ועדה'!C95</f>
        <v>אל תוך האור: מוסיקה אבודה מהתקופה הנאצית</v>
      </c>
      <c r="D95" s="51">
        <f>IF($C95="","",'הגבלה לסכום מבוקש (1)'!D95)</f>
        <v>170000</v>
      </c>
      <c r="E95" s="51">
        <f>IF($C95="","",'קיזוזים בגין איחורים'!F95+'קיזוזים- החלטות ועדה'!E95)</f>
        <v>0</v>
      </c>
      <c r="F95" s="51">
        <f t="shared" si="1"/>
        <v>170000</v>
      </c>
      <c r="G95" s="51">
        <f>'קיזוזים- החלטות ועדה'!G95</f>
        <v>42121.424355290808</v>
      </c>
      <c r="H95" s="52">
        <f t="shared" si="2"/>
        <v>0</v>
      </c>
      <c r="I95" s="51">
        <f t="shared" si="3"/>
        <v>42121.424355290808</v>
      </c>
      <c r="J95" s="51">
        <f t="shared" si="4"/>
        <v>42121.424355290801</v>
      </c>
      <c r="K95" s="317">
        <f t="shared" si="5"/>
        <v>0</v>
      </c>
      <c r="L95" s="53">
        <f t="shared" si="6"/>
        <v>42121.424355290801</v>
      </c>
      <c r="M95" s="53">
        <f t="shared" si="7"/>
        <v>42121.424355290794</v>
      </c>
      <c r="N95" s="317">
        <f t="shared" si="8"/>
        <v>0</v>
      </c>
      <c r="O95" s="53">
        <f t="shared" si="9"/>
        <v>42121.424355290794</v>
      </c>
      <c r="P95" s="53">
        <f t="shared" si="10"/>
        <v>42121.424355290786</v>
      </c>
      <c r="Q95" s="317">
        <f t="shared" si="11"/>
        <v>0</v>
      </c>
      <c r="R95" s="53">
        <f t="shared" si="12"/>
        <v>42121.424355290786</v>
      </c>
      <c r="S95" s="53">
        <f t="shared" si="13"/>
        <v>42121.424355290794</v>
      </c>
      <c r="T95" s="317">
        <f t="shared" si="14"/>
        <v>0</v>
      </c>
      <c r="U95" s="53">
        <f t="shared" si="15"/>
        <v>42121.424355290794</v>
      </c>
      <c r="V95" s="53">
        <f t="shared" si="16"/>
        <v>42121.424355290786</v>
      </c>
      <c r="W95" s="47">
        <f t="shared" si="17"/>
        <v>42121.424355290786</v>
      </c>
      <c r="X95" s="50">
        <f t="shared" si="18"/>
        <v>2.0811741316278751E-2</v>
      </c>
    </row>
    <row r="96" spans="2:24" x14ac:dyDescent="0.25">
      <c r="B96" s="46" t="str">
        <f t="shared" ref="B96:B130" si="19">IF(C96="","",ROW()-30)</f>
        <v/>
      </c>
      <c r="C96" s="257" t="str">
        <f>'קיזוזים- החלטות ועדה'!C96</f>
        <v/>
      </c>
      <c r="D96" s="51" t="str">
        <f>IF($C96="","",'הגבלה לסכום מבוקש (1)'!D96)</f>
        <v/>
      </c>
      <c r="E96" s="51" t="str">
        <f>IF($C96="","",'קיזוזים בגין איחורים'!F96+'קיזוזים- החלטות ועדה'!E96)</f>
        <v/>
      </c>
      <c r="F96" s="51" t="str">
        <f t="shared" ref="F96:F130" si="20">IF($C96="","",D96-E96)</f>
        <v/>
      </c>
      <c r="G96" s="51" t="str">
        <f>'קיזוזים- החלטות ועדה'!G96</f>
        <v/>
      </c>
      <c r="H96" s="52" t="str">
        <f t="shared" ref="H96:H130" si="21">IF(C96="","",IF(G96&gt;$F96,1,0))</f>
        <v/>
      </c>
      <c r="I96" s="51" t="str">
        <f t="shared" ref="I96:I130" si="22">IF($C96="","",MIN(F96:G96))</f>
        <v/>
      </c>
      <c r="J96" s="51" t="str">
        <f t="shared" ref="J96:J130" si="23">IF($C96="","",IF(H96=1,I96,I96/SUMIF(H$31:H$130,0,I$31:I$130)*($C$2-SUMIF(H$31:H$130,1,I$31:I$130))))</f>
        <v/>
      </c>
      <c r="K96" s="317">
        <f t="shared" ref="K96:K130" si="24">IF(OR(J96&gt;$F96,$H96=1),1,0)</f>
        <v>0</v>
      </c>
      <c r="L96" s="53" t="str">
        <f t="shared" ref="L96:L130" si="25">IF($C96="","",MIN(J96,$F96))</f>
        <v/>
      </c>
      <c r="M96" s="53" t="str">
        <f t="shared" ref="M96:M130" si="26">IF($C96="","",IF(K96=1,L96,L96/SUMIF(K$31:K$130,0,L$31:L$130)*($C$2-SUMIF(K$31:K$130,1,L$31:L$130))))</f>
        <v/>
      </c>
      <c r="N96" s="317">
        <f t="shared" ref="N96:N130" si="27">IF(OR(M96&gt;$F96,$H96=1,$K96=1),1,0)</f>
        <v>0</v>
      </c>
      <c r="O96" s="53" t="str">
        <f t="shared" ref="O96:O130" si="28">IF($C96="","",MIN(M96,$F96))</f>
        <v/>
      </c>
      <c r="P96" s="53" t="str">
        <f t="shared" ref="P96:P130" si="29">IF($C96="","",IF(N96=1,O96,O96/SUMIF(N$31:N$130,0,O$31:O$130)*($C$2-SUMIF(N$31:N$130,1,O$31:O$130))))</f>
        <v/>
      </c>
      <c r="Q96" s="317">
        <f t="shared" ref="Q96:Q130" si="30">IF(OR(P96&gt;$F96,$H96=1,$K96=1,$N96=1),1,0)</f>
        <v>0</v>
      </c>
      <c r="R96" s="53" t="str">
        <f t="shared" ref="R96:R130" si="31">IF($C96="","",MIN(P96,$F96))</f>
        <v/>
      </c>
      <c r="S96" s="53" t="str">
        <f t="shared" ref="S96:S130" si="32">IF($C96="","",IF(Q96=2,R96,IF(Q96=1,R96,R96/SUMIF(Q$31:Q$130,0,R$31:R$130)*($C$2-SUMIF(Q$31:Q$130,1,R$31:R$130)-SUMIF(Q$31:Q$130,2,R$31:R$130)))))</f>
        <v/>
      </c>
      <c r="T96" s="317">
        <f t="shared" ref="T96:T130" si="33">IF(OR(S96&gt;$F96,$H96=1,$K96=1,$N96=1,$Q96=1),1,0)</f>
        <v>0</v>
      </c>
      <c r="U96" s="53" t="str">
        <f t="shared" ref="U96:U130" si="34">IF($C96="","",MIN(S96,$F96))</f>
        <v/>
      </c>
      <c r="V96" s="53" t="str">
        <f t="shared" ref="V96:V130" si="35">IF($C96="","",IF(T96=2,U96,IF(T96=1,U96,U96/SUMIF(T$31:T$130,0,U$31:U$130)*($C$2-SUMIF(T$31:T$130,1,U$31:U$130)-SUMIF(T$31:T$130,2,U$31:U$130)))))</f>
        <v/>
      </c>
      <c r="W96" s="47" t="str">
        <f t="shared" ref="W96:W130" si="36">IFERROR(V96,$AH$1)</f>
        <v/>
      </c>
      <c r="X96" s="50" t="str">
        <f t="shared" ref="X96:X130" si="37">IF(F96="","",IFERROR(W96/SUMIF($W$31:$W$130,"&lt;&gt;#DIV/0!"),$AH$1))</f>
        <v/>
      </c>
    </row>
    <row r="97" spans="2:24" x14ac:dyDescent="0.25">
      <c r="B97" s="46">
        <f t="shared" si="19"/>
        <v>67</v>
      </c>
      <c r="C97" s="257" t="str">
        <f>'קיזוזים- החלטות ועדה'!C97</f>
        <v>אתוס - כיתות אמן אינסטרומנטלי</v>
      </c>
      <c r="D97" s="51">
        <f>IF($C97="","",'הגבלה לסכום מבוקש (1)'!D97)</f>
        <v>60000</v>
      </c>
      <c r="E97" s="51">
        <f>IF($C97="","",'קיזוזים בגין איחורים'!F97+'קיזוזים- החלטות ועדה'!E97)</f>
        <v>0</v>
      </c>
      <c r="F97" s="51">
        <f t="shared" si="20"/>
        <v>60000</v>
      </c>
      <c r="G97" s="51">
        <f>'קיזוזים- החלטות ועדה'!G97</f>
        <v>51639.388737106412</v>
      </c>
      <c r="H97" s="52">
        <f t="shared" si="21"/>
        <v>0</v>
      </c>
      <c r="I97" s="51">
        <f t="shared" si="22"/>
        <v>51639.388737106412</v>
      </c>
      <c r="J97" s="51">
        <f t="shared" si="23"/>
        <v>51639.388737106405</v>
      </c>
      <c r="K97" s="317">
        <f t="shared" si="24"/>
        <v>0</v>
      </c>
      <c r="L97" s="53">
        <f t="shared" si="25"/>
        <v>51639.388737106405</v>
      </c>
      <c r="M97" s="53">
        <f t="shared" si="26"/>
        <v>51639.388737106397</v>
      </c>
      <c r="N97" s="317">
        <f t="shared" si="27"/>
        <v>0</v>
      </c>
      <c r="O97" s="53">
        <f t="shared" si="28"/>
        <v>51639.388737106397</v>
      </c>
      <c r="P97" s="53">
        <f t="shared" si="29"/>
        <v>51639.38873710639</v>
      </c>
      <c r="Q97" s="317">
        <f t="shared" si="30"/>
        <v>0</v>
      </c>
      <c r="R97" s="53">
        <f t="shared" si="31"/>
        <v>51639.38873710639</v>
      </c>
      <c r="S97" s="53">
        <f t="shared" si="32"/>
        <v>51639.388737106397</v>
      </c>
      <c r="T97" s="317">
        <f t="shared" si="33"/>
        <v>0</v>
      </c>
      <c r="U97" s="53">
        <f t="shared" si="34"/>
        <v>51639.388737106397</v>
      </c>
      <c r="V97" s="53">
        <f t="shared" si="35"/>
        <v>51639.38873710639</v>
      </c>
      <c r="W97" s="47">
        <f t="shared" si="36"/>
        <v>51639.38873710639</v>
      </c>
      <c r="X97" s="50">
        <f t="shared" si="37"/>
        <v>2.5514464825841653E-2</v>
      </c>
    </row>
    <row r="98" spans="2:24" x14ac:dyDescent="0.25">
      <c r="B98" s="46" t="str">
        <f t="shared" si="19"/>
        <v/>
      </c>
      <c r="C98" s="257" t="str">
        <f>'קיזוזים- החלטות ועדה'!C98</f>
        <v/>
      </c>
      <c r="D98" s="51" t="str">
        <f>IF($C98="","",'הגבלה לסכום מבוקש (1)'!D98)</f>
        <v/>
      </c>
      <c r="E98" s="51" t="str">
        <f>IF($C98="","",'קיזוזים בגין איחורים'!F98+'קיזוזים- החלטות ועדה'!E98)</f>
        <v/>
      </c>
      <c r="F98" s="51" t="str">
        <f t="shared" si="20"/>
        <v/>
      </c>
      <c r="G98" s="51" t="str">
        <f>'קיזוזים- החלטות ועדה'!G98</f>
        <v/>
      </c>
      <c r="H98" s="52" t="str">
        <f t="shared" si="21"/>
        <v/>
      </c>
      <c r="I98" s="51" t="str">
        <f t="shared" si="22"/>
        <v/>
      </c>
      <c r="J98" s="51" t="str">
        <f t="shared" si="23"/>
        <v/>
      </c>
      <c r="K98" s="317">
        <f t="shared" si="24"/>
        <v>0</v>
      </c>
      <c r="L98" s="53" t="str">
        <f t="shared" si="25"/>
        <v/>
      </c>
      <c r="M98" s="53" t="str">
        <f t="shared" si="26"/>
        <v/>
      </c>
      <c r="N98" s="317">
        <f t="shared" si="27"/>
        <v>0</v>
      </c>
      <c r="O98" s="53" t="str">
        <f t="shared" si="28"/>
        <v/>
      </c>
      <c r="P98" s="53" t="str">
        <f t="shared" si="29"/>
        <v/>
      </c>
      <c r="Q98" s="317">
        <f t="shared" si="30"/>
        <v>0</v>
      </c>
      <c r="R98" s="53" t="str">
        <f t="shared" si="31"/>
        <v/>
      </c>
      <c r="S98" s="53" t="str">
        <f t="shared" si="32"/>
        <v/>
      </c>
      <c r="T98" s="317">
        <f t="shared" si="33"/>
        <v>0</v>
      </c>
      <c r="U98" s="53" t="str">
        <f t="shared" si="34"/>
        <v/>
      </c>
      <c r="V98" s="53" t="str">
        <f t="shared" si="35"/>
        <v/>
      </c>
      <c r="W98" s="47" t="str">
        <f t="shared" si="36"/>
        <v/>
      </c>
      <c r="X98" s="50" t="str">
        <f t="shared" si="37"/>
        <v/>
      </c>
    </row>
    <row r="99" spans="2:24" x14ac:dyDescent="0.25">
      <c r="B99" s="46" t="str">
        <f t="shared" si="19"/>
        <v/>
      </c>
      <c r="C99" s="257" t="str">
        <f>'קיזוזים- החלטות ועדה'!C99</f>
        <v/>
      </c>
      <c r="D99" s="51" t="str">
        <f>IF($C99="","",'הגבלה לסכום מבוקש (1)'!D99)</f>
        <v/>
      </c>
      <c r="E99" s="51" t="str">
        <f>IF($C99="","",'קיזוזים בגין איחורים'!F99+'קיזוזים- החלטות ועדה'!E99)</f>
        <v/>
      </c>
      <c r="F99" s="51" t="str">
        <f t="shared" si="20"/>
        <v/>
      </c>
      <c r="G99" s="51" t="str">
        <f>'קיזוזים- החלטות ועדה'!G99</f>
        <v/>
      </c>
      <c r="H99" s="52" t="str">
        <f t="shared" si="21"/>
        <v/>
      </c>
      <c r="I99" s="51" t="str">
        <f t="shared" si="22"/>
        <v/>
      </c>
      <c r="J99" s="51" t="str">
        <f t="shared" si="23"/>
        <v/>
      </c>
      <c r="K99" s="317">
        <f t="shared" si="24"/>
        <v>0</v>
      </c>
      <c r="L99" s="53" t="str">
        <f t="shared" si="25"/>
        <v/>
      </c>
      <c r="M99" s="53" t="str">
        <f t="shared" si="26"/>
        <v/>
      </c>
      <c r="N99" s="317">
        <f t="shared" si="27"/>
        <v>0</v>
      </c>
      <c r="O99" s="53" t="str">
        <f t="shared" si="28"/>
        <v/>
      </c>
      <c r="P99" s="53" t="str">
        <f t="shared" si="29"/>
        <v/>
      </c>
      <c r="Q99" s="317">
        <f t="shared" si="30"/>
        <v>0</v>
      </c>
      <c r="R99" s="53" t="str">
        <f t="shared" si="31"/>
        <v/>
      </c>
      <c r="S99" s="53" t="str">
        <f t="shared" si="32"/>
        <v/>
      </c>
      <c r="T99" s="317">
        <f t="shared" si="33"/>
        <v>0</v>
      </c>
      <c r="U99" s="53" t="str">
        <f t="shared" si="34"/>
        <v/>
      </c>
      <c r="V99" s="53" t="str">
        <f t="shared" si="35"/>
        <v/>
      </c>
      <c r="W99" s="47" t="str">
        <f t="shared" si="36"/>
        <v/>
      </c>
      <c r="X99" s="50" t="str">
        <f t="shared" si="37"/>
        <v/>
      </c>
    </row>
    <row r="100" spans="2:24" x14ac:dyDescent="0.25">
      <c r="B100" s="46" t="str">
        <f t="shared" si="19"/>
        <v/>
      </c>
      <c r="C100" s="257" t="str">
        <f>'קיזוזים- החלטות ועדה'!C100</f>
        <v/>
      </c>
      <c r="D100" s="51" t="str">
        <f>IF($C100="","",'הגבלה לסכום מבוקש (1)'!D100)</f>
        <v/>
      </c>
      <c r="E100" s="51" t="str">
        <f>IF($C100="","",'קיזוזים בגין איחורים'!F100+'קיזוזים- החלטות ועדה'!E100)</f>
        <v/>
      </c>
      <c r="F100" s="51" t="str">
        <f t="shared" si="20"/>
        <v/>
      </c>
      <c r="G100" s="51" t="str">
        <f>'קיזוזים- החלטות ועדה'!G100</f>
        <v/>
      </c>
      <c r="H100" s="52" t="str">
        <f t="shared" si="21"/>
        <v/>
      </c>
      <c r="I100" s="51" t="str">
        <f t="shared" si="22"/>
        <v/>
      </c>
      <c r="J100" s="51" t="str">
        <f t="shared" si="23"/>
        <v/>
      </c>
      <c r="K100" s="317">
        <f t="shared" si="24"/>
        <v>0</v>
      </c>
      <c r="L100" s="53" t="str">
        <f t="shared" si="25"/>
        <v/>
      </c>
      <c r="M100" s="53" t="str">
        <f t="shared" si="26"/>
        <v/>
      </c>
      <c r="N100" s="317">
        <f t="shared" si="27"/>
        <v>0</v>
      </c>
      <c r="O100" s="53" t="str">
        <f t="shared" si="28"/>
        <v/>
      </c>
      <c r="P100" s="53" t="str">
        <f t="shared" si="29"/>
        <v/>
      </c>
      <c r="Q100" s="317">
        <f t="shared" si="30"/>
        <v>0</v>
      </c>
      <c r="R100" s="53" t="str">
        <f t="shared" si="31"/>
        <v/>
      </c>
      <c r="S100" s="53" t="str">
        <f t="shared" si="32"/>
        <v/>
      </c>
      <c r="T100" s="317">
        <f t="shared" si="33"/>
        <v>0</v>
      </c>
      <c r="U100" s="53" t="str">
        <f t="shared" si="34"/>
        <v/>
      </c>
      <c r="V100" s="53" t="str">
        <f t="shared" si="35"/>
        <v/>
      </c>
      <c r="W100" s="47" t="str">
        <f t="shared" si="36"/>
        <v/>
      </c>
      <c r="X100" s="50" t="str">
        <f t="shared" si="37"/>
        <v/>
      </c>
    </row>
    <row r="101" spans="2:24" x14ac:dyDescent="0.25">
      <c r="B101" s="46" t="str">
        <f t="shared" si="19"/>
        <v/>
      </c>
      <c r="C101" s="257" t="str">
        <f>'קיזוזים- החלטות ועדה'!C101</f>
        <v/>
      </c>
      <c r="D101" s="51" t="str">
        <f>IF($C101="","",'הגבלה לסכום מבוקש (1)'!D101)</f>
        <v/>
      </c>
      <c r="E101" s="51" t="str">
        <f>IF($C101="","",'קיזוזים בגין איחורים'!F101+'קיזוזים- החלטות ועדה'!E101)</f>
        <v/>
      </c>
      <c r="F101" s="51" t="str">
        <f t="shared" si="20"/>
        <v/>
      </c>
      <c r="G101" s="51" t="str">
        <f>'קיזוזים- החלטות ועדה'!G101</f>
        <v/>
      </c>
      <c r="H101" s="52" t="str">
        <f t="shared" si="21"/>
        <v/>
      </c>
      <c r="I101" s="51" t="str">
        <f t="shared" si="22"/>
        <v/>
      </c>
      <c r="J101" s="51" t="str">
        <f t="shared" si="23"/>
        <v/>
      </c>
      <c r="K101" s="317">
        <f t="shared" si="24"/>
        <v>0</v>
      </c>
      <c r="L101" s="53" t="str">
        <f t="shared" si="25"/>
        <v/>
      </c>
      <c r="M101" s="53" t="str">
        <f t="shared" si="26"/>
        <v/>
      </c>
      <c r="N101" s="317">
        <f t="shared" si="27"/>
        <v>0</v>
      </c>
      <c r="O101" s="53" t="str">
        <f t="shared" si="28"/>
        <v/>
      </c>
      <c r="P101" s="53" t="str">
        <f t="shared" si="29"/>
        <v/>
      </c>
      <c r="Q101" s="317">
        <f t="shared" si="30"/>
        <v>0</v>
      </c>
      <c r="R101" s="53" t="str">
        <f t="shared" si="31"/>
        <v/>
      </c>
      <c r="S101" s="53" t="str">
        <f t="shared" si="32"/>
        <v/>
      </c>
      <c r="T101" s="317">
        <f t="shared" si="33"/>
        <v>0</v>
      </c>
      <c r="U101" s="53" t="str">
        <f t="shared" si="34"/>
        <v/>
      </c>
      <c r="V101" s="53" t="str">
        <f t="shared" si="35"/>
        <v/>
      </c>
      <c r="W101" s="47" t="str">
        <f t="shared" si="36"/>
        <v/>
      </c>
      <c r="X101" s="50" t="str">
        <f t="shared" si="37"/>
        <v/>
      </c>
    </row>
    <row r="102" spans="2:24" x14ac:dyDescent="0.25">
      <c r="B102" s="46">
        <f t="shared" si="19"/>
        <v>72</v>
      </c>
      <c r="C102" s="257" t="str">
        <f>'קיזוזים- החלטות ועדה'!C102</f>
        <v>בר-קיימא - כנס תזמורות רחוב - הפיראטיות הפיראטיות</v>
      </c>
      <c r="D102" s="51">
        <f>IF($C102="","",'הגבלה לסכום מבוקש (1)'!D102)</f>
        <v>120000</v>
      </c>
      <c r="E102" s="51">
        <f>IF($C102="","",'קיזוזים בגין איחורים'!F102+'קיזוזים- החלטות ועדה'!E102)</f>
        <v>0</v>
      </c>
      <c r="F102" s="51">
        <f t="shared" si="20"/>
        <v>120000</v>
      </c>
      <c r="G102" s="51">
        <f>'קיזוזים- החלטות ועדה'!G102</f>
        <v>35333.398756728173</v>
      </c>
      <c r="H102" s="52">
        <f t="shared" si="21"/>
        <v>0</v>
      </c>
      <c r="I102" s="51">
        <f t="shared" si="22"/>
        <v>35333.398756728173</v>
      </c>
      <c r="J102" s="51">
        <f t="shared" si="23"/>
        <v>35333.398756728173</v>
      </c>
      <c r="K102" s="317">
        <f t="shared" si="24"/>
        <v>0</v>
      </c>
      <c r="L102" s="53">
        <f t="shared" si="25"/>
        <v>35333.398756728173</v>
      </c>
      <c r="M102" s="53">
        <f t="shared" si="26"/>
        <v>35333.398756728173</v>
      </c>
      <c r="N102" s="317">
        <f t="shared" si="27"/>
        <v>0</v>
      </c>
      <c r="O102" s="53">
        <f t="shared" si="28"/>
        <v>35333.398756728173</v>
      </c>
      <c r="P102" s="53">
        <f t="shared" si="29"/>
        <v>35333.398756728173</v>
      </c>
      <c r="Q102" s="317">
        <f t="shared" si="30"/>
        <v>0</v>
      </c>
      <c r="R102" s="53">
        <f t="shared" si="31"/>
        <v>35333.398756728173</v>
      </c>
      <c r="S102" s="53">
        <f t="shared" si="32"/>
        <v>35333.39875672818</v>
      </c>
      <c r="T102" s="317">
        <f t="shared" si="33"/>
        <v>0</v>
      </c>
      <c r="U102" s="53">
        <f t="shared" si="34"/>
        <v>35333.39875672818</v>
      </c>
      <c r="V102" s="53">
        <f t="shared" si="35"/>
        <v>35333.39875672818</v>
      </c>
      <c r="W102" s="47">
        <f t="shared" si="36"/>
        <v>35333.39875672818</v>
      </c>
      <c r="X102" s="50">
        <f t="shared" si="37"/>
        <v>1.7457851105587941E-2</v>
      </c>
    </row>
    <row r="103" spans="2:24" x14ac:dyDescent="0.25">
      <c r="B103" s="46" t="str">
        <f t="shared" si="19"/>
        <v/>
      </c>
      <c r="C103" s="257" t="str">
        <f>'קיזוזים- החלטות ועדה'!C103</f>
        <v/>
      </c>
      <c r="D103" s="51" t="str">
        <f>IF($C103="","",'הגבלה לסכום מבוקש (1)'!D103)</f>
        <v/>
      </c>
      <c r="E103" s="51" t="str">
        <f>IF($C103="","",'קיזוזים בגין איחורים'!F103+'קיזוזים- החלטות ועדה'!E103)</f>
        <v/>
      </c>
      <c r="F103" s="51" t="str">
        <f t="shared" si="20"/>
        <v/>
      </c>
      <c r="G103" s="51" t="str">
        <f>'קיזוזים- החלטות ועדה'!G103</f>
        <v/>
      </c>
      <c r="H103" s="52" t="str">
        <f t="shared" si="21"/>
        <v/>
      </c>
      <c r="I103" s="51" t="str">
        <f t="shared" si="22"/>
        <v/>
      </c>
      <c r="J103" s="51" t="str">
        <f t="shared" si="23"/>
        <v/>
      </c>
      <c r="K103" s="317">
        <f t="shared" si="24"/>
        <v>0</v>
      </c>
      <c r="L103" s="53" t="str">
        <f t="shared" si="25"/>
        <v/>
      </c>
      <c r="M103" s="53" t="str">
        <f t="shared" si="26"/>
        <v/>
      </c>
      <c r="N103" s="317">
        <f t="shared" si="27"/>
        <v>0</v>
      </c>
      <c r="O103" s="53" t="str">
        <f t="shared" si="28"/>
        <v/>
      </c>
      <c r="P103" s="53" t="str">
        <f t="shared" si="29"/>
        <v/>
      </c>
      <c r="Q103" s="317">
        <f t="shared" si="30"/>
        <v>0</v>
      </c>
      <c r="R103" s="53" t="str">
        <f t="shared" si="31"/>
        <v/>
      </c>
      <c r="S103" s="53" t="str">
        <f t="shared" si="32"/>
        <v/>
      </c>
      <c r="T103" s="317">
        <f t="shared" si="33"/>
        <v>0</v>
      </c>
      <c r="U103" s="53" t="str">
        <f t="shared" si="34"/>
        <v/>
      </c>
      <c r="V103" s="53" t="str">
        <f t="shared" si="35"/>
        <v/>
      </c>
      <c r="W103" s="47" t="str">
        <f t="shared" si="36"/>
        <v/>
      </c>
      <c r="X103" s="50" t="str">
        <f t="shared" si="37"/>
        <v/>
      </c>
    </row>
    <row r="104" spans="2:24" x14ac:dyDescent="0.25">
      <c r="B104" s="46">
        <f t="shared" si="19"/>
        <v>74</v>
      </c>
      <c r="C104" s="257" t="str">
        <f>'קיזוזים- החלטות ועדה'!C104</f>
        <v xml:space="preserve"> פיליציה בלומנטל -  אופרה קאמרה</v>
      </c>
      <c r="D104" s="51">
        <f>IF($C104="","",'הגבלה לסכום מבוקש (1)'!D104)</f>
        <v>55000</v>
      </c>
      <c r="E104" s="51">
        <f>IF($C104="","",'קיזוזים בגין איחורים'!F104+'קיזוזים- החלטות ועדה'!E104)</f>
        <v>0</v>
      </c>
      <c r="F104" s="51">
        <f t="shared" si="20"/>
        <v>55000</v>
      </c>
      <c r="G104" s="51">
        <f>'קיזוזים- החלטות ועדה'!G104</f>
        <v>33112.603070972458</v>
      </c>
      <c r="H104" s="52">
        <f t="shared" si="21"/>
        <v>0</v>
      </c>
      <c r="I104" s="51">
        <f t="shared" si="22"/>
        <v>33112.603070972458</v>
      </c>
      <c r="J104" s="51">
        <f t="shared" si="23"/>
        <v>33112.603070972451</v>
      </c>
      <c r="K104" s="317">
        <f t="shared" si="24"/>
        <v>0</v>
      </c>
      <c r="L104" s="53">
        <f t="shared" si="25"/>
        <v>33112.603070972451</v>
      </c>
      <c r="M104" s="53">
        <f t="shared" si="26"/>
        <v>33112.603070972444</v>
      </c>
      <c r="N104" s="317">
        <f t="shared" si="27"/>
        <v>0</v>
      </c>
      <c r="O104" s="53">
        <f t="shared" si="28"/>
        <v>33112.603070972444</v>
      </c>
      <c r="P104" s="53">
        <f t="shared" si="29"/>
        <v>33112.603070972436</v>
      </c>
      <c r="Q104" s="317">
        <f t="shared" si="30"/>
        <v>0</v>
      </c>
      <c r="R104" s="53">
        <f t="shared" si="31"/>
        <v>33112.603070972436</v>
      </c>
      <c r="S104" s="53">
        <f t="shared" si="32"/>
        <v>33112.603070972444</v>
      </c>
      <c r="T104" s="317">
        <f t="shared" si="33"/>
        <v>0</v>
      </c>
      <c r="U104" s="53">
        <f t="shared" si="34"/>
        <v>33112.603070972444</v>
      </c>
      <c r="V104" s="53">
        <f t="shared" si="35"/>
        <v>33112.603070972436</v>
      </c>
      <c r="W104" s="47">
        <f t="shared" si="36"/>
        <v>33112.603070972436</v>
      </c>
      <c r="X104" s="50">
        <f t="shared" si="37"/>
        <v>1.6360579917928046E-2</v>
      </c>
    </row>
    <row r="105" spans="2:24" x14ac:dyDescent="0.25">
      <c r="B105" s="46">
        <f t="shared" si="19"/>
        <v>75</v>
      </c>
      <c r="C105" s="257" t="str">
        <f>'קיזוזים- החלטות ועדה'!C105</f>
        <v xml:space="preserve">מקור-  פרויקט ילדי המוסיקה </v>
      </c>
      <c r="D105" s="51">
        <f>IF($C105="","",'הגבלה לסכום מבוקש (1)'!D105)</f>
        <v>360000</v>
      </c>
      <c r="E105" s="51">
        <f>IF($C105="","",'קיזוזים בגין איחורים'!F105+'קיזוזים- החלטות ועדה'!E105)</f>
        <v>0</v>
      </c>
      <c r="F105" s="51">
        <f t="shared" si="20"/>
        <v>360000</v>
      </c>
      <c r="G105" s="51">
        <f>'קיזוזים- החלטות ועדה'!G105</f>
        <v>58545.59666040825</v>
      </c>
      <c r="H105" s="52">
        <f t="shared" si="21"/>
        <v>0</v>
      </c>
      <c r="I105" s="51">
        <f t="shared" si="22"/>
        <v>58545.59666040825</v>
      </c>
      <c r="J105" s="51">
        <f t="shared" si="23"/>
        <v>58545.596660408242</v>
      </c>
      <c r="K105" s="317">
        <f t="shared" si="24"/>
        <v>0</v>
      </c>
      <c r="L105" s="53">
        <f t="shared" si="25"/>
        <v>58545.596660408242</v>
      </c>
      <c r="M105" s="53">
        <f t="shared" si="26"/>
        <v>58545.596660408235</v>
      </c>
      <c r="N105" s="317">
        <f t="shared" si="27"/>
        <v>0</v>
      </c>
      <c r="O105" s="53">
        <f t="shared" si="28"/>
        <v>58545.596660408235</v>
      </c>
      <c r="P105" s="53">
        <f t="shared" si="29"/>
        <v>58545.596660408235</v>
      </c>
      <c r="Q105" s="317">
        <f t="shared" si="30"/>
        <v>0</v>
      </c>
      <c r="R105" s="53">
        <f t="shared" si="31"/>
        <v>58545.596660408235</v>
      </c>
      <c r="S105" s="53">
        <f t="shared" si="32"/>
        <v>58545.596660408242</v>
      </c>
      <c r="T105" s="317">
        <f t="shared" si="33"/>
        <v>0</v>
      </c>
      <c r="U105" s="53">
        <f t="shared" si="34"/>
        <v>58545.596660408242</v>
      </c>
      <c r="V105" s="53">
        <f t="shared" si="35"/>
        <v>58545.596660408235</v>
      </c>
      <c r="W105" s="47">
        <f t="shared" si="36"/>
        <v>58545.596660408235</v>
      </c>
      <c r="X105" s="50">
        <f t="shared" si="37"/>
        <v>2.8926747648090018E-2</v>
      </c>
    </row>
    <row r="106" spans="2:24" x14ac:dyDescent="0.25">
      <c r="B106" s="46">
        <f t="shared" si="19"/>
        <v>76</v>
      </c>
      <c r="C106" s="257" t="str">
        <f>'קיזוזים- החלטות ועדה'!C106</f>
        <v xml:space="preserve"> פיליציה בלומנטל -  Soundpainting</v>
      </c>
      <c r="D106" s="51">
        <f>IF($C106="","",'הגבלה לסכום מבוקש (1)'!D106)</f>
        <v>150000</v>
      </c>
      <c r="E106" s="51">
        <f>IF($C106="","",'קיזוזים בגין איחורים'!F106+'קיזוזים- החלטות ועדה'!E106)</f>
        <v>0</v>
      </c>
      <c r="F106" s="51">
        <f t="shared" si="20"/>
        <v>150000</v>
      </c>
      <c r="G106" s="51">
        <f>'קיזוזים- החלטות ועדה'!G106</f>
        <v>30888.29606581742</v>
      </c>
      <c r="H106" s="52">
        <f t="shared" si="21"/>
        <v>0</v>
      </c>
      <c r="I106" s="51">
        <f t="shared" si="22"/>
        <v>30888.29606581742</v>
      </c>
      <c r="J106" s="51">
        <f t="shared" si="23"/>
        <v>30888.296065817416</v>
      </c>
      <c r="K106" s="317">
        <f t="shared" si="24"/>
        <v>0</v>
      </c>
      <c r="L106" s="53">
        <f t="shared" si="25"/>
        <v>30888.296065817416</v>
      </c>
      <c r="M106" s="53">
        <f t="shared" si="26"/>
        <v>30888.296065817412</v>
      </c>
      <c r="N106" s="317">
        <f t="shared" si="27"/>
        <v>0</v>
      </c>
      <c r="O106" s="53">
        <f t="shared" si="28"/>
        <v>30888.296065817412</v>
      </c>
      <c r="P106" s="53">
        <f t="shared" si="29"/>
        <v>30888.296065817409</v>
      </c>
      <c r="Q106" s="317">
        <f t="shared" si="30"/>
        <v>0</v>
      </c>
      <c r="R106" s="53">
        <f t="shared" si="31"/>
        <v>30888.296065817409</v>
      </c>
      <c r="S106" s="53">
        <f t="shared" si="32"/>
        <v>30888.296065817416</v>
      </c>
      <c r="T106" s="317">
        <f t="shared" si="33"/>
        <v>0</v>
      </c>
      <c r="U106" s="53">
        <f t="shared" si="34"/>
        <v>30888.296065817416</v>
      </c>
      <c r="V106" s="53">
        <f t="shared" si="35"/>
        <v>30888.296065817412</v>
      </c>
      <c r="W106" s="47">
        <f t="shared" si="36"/>
        <v>30888.296065817412</v>
      </c>
      <c r="X106" s="50">
        <f t="shared" si="37"/>
        <v>1.5261573825237391E-2</v>
      </c>
    </row>
    <row r="107" spans="2:24" x14ac:dyDescent="0.25">
      <c r="B107" s="46" t="str">
        <f t="shared" si="19"/>
        <v/>
      </c>
      <c r="C107" s="257" t="str">
        <f>'קיזוזים- החלטות ועדה'!C107</f>
        <v/>
      </c>
      <c r="D107" s="51" t="str">
        <f>IF($C107="","",'הגבלה לסכום מבוקש (1)'!D107)</f>
        <v/>
      </c>
      <c r="E107" s="51" t="str">
        <f>IF($C107="","",'קיזוזים בגין איחורים'!F107+'קיזוזים- החלטות ועדה'!E107)</f>
        <v/>
      </c>
      <c r="F107" s="51" t="str">
        <f t="shared" si="20"/>
        <v/>
      </c>
      <c r="G107" s="51" t="str">
        <f>'קיזוזים- החלטות ועדה'!G107</f>
        <v/>
      </c>
      <c r="H107" s="52" t="str">
        <f t="shared" si="21"/>
        <v/>
      </c>
      <c r="I107" s="51" t="str">
        <f t="shared" si="22"/>
        <v/>
      </c>
      <c r="J107" s="51" t="str">
        <f t="shared" si="23"/>
        <v/>
      </c>
      <c r="K107" s="317">
        <f t="shared" si="24"/>
        <v>0</v>
      </c>
      <c r="L107" s="53" t="str">
        <f t="shared" si="25"/>
        <v/>
      </c>
      <c r="M107" s="53" t="str">
        <f t="shared" si="26"/>
        <v/>
      </c>
      <c r="N107" s="317">
        <f t="shared" si="27"/>
        <v>0</v>
      </c>
      <c r="O107" s="53" t="str">
        <f t="shared" si="28"/>
        <v/>
      </c>
      <c r="P107" s="53" t="str">
        <f t="shared" si="29"/>
        <v/>
      </c>
      <c r="Q107" s="317">
        <f t="shared" si="30"/>
        <v>0</v>
      </c>
      <c r="R107" s="53" t="str">
        <f t="shared" si="31"/>
        <v/>
      </c>
      <c r="S107" s="53" t="str">
        <f t="shared" si="32"/>
        <v/>
      </c>
      <c r="T107" s="317">
        <f t="shared" si="33"/>
        <v>0</v>
      </c>
      <c r="U107" s="53" t="str">
        <f t="shared" si="34"/>
        <v/>
      </c>
      <c r="V107" s="53" t="str">
        <f t="shared" si="35"/>
        <v/>
      </c>
      <c r="W107" s="47" t="str">
        <f t="shared" si="36"/>
        <v/>
      </c>
      <c r="X107" s="50" t="str">
        <f t="shared" si="37"/>
        <v/>
      </c>
    </row>
    <row r="108" spans="2:24" x14ac:dyDescent="0.25">
      <c r="B108" s="46" t="str">
        <f t="shared" si="19"/>
        <v/>
      </c>
      <c r="C108" s="257" t="str">
        <f>'קיזוזים- החלטות ועדה'!C108</f>
        <v/>
      </c>
      <c r="D108" s="51" t="str">
        <f>IF($C108="","",'הגבלה לסכום מבוקש (1)'!D108)</f>
        <v/>
      </c>
      <c r="E108" s="51" t="str">
        <f>IF($C108="","",'קיזוזים בגין איחורים'!F108+'קיזוזים- החלטות ועדה'!E108)</f>
        <v/>
      </c>
      <c r="F108" s="51" t="str">
        <f t="shared" si="20"/>
        <v/>
      </c>
      <c r="G108" s="51" t="str">
        <f>'קיזוזים- החלטות ועדה'!G108</f>
        <v/>
      </c>
      <c r="H108" s="52" t="str">
        <f t="shared" si="21"/>
        <v/>
      </c>
      <c r="I108" s="51" t="str">
        <f t="shared" si="22"/>
        <v/>
      </c>
      <c r="J108" s="51" t="str">
        <f t="shared" si="23"/>
        <v/>
      </c>
      <c r="K108" s="317">
        <f t="shared" si="24"/>
        <v>0</v>
      </c>
      <c r="L108" s="53" t="str">
        <f t="shared" si="25"/>
        <v/>
      </c>
      <c r="M108" s="53" t="str">
        <f t="shared" si="26"/>
        <v/>
      </c>
      <c r="N108" s="317">
        <f t="shared" si="27"/>
        <v>0</v>
      </c>
      <c r="O108" s="53" t="str">
        <f t="shared" si="28"/>
        <v/>
      </c>
      <c r="P108" s="53" t="str">
        <f t="shared" si="29"/>
        <v/>
      </c>
      <c r="Q108" s="317">
        <f t="shared" si="30"/>
        <v>0</v>
      </c>
      <c r="R108" s="53" t="str">
        <f t="shared" si="31"/>
        <v/>
      </c>
      <c r="S108" s="53" t="str">
        <f t="shared" si="32"/>
        <v/>
      </c>
      <c r="T108" s="317">
        <f t="shared" si="33"/>
        <v>0</v>
      </c>
      <c r="U108" s="53" t="str">
        <f t="shared" si="34"/>
        <v/>
      </c>
      <c r="V108" s="53" t="str">
        <f t="shared" si="35"/>
        <v/>
      </c>
      <c r="W108" s="47" t="str">
        <f t="shared" si="36"/>
        <v/>
      </c>
      <c r="X108" s="50" t="str">
        <f t="shared" si="37"/>
        <v/>
      </c>
    </row>
    <row r="109" spans="2:24" x14ac:dyDescent="0.25">
      <c r="B109" s="46" t="str">
        <f t="shared" si="19"/>
        <v/>
      </c>
      <c r="C109" s="257" t="str">
        <f>'קיזוזים- החלטות ועדה'!C109</f>
        <v/>
      </c>
      <c r="D109" s="51" t="str">
        <f>IF($C109="","",'הגבלה לסכום מבוקש (1)'!D109)</f>
        <v/>
      </c>
      <c r="E109" s="51" t="str">
        <f>IF($C109="","",'קיזוזים בגין איחורים'!F109+'קיזוזים- החלטות ועדה'!E109)</f>
        <v/>
      </c>
      <c r="F109" s="51" t="str">
        <f t="shared" si="20"/>
        <v/>
      </c>
      <c r="G109" s="51" t="str">
        <f>'קיזוזים- החלטות ועדה'!G109</f>
        <v/>
      </c>
      <c r="H109" s="52" t="str">
        <f t="shared" si="21"/>
        <v/>
      </c>
      <c r="I109" s="51" t="str">
        <f t="shared" si="22"/>
        <v/>
      </c>
      <c r="J109" s="51" t="str">
        <f t="shared" si="23"/>
        <v/>
      </c>
      <c r="K109" s="317">
        <f t="shared" si="24"/>
        <v>0</v>
      </c>
      <c r="L109" s="53" t="str">
        <f t="shared" si="25"/>
        <v/>
      </c>
      <c r="M109" s="53" t="str">
        <f t="shared" si="26"/>
        <v/>
      </c>
      <c r="N109" s="317">
        <f t="shared" si="27"/>
        <v>0</v>
      </c>
      <c r="O109" s="53" t="str">
        <f t="shared" si="28"/>
        <v/>
      </c>
      <c r="P109" s="53" t="str">
        <f t="shared" si="29"/>
        <v/>
      </c>
      <c r="Q109" s="317">
        <f t="shared" si="30"/>
        <v>0</v>
      </c>
      <c r="R109" s="53" t="str">
        <f t="shared" si="31"/>
        <v/>
      </c>
      <c r="S109" s="53" t="str">
        <f t="shared" si="32"/>
        <v/>
      </c>
      <c r="T109" s="317">
        <f t="shared" si="33"/>
        <v>0</v>
      </c>
      <c r="U109" s="53" t="str">
        <f t="shared" si="34"/>
        <v/>
      </c>
      <c r="V109" s="53" t="str">
        <f t="shared" si="35"/>
        <v/>
      </c>
      <c r="W109" s="47" t="str">
        <f t="shared" si="36"/>
        <v/>
      </c>
      <c r="X109" s="50" t="str">
        <f t="shared" si="37"/>
        <v/>
      </c>
    </row>
    <row r="110" spans="2:24" x14ac:dyDescent="0.25">
      <c r="B110" s="46" t="str">
        <f t="shared" si="19"/>
        <v/>
      </c>
      <c r="C110" s="257" t="str">
        <f>'קיזוזים- החלטות ועדה'!C110</f>
        <v/>
      </c>
      <c r="D110" s="51" t="str">
        <f>IF($C110="","",'הגבלה לסכום מבוקש (1)'!D110)</f>
        <v/>
      </c>
      <c r="E110" s="51" t="str">
        <f>IF($C110="","",'קיזוזים בגין איחורים'!F110+'קיזוזים- החלטות ועדה'!E110)</f>
        <v/>
      </c>
      <c r="F110" s="51" t="str">
        <f t="shared" si="20"/>
        <v/>
      </c>
      <c r="G110" s="51" t="str">
        <f>'קיזוזים- החלטות ועדה'!G110</f>
        <v/>
      </c>
      <c r="H110" s="52" t="str">
        <f t="shared" si="21"/>
        <v/>
      </c>
      <c r="I110" s="51" t="str">
        <f t="shared" si="22"/>
        <v/>
      </c>
      <c r="J110" s="51" t="str">
        <f t="shared" si="23"/>
        <v/>
      </c>
      <c r="K110" s="317">
        <f t="shared" si="24"/>
        <v>0</v>
      </c>
      <c r="L110" s="53" t="str">
        <f t="shared" si="25"/>
        <v/>
      </c>
      <c r="M110" s="53" t="str">
        <f t="shared" si="26"/>
        <v/>
      </c>
      <c r="N110" s="317">
        <f t="shared" si="27"/>
        <v>0</v>
      </c>
      <c r="O110" s="53" t="str">
        <f t="shared" si="28"/>
        <v/>
      </c>
      <c r="P110" s="53" t="str">
        <f t="shared" si="29"/>
        <v/>
      </c>
      <c r="Q110" s="317">
        <f t="shared" si="30"/>
        <v>0</v>
      </c>
      <c r="R110" s="53" t="str">
        <f t="shared" si="31"/>
        <v/>
      </c>
      <c r="S110" s="53" t="str">
        <f t="shared" si="32"/>
        <v/>
      </c>
      <c r="T110" s="317">
        <f t="shared" si="33"/>
        <v>0</v>
      </c>
      <c r="U110" s="53" t="str">
        <f t="shared" si="34"/>
        <v/>
      </c>
      <c r="V110" s="53" t="str">
        <f t="shared" si="35"/>
        <v/>
      </c>
      <c r="W110" s="47" t="str">
        <f t="shared" si="36"/>
        <v/>
      </c>
      <c r="X110" s="50" t="str">
        <f t="shared" si="37"/>
        <v/>
      </c>
    </row>
    <row r="111" spans="2:24" x14ac:dyDescent="0.25">
      <c r="B111" s="46" t="str">
        <f t="shared" si="19"/>
        <v/>
      </c>
      <c r="C111" s="257" t="str">
        <f>'קיזוזים- החלטות ועדה'!C111</f>
        <v/>
      </c>
      <c r="D111" s="51" t="str">
        <f>IF($C111="","",'הגבלה לסכום מבוקש (1)'!D111)</f>
        <v/>
      </c>
      <c r="E111" s="51" t="str">
        <f>IF($C111="","",'קיזוזים בגין איחורים'!F111+'קיזוזים- החלטות ועדה'!E111)</f>
        <v/>
      </c>
      <c r="F111" s="51" t="str">
        <f t="shared" si="20"/>
        <v/>
      </c>
      <c r="G111" s="51" t="str">
        <f>'קיזוזים- החלטות ועדה'!G111</f>
        <v/>
      </c>
      <c r="H111" s="52" t="str">
        <f t="shared" si="21"/>
        <v/>
      </c>
      <c r="I111" s="51" t="str">
        <f t="shared" si="22"/>
        <v/>
      </c>
      <c r="J111" s="51" t="str">
        <f t="shared" si="23"/>
        <v/>
      </c>
      <c r="K111" s="317">
        <f t="shared" si="24"/>
        <v>0</v>
      </c>
      <c r="L111" s="53" t="str">
        <f t="shared" si="25"/>
        <v/>
      </c>
      <c r="M111" s="53" t="str">
        <f t="shared" si="26"/>
        <v/>
      </c>
      <c r="N111" s="317">
        <f t="shared" si="27"/>
        <v>0</v>
      </c>
      <c r="O111" s="53" t="str">
        <f t="shared" si="28"/>
        <v/>
      </c>
      <c r="P111" s="53" t="str">
        <f t="shared" si="29"/>
        <v/>
      </c>
      <c r="Q111" s="317">
        <f t="shared" si="30"/>
        <v>0</v>
      </c>
      <c r="R111" s="53" t="str">
        <f t="shared" si="31"/>
        <v/>
      </c>
      <c r="S111" s="53" t="str">
        <f t="shared" si="32"/>
        <v/>
      </c>
      <c r="T111" s="317">
        <f t="shared" si="33"/>
        <v>0</v>
      </c>
      <c r="U111" s="53" t="str">
        <f t="shared" si="34"/>
        <v/>
      </c>
      <c r="V111" s="53" t="str">
        <f t="shared" si="35"/>
        <v/>
      </c>
      <c r="W111" s="47" t="str">
        <f t="shared" si="36"/>
        <v/>
      </c>
      <c r="X111" s="50" t="str">
        <f t="shared" si="37"/>
        <v/>
      </c>
    </row>
    <row r="112" spans="2:24" x14ac:dyDescent="0.25">
      <c r="B112" s="46" t="str">
        <f t="shared" si="19"/>
        <v/>
      </c>
      <c r="C112" s="257" t="str">
        <f>'קיזוזים- החלטות ועדה'!C112</f>
        <v/>
      </c>
      <c r="D112" s="51" t="str">
        <f>IF($C112="","",'הגבלה לסכום מבוקש (1)'!D112)</f>
        <v/>
      </c>
      <c r="E112" s="51" t="str">
        <f>IF($C112="","",'קיזוזים בגין איחורים'!F112+'קיזוזים- החלטות ועדה'!E112)</f>
        <v/>
      </c>
      <c r="F112" s="51" t="str">
        <f t="shared" si="20"/>
        <v/>
      </c>
      <c r="G112" s="51" t="str">
        <f>'קיזוזים- החלטות ועדה'!G112</f>
        <v/>
      </c>
      <c r="H112" s="52" t="str">
        <f t="shared" si="21"/>
        <v/>
      </c>
      <c r="I112" s="51" t="str">
        <f t="shared" si="22"/>
        <v/>
      </c>
      <c r="J112" s="51" t="str">
        <f t="shared" si="23"/>
        <v/>
      </c>
      <c r="K112" s="317">
        <f t="shared" si="24"/>
        <v>0</v>
      </c>
      <c r="L112" s="53" t="str">
        <f t="shared" si="25"/>
        <v/>
      </c>
      <c r="M112" s="53" t="str">
        <f t="shared" si="26"/>
        <v/>
      </c>
      <c r="N112" s="317">
        <f t="shared" si="27"/>
        <v>0</v>
      </c>
      <c r="O112" s="53" t="str">
        <f t="shared" si="28"/>
        <v/>
      </c>
      <c r="P112" s="53" t="str">
        <f t="shared" si="29"/>
        <v/>
      </c>
      <c r="Q112" s="317">
        <f t="shared" si="30"/>
        <v>0</v>
      </c>
      <c r="R112" s="53" t="str">
        <f t="shared" si="31"/>
        <v/>
      </c>
      <c r="S112" s="53" t="str">
        <f t="shared" si="32"/>
        <v/>
      </c>
      <c r="T112" s="317">
        <f t="shared" si="33"/>
        <v>0</v>
      </c>
      <c r="U112" s="53" t="str">
        <f t="shared" si="34"/>
        <v/>
      </c>
      <c r="V112" s="53" t="str">
        <f t="shared" si="35"/>
        <v/>
      </c>
      <c r="W112" s="47" t="str">
        <f t="shared" si="36"/>
        <v/>
      </c>
      <c r="X112" s="50" t="str">
        <f t="shared" si="37"/>
        <v/>
      </c>
    </row>
    <row r="113" spans="2:24" x14ac:dyDescent="0.25">
      <c r="B113" s="46" t="str">
        <f t="shared" si="19"/>
        <v/>
      </c>
      <c r="C113" s="257" t="str">
        <f>'קיזוזים- החלטות ועדה'!C113</f>
        <v/>
      </c>
      <c r="D113" s="51" t="str">
        <f>IF($C113="","",'הגבלה לסכום מבוקש (1)'!D113)</f>
        <v/>
      </c>
      <c r="E113" s="51" t="str">
        <f>IF($C113="","",'קיזוזים בגין איחורים'!F113+'קיזוזים- החלטות ועדה'!E113)</f>
        <v/>
      </c>
      <c r="F113" s="51" t="str">
        <f t="shared" si="20"/>
        <v/>
      </c>
      <c r="G113" s="51" t="str">
        <f>'קיזוזים- החלטות ועדה'!G113</f>
        <v/>
      </c>
      <c r="H113" s="52" t="str">
        <f t="shared" si="21"/>
        <v/>
      </c>
      <c r="I113" s="51" t="str">
        <f t="shared" si="22"/>
        <v/>
      </c>
      <c r="J113" s="51" t="str">
        <f t="shared" si="23"/>
        <v/>
      </c>
      <c r="K113" s="317">
        <f t="shared" si="24"/>
        <v>0</v>
      </c>
      <c r="L113" s="53" t="str">
        <f t="shared" si="25"/>
        <v/>
      </c>
      <c r="M113" s="53" t="str">
        <f t="shared" si="26"/>
        <v/>
      </c>
      <c r="N113" s="317">
        <f t="shared" si="27"/>
        <v>0</v>
      </c>
      <c r="O113" s="53" t="str">
        <f t="shared" si="28"/>
        <v/>
      </c>
      <c r="P113" s="53" t="str">
        <f t="shared" si="29"/>
        <v/>
      </c>
      <c r="Q113" s="317">
        <f t="shared" si="30"/>
        <v>0</v>
      </c>
      <c r="R113" s="53" t="str">
        <f t="shared" si="31"/>
        <v/>
      </c>
      <c r="S113" s="53" t="str">
        <f t="shared" si="32"/>
        <v/>
      </c>
      <c r="T113" s="317">
        <f t="shared" si="33"/>
        <v>0</v>
      </c>
      <c r="U113" s="53" t="str">
        <f t="shared" si="34"/>
        <v/>
      </c>
      <c r="V113" s="53" t="str">
        <f t="shared" si="35"/>
        <v/>
      </c>
      <c r="W113" s="47" t="str">
        <f t="shared" si="36"/>
        <v/>
      </c>
      <c r="X113" s="50" t="str">
        <f t="shared" si="37"/>
        <v/>
      </c>
    </row>
    <row r="114" spans="2:24" x14ac:dyDescent="0.25">
      <c r="B114" s="46" t="str">
        <f t="shared" si="19"/>
        <v/>
      </c>
      <c r="C114" s="257" t="str">
        <f>'קיזוזים- החלטות ועדה'!C114</f>
        <v/>
      </c>
      <c r="D114" s="51" t="str">
        <f>IF($C114="","",'הגבלה לסכום מבוקש (1)'!D114)</f>
        <v/>
      </c>
      <c r="E114" s="51" t="str">
        <f>IF($C114="","",'קיזוזים בגין איחורים'!F114+'קיזוזים- החלטות ועדה'!E114)</f>
        <v/>
      </c>
      <c r="F114" s="51" t="str">
        <f t="shared" si="20"/>
        <v/>
      </c>
      <c r="G114" s="51" t="str">
        <f>'קיזוזים- החלטות ועדה'!G114</f>
        <v/>
      </c>
      <c r="H114" s="52" t="str">
        <f t="shared" si="21"/>
        <v/>
      </c>
      <c r="I114" s="51" t="str">
        <f t="shared" si="22"/>
        <v/>
      </c>
      <c r="J114" s="51" t="str">
        <f t="shared" si="23"/>
        <v/>
      </c>
      <c r="K114" s="317">
        <f t="shared" si="24"/>
        <v>0</v>
      </c>
      <c r="L114" s="53" t="str">
        <f t="shared" si="25"/>
        <v/>
      </c>
      <c r="M114" s="53" t="str">
        <f t="shared" si="26"/>
        <v/>
      </c>
      <c r="N114" s="317">
        <f t="shared" si="27"/>
        <v>0</v>
      </c>
      <c r="O114" s="53" t="str">
        <f t="shared" si="28"/>
        <v/>
      </c>
      <c r="P114" s="53" t="str">
        <f t="shared" si="29"/>
        <v/>
      </c>
      <c r="Q114" s="317">
        <f t="shared" si="30"/>
        <v>0</v>
      </c>
      <c r="R114" s="53" t="str">
        <f t="shared" si="31"/>
        <v/>
      </c>
      <c r="S114" s="53" t="str">
        <f t="shared" si="32"/>
        <v/>
      </c>
      <c r="T114" s="317">
        <f t="shared" si="33"/>
        <v>0</v>
      </c>
      <c r="U114" s="53" t="str">
        <f t="shared" si="34"/>
        <v/>
      </c>
      <c r="V114" s="53" t="str">
        <f t="shared" si="35"/>
        <v/>
      </c>
      <c r="W114" s="47" t="str">
        <f t="shared" si="36"/>
        <v/>
      </c>
      <c r="X114" s="50" t="str">
        <f t="shared" si="37"/>
        <v/>
      </c>
    </row>
    <row r="115" spans="2:24" x14ac:dyDescent="0.25">
      <c r="B115" s="46" t="str">
        <f t="shared" si="19"/>
        <v/>
      </c>
      <c r="C115" s="257" t="str">
        <f>'קיזוזים- החלטות ועדה'!C115</f>
        <v/>
      </c>
      <c r="D115" s="51" t="str">
        <f>IF($C115="","",'הגבלה לסכום מבוקש (1)'!D115)</f>
        <v/>
      </c>
      <c r="E115" s="51" t="str">
        <f>IF($C115="","",'קיזוזים בגין איחורים'!F115+'קיזוזים- החלטות ועדה'!E115)</f>
        <v/>
      </c>
      <c r="F115" s="51" t="str">
        <f t="shared" si="20"/>
        <v/>
      </c>
      <c r="G115" s="51" t="str">
        <f>'קיזוזים- החלטות ועדה'!G115</f>
        <v/>
      </c>
      <c r="H115" s="52" t="str">
        <f t="shared" si="21"/>
        <v/>
      </c>
      <c r="I115" s="51" t="str">
        <f t="shared" si="22"/>
        <v/>
      </c>
      <c r="J115" s="51" t="str">
        <f t="shared" si="23"/>
        <v/>
      </c>
      <c r="K115" s="317">
        <f t="shared" si="24"/>
        <v>0</v>
      </c>
      <c r="L115" s="53" t="str">
        <f t="shared" si="25"/>
        <v/>
      </c>
      <c r="M115" s="53" t="str">
        <f t="shared" si="26"/>
        <v/>
      </c>
      <c r="N115" s="317">
        <f t="shared" si="27"/>
        <v>0</v>
      </c>
      <c r="O115" s="53" t="str">
        <f t="shared" si="28"/>
        <v/>
      </c>
      <c r="P115" s="53" t="str">
        <f t="shared" si="29"/>
        <v/>
      </c>
      <c r="Q115" s="317">
        <f t="shared" si="30"/>
        <v>0</v>
      </c>
      <c r="R115" s="53" t="str">
        <f t="shared" si="31"/>
        <v/>
      </c>
      <c r="S115" s="53" t="str">
        <f t="shared" si="32"/>
        <v/>
      </c>
      <c r="T115" s="317">
        <f t="shared" si="33"/>
        <v>0</v>
      </c>
      <c r="U115" s="53" t="str">
        <f t="shared" si="34"/>
        <v/>
      </c>
      <c r="V115" s="53" t="str">
        <f t="shared" si="35"/>
        <v/>
      </c>
      <c r="W115" s="47" t="str">
        <f t="shared" si="36"/>
        <v/>
      </c>
      <c r="X115" s="50" t="str">
        <f t="shared" si="37"/>
        <v/>
      </c>
    </row>
    <row r="116" spans="2:24" x14ac:dyDescent="0.25">
      <c r="B116" s="46" t="str">
        <f t="shared" si="19"/>
        <v/>
      </c>
      <c r="C116" s="257" t="str">
        <f>'קיזוזים- החלטות ועדה'!C116</f>
        <v/>
      </c>
      <c r="D116" s="51" t="str">
        <f>IF($C116="","",'הגבלה לסכום מבוקש (1)'!D116)</f>
        <v/>
      </c>
      <c r="E116" s="51" t="str">
        <f>IF($C116="","",'קיזוזים בגין איחורים'!F116+'קיזוזים- החלטות ועדה'!E116)</f>
        <v/>
      </c>
      <c r="F116" s="51" t="str">
        <f t="shared" si="20"/>
        <v/>
      </c>
      <c r="G116" s="51" t="str">
        <f>'קיזוזים- החלטות ועדה'!G116</f>
        <v/>
      </c>
      <c r="H116" s="52" t="str">
        <f t="shared" si="21"/>
        <v/>
      </c>
      <c r="I116" s="51" t="str">
        <f t="shared" si="22"/>
        <v/>
      </c>
      <c r="J116" s="51" t="str">
        <f t="shared" si="23"/>
        <v/>
      </c>
      <c r="K116" s="317">
        <f t="shared" si="24"/>
        <v>0</v>
      </c>
      <c r="L116" s="53" t="str">
        <f t="shared" si="25"/>
        <v/>
      </c>
      <c r="M116" s="53" t="str">
        <f t="shared" si="26"/>
        <v/>
      </c>
      <c r="N116" s="317">
        <f t="shared" si="27"/>
        <v>0</v>
      </c>
      <c r="O116" s="53" t="str">
        <f t="shared" si="28"/>
        <v/>
      </c>
      <c r="P116" s="53" t="str">
        <f t="shared" si="29"/>
        <v/>
      </c>
      <c r="Q116" s="317">
        <f t="shared" si="30"/>
        <v>0</v>
      </c>
      <c r="R116" s="53" t="str">
        <f t="shared" si="31"/>
        <v/>
      </c>
      <c r="S116" s="53" t="str">
        <f t="shared" si="32"/>
        <v/>
      </c>
      <c r="T116" s="317">
        <f t="shared" si="33"/>
        <v>0</v>
      </c>
      <c r="U116" s="53" t="str">
        <f t="shared" si="34"/>
        <v/>
      </c>
      <c r="V116" s="53" t="str">
        <f t="shared" si="35"/>
        <v/>
      </c>
      <c r="W116" s="47" t="str">
        <f t="shared" si="36"/>
        <v/>
      </c>
      <c r="X116" s="50" t="str">
        <f t="shared" si="37"/>
        <v/>
      </c>
    </row>
    <row r="117" spans="2:24" x14ac:dyDescent="0.25">
      <c r="B117" s="46" t="str">
        <f t="shared" si="19"/>
        <v/>
      </c>
      <c r="C117" s="257" t="str">
        <f>'קיזוזים- החלטות ועדה'!C117</f>
        <v/>
      </c>
      <c r="D117" s="51" t="str">
        <f>IF($C117="","",'הגבלה לסכום מבוקש (1)'!D117)</f>
        <v/>
      </c>
      <c r="E117" s="51" t="str">
        <f>IF($C117="","",'קיזוזים בגין איחורים'!F117+'קיזוזים- החלטות ועדה'!E117)</f>
        <v/>
      </c>
      <c r="F117" s="51" t="str">
        <f t="shared" si="20"/>
        <v/>
      </c>
      <c r="G117" s="51" t="str">
        <f>'קיזוזים- החלטות ועדה'!G117</f>
        <v/>
      </c>
      <c r="H117" s="52" t="str">
        <f t="shared" si="21"/>
        <v/>
      </c>
      <c r="I117" s="51" t="str">
        <f t="shared" si="22"/>
        <v/>
      </c>
      <c r="J117" s="51" t="str">
        <f t="shared" si="23"/>
        <v/>
      </c>
      <c r="K117" s="317">
        <f t="shared" si="24"/>
        <v>0</v>
      </c>
      <c r="L117" s="53" t="str">
        <f t="shared" si="25"/>
        <v/>
      </c>
      <c r="M117" s="53" t="str">
        <f t="shared" si="26"/>
        <v/>
      </c>
      <c r="N117" s="317">
        <f t="shared" si="27"/>
        <v>0</v>
      </c>
      <c r="O117" s="53" t="str">
        <f t="shared" si="28"/>
        <v/>
      </c>
      <c r="P117" s="53" t="str">
        <f t="shared" si="29"/>
        <v/>
      </c>
      <c r="Q117" s="317">
        <f t="shared" si="30"/>
        <v>0</v>
      </c>
      <c r="R117" s="53" t="str">
        <f t="shared" si="31"/>
        <v/>
      </c>
      <c r="S117" s="53" t="str">
        <f t="shared" si="32"/>
        <v/>
      </c>
      <c r="T117" s="317">
        <f t="shared" si="33"/>
        <v>0</v>
      </c>
      <c r="U117" s="53" t="str">
        <f t="shared" si="34"/>
        <v/>
      </c>
      <c r="V117" s="53" t="str">
        <f t="shared" si="35"/>
        <v/>
      </c>
      <c r="W117" s="47" t="str">
        <f t="shared" si="36"/>
        <v/>
      </c>
      <c r="X117" s="50" t="str">
        <f t="shared" si="37"/>
        <v/>
      </c>
    </row>
    <row r="118" spans="2:24" x14ac:dyDescent="0.25">
      <c r="B118" s="46" t="str">
        <f t="shared" si="19"/>
        <v/>
      </c>
      <c r="C118" s="257" t="str">
        <f>'קיזוזים- החלטות ועדה'!C118</f>
        <v/>
      </c>
      <c r="D118" s="51" t="str">
        <f>IF($C118="","",'הגבלה לסכום מבוקש (1)'!D118)</f>
        <v/>
      </c>
      <c r="E118" s="51" t="str">
        <f>IF($C118="","",'קיזוזים בגין איחורים'!F118+'קיזוזים- החלטות ועדה'!E118)</f>
        <v/>
      </c>
      <c r="F118" s="51" t="str">
        <f t="shared" si="20"/>
        <v/>
      </c>
      <c r="G118" s="51" t="str">
        <f>'קיזוזים- החלטות ועדה'!G118</f>
        <v/>
      </c>
      <c r="H118" s="52" t="str">
        <f t="shared" si="21"/>
        <v/>
      </c>
      <c r="I118" s="51" t="str">
        <f t="shared" si="22"/>
        <v/>
      </c>
      <c r="J118" s="51" t="str">
        <f t="shared" si="23"/>
        <v/>
      </c>
      <c r="K118" s="317">
        <f t="shared" si="24"/>
        <v>0</v>
      </c>
      <c r="L118" s="53" t="str">
        <f t="shared" si="25"/>
        <v/>
      </c>
      <c r="M118" s="53" t="str">
        <f t="shared" si="26"/>
        <v/>
      </c>
      <c r="N118" s="317">
        <f t="shared" si="27"/>
        <v>0</v>
      </c>
      <c r="O118" s="53" t="str">
        <f t="shared" si="28"/>
        <v/>
      </c>
      <c r="P118" s="53" t="str">
        <f t="shared" si="29"/>
        <v/>
      </c>
      <c r="Q118" s="317">
        <f t="shared" si="30"/>
        <v>0</v>
      </c>
      <c r="R118" s="53" t="str">
        <f t="shared" si="31"/>
        <v/>
      </c>
      <c r="S118" s="53" t="str">
        <f t="shared" si="32"/>
        <v/>
      </c>
      <c r="T118" s="317">
        <f t="shared" si="33"/>
        <v>0</v>
      </c>
      <c r="U118" s="53" t="str">
        <f t="shared" si="34"/>
        <v/>
      </c>
      <c r="V118" s="53" t="str">
        <f t="shared" si="35"/>
        <v/>
      </c>
      <c r="W118" s="47" t="str">
        <f t="shared" si="36"/>
        <v/>
      </c>
      <c r="X118" s="50" t="str">
        <f t="shared" si="37"/>
        <v/>
      </c>
    </row>
    <row r="119" spans="2:24" x14ac:dyDescent="0.25">
      <c r="B119" s="46" t="str">
        <f t="shared" si="19"/>
        <v/>
      </c>
      <c r="C119" s="257" t="str">
        <f>'קיזוזים- החלטות ועדה'!C119</f>
        <v/>
      </c>
      <c r="D119" s="51" t="str">
        <f>IF($C119="","",'הגבלה לסכום מבוקש (1)'!D119)</f>
        <v/>
      </c>
      <c r="E119" s="51" t="str">
        <f>IF($C119="","",'קיזוזים בגין איחורים'!F119+'קיזוזים- החלטות ועדה'!E119)</f>
        <v/>
      </c>
      <c r="F119" s="51" t="str">
        <f t="shared" si="20"/>
        <v/>
      </c>
      <c r="G119" s="51" t="str">
        <f>'קיזוזים- החלטות ועדה'!G119</f>
        <v/>
      </c>
      <c r="H119" s="52" t="str">
        <f t="shared" si="21"/>
        <v/>
      </c>
      <c r="I119" s="51" t="str">
        <f t="shared" si="22"/>
        <v/>
      </c>
      <c r="J119" s="51" t="str">
        <f t="shared" si="23"/>
        <v/>
      </c>
      <c r="K119" s="317">
        <f t="shared" si="24"/>
        <v>0</v>
      </c>
      <c r="L119" s="53" t="str">
        <f t="shared" si="25"/>
        <v/>
      </c>
      <c r="M119" s="53" t="str">
        <f t="shared" si="26"/>
        <v/>
      </c>
      <c r="N119" s="317">
        <f t="shared" si="27"/>
        <v>0</v>
      </c>
      <c r="O119" s="53" t="str">
        <f t="shared" si="28"/>
        <v/>
      </c>
      <c r="P119" s="53" t="str">
        <f t="shared" si="29"/>
        <v/>
      </c>
      <c r="Q119" s="317">
        <f t="shared" si="30"/>
        <v>0</v>
      </c>
      <c r="R119" s="53" t="str">
        <f t="shared" si="31"/>
        <v/>
      </c>
      <c r="S119" s="53" t="str">
        <f t="shared" si="32"/>
        <v/>
      </c>
      <c r="T119" s="317">
        <f t="shared" si="33"/>
        <v>0</v>
      </c>
      <c r="U119" s="53" t="str">
        <f t="shared" si="34"/>
        <v/>
      </c>
      <c r="V119" s="53" t="str">
        <f t="shared" si="35"/>
        <v/>
      </c>
      <c r="W119" s="47" t="str">
        <f t="shared" si="36"/>
        <v/>
      </c>
      <c r="X119" s="50" t="str">
        <f t="shared" si="37"/>
        <v/>
      </c>
    </row>
    <row r="120" spans="2:24" x14ac:dyDescent="0.25">
      <c r="B120" s="46" t="str">
        <f t="shared" si="19"/>
        <v/>
      </c>
      <c r="C120" s="257" t="str">
        <f>'קיזוזים- החלטות ועדה'!C120</f>
        <v/>
      </c>
      <c r="D120" s="51" t="str">
        <f>IF($C120="","",'הגבלה לסכום מבוקש (1)'!D120)</f>
        <v/>
      </c>
      <c r="E120" s="51" t="str">
        <f>IF($C120="","",'קיזוזים בגין איחורים'!F120+'קיזוזים- החלטות ועדה'!E120)</f>
        <v/>
      </c>
      <c r="F120" s="51" t="str">
        <f t="shared" si="20"/>
        <v/>
      </c>
      <c r="G120" s="51" t="str">
        <f>'קיזוזים- החלטות ועדה'!G120</f>
        <v/>
      </c>
      <c r="H120" s="52" t="str">
        <f t="shared" si="21"/>
        <v/>
      </c>
      <c r="I120" s="51" t="str">
        <f t="shared" si="22"/>
        <v/>
      </c>
      <c r="J120" s="51" t="str">
        <f t="shared" si="23"/>
        <v/>
      </c>
      <c r="K120" s="317">
        <f t="shared" si="24"/>
        <v>0</v>
      </c>
      <c r="L120" s="53" t="str">
        <f t="shared" si="25"/>
        <v/>
      </c>
      <c r="M120" s="53" t="str">
        <f t="shared" si="26"/>
        <v/>
      </c>
      <c r="N120" s="317">
        <f t="shared" si="27"/>
        <v>0</v>
      </c>
      <c r="O120" s="53" t="str">
        <f t="shared" si="28"/>
        <v/>
      </c>
      <c r="P120" s="53" t="str">
        <f t="shared" si="29"/>
        <v/>
      </c>
      <c r="Q120" s="317">
        <f t="shared" si="30"/>
        <v>0</v>
      </c>
      <c r="R120" s="53" t="str">
        <f t="shared" si="31"/>
        <v/>
      </c>
      <c r="S120" s="53" t="str">
        <f t="shared" si="32"/>
        <v/>
      </c>
      <c r="T120" s="317">
        <f t="shared" si="33"/>
        <v>0</v>
      </c>
      <c r="U120" s="53" t="str">
        <f t="shared" si="34"/>
        <v/>
      </c>
      <c r="V120" s="53" t="str">
        <f t="shared" si="35"/>
        <v/>
      </c>
      <c r="W120" s="47" t="str">
        <f t="shared" si="36"/>
        <v/>
      </c>
      <c r="X120" s="50" t="str">
        <f t="shared" si="37"/>
        <v/>
      </c>
    </row>
    <row r="121" spans="2:24" x14ac:dyDescent="0.25">
      <c r="B121" s="46" t="str">
        <f t="shared" si="19"/>
        <v/>
      </c>
      <c r="C121" s="257" t="str">
        <f>'קיזוזים- החלטות ועדה'!C121</f>
        <v/>
      </c>
      <c r="D121" s="51" t="str">
        <f>IF($C121="","",'הגבלה לסכום מבוקש (1)'!D121)</f>
        <v/>
      </c>
      <c r="E121" s="51" t="str">
        <f>IF($C121="","",'קיזוזים בגין איחורים'!F121+'קיזוזים- החלטות ועדה'!E121)</f>
        <v/>
      </c>
      <c r="F121" s="51" t="str">
        <f t="shared" si="20"/>
        <v/>
      </c>
      <c r="G121" s="51" t="str">
        <f>'קיזוזים- החלטות ועדה'!G121</f>
        <v/>
      </c>
      <c r="H121" s="52" t="str">
        <f t="shared" si="21"/>
        <v/>
      </c>
      <c r="I121" s="51" t="str">
        <f t="shared" si="22"/>
        <v/>
      </c>
      <c r="J121" s="51" t="str">
        <f t="shared" si="23"/>
        <v/>
      </c>
      <c r="K121" s="317">
        <f t="shared" si="24"/>
        <v>0</v>
      </c>
      <c r="L121" s="53" t="str">
        <f t="shared" si="25"/>
        <v/>
      </c>
      <c r="M121" s="53" t="str">
        <f t="shared" si="26"/>
        <v/>
      </c>
      <c r="N121" s="317">
        <f t="shared" si="27"/>
        <v>0</v>
      </c>
      <c r="O121" s="53" t="str">
        <f t="shared" si="28"/>
        <v/>
      </c>
      <c r="P121" s="53" t="str">
        <f t="shared" si="29"/>
        <v/>
      </c>
      <c r="Q121" s="317">
        <f t="shared" si="30"/>
        <v>0</v>
      </c>
      <c r="R121" s="53" t="str">
        <f t="shared" si="31"/>
        <v/>
      </c>
      <c r="S121" s="53" t="str">
        <f t="shared" si="32"/>
        <v/>
      </c>
      <c r="T121" s="317">
        <f t="shared" si="33"/>
        <v>0</v>
      </c>
      <c r="U121" s="53" t="str">
        <f t="shared" si="34"/>
        <v/>
      </c>
      <c r="V121" s="53" t="str">
        <f t="shared" si="35"/>
        <v/>
      </c>
      <c r="W121" s="47" t="str">
        <f t="shared" si="36"/>
        <v/>
      </c>
      <c r="X121" s="50" t="str">
        <f t="shared" si="37"/>
        <v/>
      </c>
    </row>
    <row r="122" spans="2:24" x14ac:dyDescent="0.25">
      <c r="B122" s="46" t="str">
        <f t="shared" si="19"/>
        <v/>
      </c>
      <c r="C122" s="257" t="str">
        <f>'קיזוזים- החלטות ועדה'!C122</f>
        <v/>
      </c>
      <c r="D122" s="51" t="str">
        <f>IF($C122="","",'הגבלה לסכום מבוקש (1)'!D122)</f>
        <v/>
      </c>
      <c r="E122" s="51" t="str">
        <f>IF($C122="","",'קיזוזים בגין איחורים'!F122+'קיזוזים- החלטות ועדה'!E122)</f>
        <v/>
      </c>
      <c r="F122" s="51" t="str">
        <f t="shared" si="20"/>
        <v/>
      </c>
      <c r="G122" s="51" t="str">
        <f>'קיזוזים- החלטות ועדה'!G122</f>
        <v/>
      </c>
      <c r="H122" s="52" t="str">
        <f t="shared" si="21"/>
        <v/>
      </c>
      <c r="I122" s="51" t="str">
        <f t="shared" si="22"/>
        <v/>
      </c>
      <c r="J122" s="51" t="str">
        <f t="shared" si="23"/>
        <v/>
      </c>
      <c r="K122" s="317">
        <f t="shared" si="24"/>
        <v>0</v>
      </c>
      <c r="L122" s="53" t="str">
        <f t="shared" si="25"/>
        <v/>
      </c>
      <c r="M122" s="53" t="str">
        <f t="shared" si="26"/>
        <v/>
      </c>
      <c r="N122" s="317">
        <f t="shared" si="27"/>
        <v>0</v>
      </c>
      <c r="O122" s="53" t="str">
        <f t="shared" si="28"/>
        <v/>
      </c>
      <c r="P122" s="53" t="str">
        <f t="shared" si="29"/>
        <v/>
      </c>
      <c r="Q122" s="317">
        <f t="shared" si="30"/>
        <v>0</v>
      </c>
      <c r="R122" s="53" t="str">
        <f t="shared" si="31"/>
        <v/>
      </c>
      <c r="S122" s="53" t="str">
        <f t="shared" si="32"/>
        <v/>
      </c>
      <c r="T122" s="317">
        <f t="shared" si="33"/>
        <v>0</v>
      </c>
      <c r="U122" s="53" t="str">
        <f t="shared" si="34"/>
        <v/>
      </c>
      <c r="V122" s="53" t="str">
        <f t="shared" si="35"/>
        <v/>
      </c>
      <c r="W122" s="47" t="str">
        <f t="shared" si="36"/>
        <v/>
      </c>
      <c r="X122" s="50" t="str">
        <f t="shared" si="37"/>
        <v/>
      </c>
    </row>
    <row r="123" spans="2:24" x14ac:dyDescent="0.25">
      <c r="B123" s="46" t="str">
        <f t="shared" si="19"/>
        <v/>
      </c>
      <c r="C123" s="257" t="str">
        <f>'קיזוזים- החלטות ועדה'!C123</f>
        <v/>
      </c>
      <c r="D123" s="51" t="str">
        <f>IF($C123="","",'הגבלה לסכום מבוקש (1)'!D123)</f>
        <v/>
      </c>
      <c r="E123" s="51" t="str">
        <f>IF($C123="","",'קיזוזים בגין איחורים'!F123+'קיזוזים- החלטות ועדה'!E123)</f>
        <v/>
      </c>
      <c r="F123" s="51" t="str">
        <f t="shared" si="20"/>
        <v/>
      </c>
      <c r="G123" s="51" t="str">
        <f>'קיזוזים- החלטות ועדה'!G123</f>
        <v/>
      </c>
      <c r="H123" s="52" t="str">
        <f t="shared" si="21"/>
        <v/>
      </c>
      <c r="I123" s="51" t="str">
        <f t="shared" si="22"/>
        <v/>
      </c>
      <c r="J123" s="51" t="str">
        <f t="shared" si="23"/>
        <v/>
      </c>
      <c r="K123" s="317">
        <f t="shared" si="24"/>
        <v>0</v>
      </c>
      <c r="L123" s="53" t="str">
        <f t="shared" si="25"/>
        <v/>
      </c>
      <c r="M123" s="53" t="str">
        <f t="shared" si="26"/>
        <v/>
      </c>
      <c r="N123" s="317">
        <f t="shared" si="27"/>
        <v>0</v>
      </c>
      <c r="O123" s="53" t="str">
        <f t="shared" si="28"/>
        <v/>
      </c>
      <c r="P123" s="53" t="str">
        <f t="shared" si="29"/>
        <v/>
      </c>
      <c r="Q123" s="317">
        <f t="shared" si="30"/>
        <v>0</v>
      </c>
      <c r="R123" s="53" t="str">
        <f t="shared" si="31"/>
        <v/>
      </c>
      <c r="S123" s="53" t="str">
        <f t="shared" si="32"/>
        <v/>
      </c>
      <c r="T123" s="317">
        <f t="shared" si="33"/>
        <v>0</v>
      </c>
      <c r="U123" s="53" t="str">
        <f t="shared" si="34"/>
        <v/>
      </c>
      <c r="V123" s="53" t="str">
        <f t="shared" si="35"/>
        <v/>
      </c>
      <c r="W123" s="47" t="str">
        <f t="shared" si="36"/>
        <v/>
      </c>
      <c r="X123" s="50" t="str">
        <f t="shared" si="37"/>
        <v/>
      </c>
    </row>
    <row r="124" spans="2:24" x14ac:dyDescent="0.25">
      <c r="B124" s="46" t="str">
        <f t="shared" si="19"/>
        <v/>
      </c>
      <c r="C124" s="257" t="str">
        <f>'קיזוזים- החלטות ועדה'!C124</f>
        <v/>
      </c>
      <c r="D124" s="51" t="str">
        <f>IF($C124="","",'הגבלה לסכום מבוקש (1)'!D124)</f>
        <v/>
      </c>
      <c r="E124" s="51" t="str">
        <f>IF($C124="","",'קיזוזים בגין איחורים'!F124+'קיזוזים- החלטות ועדה'!E124)</f>
        <v/>
      </c>
      <c r="F124" s="51" t="str">
        <f t="shared" si="20"/>
        <v/>
      </c>
      <c r="G124" s="51" t="str">
        <f>'קיזוזים- החלטות ועדה'!G124</f>
        <v/>
      </c>
      <c r="H124" s="52" t="str">
        <f t="shared" si="21"/>
        <v/>
      </c>
      <c r="I124" s="51" t="str">
        <f t="shared" si="22"/>
        <v/>
      </c>
      <c r="J124" s="51" t="str">
        <f t="shared" si="23"/>
        <v/>
      </c>
      <c r="K124" s="317">
        <f t="shared" si="24"/>
        <v>0</v>
      </c>
      <c r="L124" s="53" t="str">
        <f t="shared" si="25"/>
        <v/>
      </c>
      <c r="M124" s="53" t="str">
        <f t="shared" si="26"/>
        <v/>
      </c>
      <c r="N124" s="317">
        <f t="shared" si="27"/>
        <v>0</v>
      </c>
      <c r="O124" s="53" t="str">
        <f t="shared" si="28"/>
        <v/>
      </c>
      <c r="P124" s="53" t="str">
        <f t="shared" si="29"/>
        <v/>
      </c>
      <c r="Q124" s="317">
        <f t="shared" si="30"/>
        <v>0</v>
      </c>
      <c r="R124" s="53" t="str">
        <f t="shared" si="31"/>
        <v/>
      </c>
      <c r="S124" s="53" t="str">
        <f t="shared" si="32"/>
        <v/>
      </c>
      <c r="T124" s="317">
        <f t="shared" si="33"/>
        <v>0</v>
      </c>
      <c r="U124" s="53" t="str">
        <f t="shared" si="34"/>
        <v/>
      </c>
      <c r="V124" s="53" t="str">
        <f t="shared" si="35"/>
        <v/>
      </c>
      <c r="W124" s="47" t="str">
        <f t="shared" si="36"/>
        <v/>
      </c>
      <c r="X124" s="50" t="str">
        <f t="shared" si="37"/>
        <v/>
      </c>
    </row>
    <row r="125" spans="2:24" x14ac:dyDescent="0.25">
      <c r="B125" s="46" t="str">
        <f t="shared" si="19"/>
        <v/>
      </c>
      <c r="C125" s="257" t="str">
        <f>'קיזוזים- החלטות ועדה'!C125</f>
        <v/>
      </c>
      <c r="D125" s="51" t="str">
        <f>IF($C125="","",'הגבלה לסכום מבוקש (1)'!D125)</f>
        <v/>
      </c>
      <c r="E125" s="51" t="str">
        <f>IF($C125="","",'קיזוזים בגין איחורים'!F125+'קיזוזים- החלטות ועדה'!E125)</f>
        <v/>
      </c>
      <c r="F125" s="51" t="str">
        <f t="shared" si="20"/>
        <v/>
      </c>
      <c r="G125" s="51" t="str">
        <f>'קיזוזים- החלטות ועדה'!G125</f>
        <v/>
      </c>
      <c r="H125" s="52" t="str">
        <f t="shared" si="21"/>
        <v/>
      </c>
      <c r="I125" s="51" t="str">
        <f t="shared" si="22"/>
        <v/>
      </c>
      <c r="J125" s="51" t="str">
        <f t="shared" si="23"/>
        <v/>
      </c>
      <c r="K125" s="317">
        <f t="shared" si="24"/>
        <v>0</v>
      </c>
      <c r="L125" s="53" t="str">
        <f t="shared" si="25"/>
        <v/>
      </c>
      <c r="M125" s="53" t="str">
        <f t="shared" si="26"/>
        <v/>
      </c>
      <c r="N125" s="317">
        <f t="shared" si="27"/>
        <v>0</v>
      </c>
      <c r="O125" s="53" t="str">
        <f t="shared" si="28"/>
        <v/>
      </c>
      <c r="P125" s="53" t="str">
        <f t="shared" si="29"/>
        <v/>
      </c>
      <c r="Q125" s="317">
        <f t="shared" si="30"/>
        <v>0</v>
      </c>
      <c r="R125" s="53" t="str">
        <f t="shared" si="31"/>
        <v/>
      </c>
      <c r="S125" s="53" t="str">
        <f t="shared" si="32"/>
        <v/>
      </c>
      <c r="T125" s="317">
        <f t="shared" si="33"/>
        <v>0</v>
      </c>
      <c r="U125" s="53" t="str">
        <f t="shared" si="34"/>
        <v/>
      </c>
      <c r="V125" s="53" t="str">
        <f t="shared" si="35"/>
        <v/>
      </c>
      <c r="W125" s="47" t="str">
        <f t="shared" si="36"/>
        <v/>
      </c>
      <c r="X125" s="50" t="str">
        <f t="shared" si="37"/>
        <v/>
      </c>
    </row>
    <row r="126" spans="2:24" x14ac:dyDescent="0.25">
      <c r="B126" s="46" t="str">
        <f t="shared" si="19"/>
        <v/>
      </c>
      <c r="C126" s="257" t="str">
        <f>'קיזוזים- החלטות ועדה'!C126</f>
        <v/>
      </c>
      <c r="D126" s="51" t="str">
        <f>IF($C126="","",'הגבלה לסכום מבוקש (1)'!D126)</f>
        <v/>
      </c>
      <c r="E126" s="51" t="str">
        <f>IF($C126="","",'קיזוזים בגין איחורים'!F126+'קיזוזים- החלטות ועדה'!E126)</f>
        <v/>
      </c>
      <c r="F126" s="51" t="str">
        <f t="shared" si="20"/>
        <v/>
      </c>
      <c r="G126" s="51" t="str">
        <f>'קיזוזים- החלטות ועדה'!G126</f>
        <v/>
      </c>
      <c r="H126" s="52" t="str">
        <f t="shared" si="21"/>
        <v/>
      </c>
      <c r="I126" s="51" t="str">
        <f t="shared" si="22"/>
        <v/>
      </c>
      <c r="J126" s="51" t="str">
        <f t="shared" si="23"/>
        <v/>
      </c>
      <c r="K126" s="317">
        <f t="shared" si="24"/>
        <v>0</v>
      </c>
      <c r="L126" s="53" t="str">
        <f t="shared" si="25"/>
        <v/>
      </c>
      <c r="M126" s="53" t="str">
        <f t="shared" si="26"/>
        <v/>
      </c>
      <c r="N126" s="317">
        <f t="shared" si="27"/>
        <v>0</v>
      </c>
      <c r="O126" s="53" t="str">
        <f t="shared" si="28"/>
        <v/>
      </c>
      <c r="P126" s="53" t="str">
        <f t="shared" si="29"/>
        <v/>
      </c>
      <c r="Q126" s="317">
        <f t="shared" si="30"/>
        <v>0</v>
      </c>
      <c r="R126" s="53" t="str">
        <f t="shared" si="31"/>
        <v/>
      </c>
      <c r="S126" s="53" t="str">
        <f t="shared" si="32"/>
        <v/>
      </c>
      <c r="T126" s="317">
        <f t="shared" si="33"/>
        <v>0</v>
      </c>
      <c r="U126" s="53" t="str">
        <f t="shared" si="34"/>
        <v/>
      </c>
      <c r="V126" s="53" t="str">
        <f t="shared" si="35"/>
        <v/>
      </c>
      <c r="W126" s="47" t="str">
        <f t="shared" si="36"/>
        <v/>
      </c>
      <c r="X126" s="50" t="str">
        <f t="shared" si="37"/>
        <v/>
      </c>
    </row>
    <row r="127" spans="2:24" x14ac:dyDescent="0.25">
      <c r="B127" s="46" t="str">
        <f t="shared" si="19"/>
        <v/>
      </c>
      <c r="C127" s="257" t="str">
        <f>'קיזוזים- החלטות ועדה'!C127</f>
        <v/>
      </c>
      <c r="D127" s="51" t="str">
        <f>IF($C127="","",'הגבלה לסכום מבוקש (1)'!D127)</f>
        <v/>
      </c>
      <c r="E127" s="51" t="str">
        <f>IF($C127="","",'קיזוזים בגין איחורים'!F127+'קיזוזים- החלטות ועדה'!E127)</f>
        <v/>
      </c>
      <c r="F127" s="51" t="str">
        <f t="shared" si="20"/>
        <v/>
      </c>
      <c r="G127" s="51" t="str">
        <f>'קיזוזים- החלטות ועדה'!G127</f>
        <v/>
      </c>
      <c r="H127" s="52" t="str">
        <f t="shared" si="21"/>
        <v/>
      </c>
      <c r="I127" s="51" t="str">
        <f t="shared" si="22"/>
        <v/>
      </c>
      <c r="J127" s="51" t="str">
        <f t="shared" si="23"/>
        <v/>
      </c>
      <c r="K127" s="317">
        <f t="shared" si="24"/>
        <v>0</v>
      </c>
      <c r="L127" s="53" t="str">
        <f t="shared" si="25"/>
        <v/>
      </c>
      <c r="M127" s="53" t="str">
        <f t="shared" si="26"/>
        <v/>
      </c>
      <c r="N127" s="317">
        <f t="shared" si="27"/>
        <v>0</v>
      </c>
      <c r="O127" s="53" t="str">
        <f t="shared" si="28"/>
        <v/>
      </c>
      <c r="P127" s="53" t="str">
        <f t="shared" si="29"/>
        <v/>
      </c>
      <c r="Q127" s="317">
        <f t="shared" si="30"/>
        <v>0</v>
      </c>
      <c r="R127" s="53" t="str">
        <f t="shared" si="31"/>
        <v/>
      </c>
      <c r="S127" s="53" t="str">
        <f t="shared" si="32"/>
        <v/>
      </c>
      <c r="T127" s="317">
        <f t="shared" si="33"/>
        <v>0</v>
      </c>
      <c r="U127" s="53" t="str">
        <f t="shared" si="34"/>
        <v/>
      </c>
      <c r="V127" s="53" t="str">
        <f t="shared" si="35"/>
        <v/>
      </c>
      <c r="W127" s="47" t="str">
        <f t="shared" si="36"/>
        <v/>
      </c>
      <c r="X127" s="50" t="str">
        <f t="shared" si="37"/>
        <v/>
      </c>
    </row>
    <row r="128" spans="2:24" x14ac:dyDescent="0.25">
      <c r="B128" s="46" t="str">
        <f t="shared" si="19"/>
        <v/>
      </c>
      <c r="C128" s="257" t="str">
        <f>'קיזוזים- החלטות ועדה'!C128</f>
        <v/>
      </c>
      <c r="D128" s="51" t="str">
        <f>IF($C128="","",'הגבלה לסכום מבוקש (1)'!D128)</f>
        <v/>
      </c>
      <c r="E128" s="51" t="str">
        <f>IF($C128="","",'קיזוזים בגין איחורים'!F128+'קיזוזים- החלטות ועדה'!E128)</f>
        <v/>
      </c>
      <c r="F128" s="51" t="str">
        <f t="shared" si="20"/>
        <v/>
      </c>
      <c r="G128" s="51" t="str">
        <f>'קיזוזים- החלטות ועדה'!G128</f>
        <v/>
      </c>
      <c r="H128" s="52" t="str">
        <f t="shared" si="21"/>
        <v/>
      </c>
      <c r="I128" s="51" t="str">
        <f t="shared" si="22"/>
        <v/>
      </c>
      <c r="J128" s="51" t="str">
        <f t="shared" si="23"/>
        <v/>
      </c>
      <c r="K128" s="317">
        <f t="shared" si="24"/>
        <v>0</v>
      </c>
      <c r="L128" s="53" t="str">
        <f t="shared" si="25"/>
        <v/>
      </c>
      <c r="M128" s="53" t="str">
        <f t="shared" si="26"/>
        <v/>
      </c>
      <c r="N128" s="317">
        <f t="shared" si="27"/>
        <v>0</v>
      </c>
      <c r="O128" s="53" t="str">
        <f t="shared" si="28"/>
        <v/>
      </c>
      <c r="P128" s="53" t="str">
        <f t="shared" si="29"/>
        <v/>
      </c>
      <c r="Q128" s="317">
        <f t="shared" si="30"/>
        <v>0</v>
      </c>
      <c r="R128" s="53" t="str">
        <f t="shared" si="31"/>
        <v/>
      </c>
      <c r="S128" s="53" t="str">
        <f t="shared" si="32"/>
        <v/>
      </c>
      <c r="T128" s="317">
        <f t="shared" si="33"/>
        <v>0</v>
      </c>
      <c r="U128" s="53" t="str">
        <f t="shared" si="34"/>
        <v/>
      </c>
      <c r="V128" s="53" t="str">
        <f t="shared" si="35"/>
        <v/>
      </c>
      <c r="W128" s="47" t="str">
        <f t="shared" si="36"/>
        <v/>
      </c>
      <c r="X128" s="50" t="str">
        <f t="shared" si="37"/>
        <v/>
      </c>
    </row>
    <row r="129" spans="2:24" x14ac:dyDescent="0.25">
      <c r="B129" s="46" t="str">
        <f t="shared" si="19"/>
        <v/>
      </c>
      <c r="C129" s="257" t="str">
        <f>'קיזוזים- החלטות ועדה'!C129</f>
        <v/>
      </c>
      <c r="D129" s="51" t="str">
        <f>IF($C129="","",'הגבלה לסכום מבוקש (1)'!D129)</f>
        <v/>
      </c>
      <c r="E129" s="51" t="str">
        <f>IF($C129="","",'קיזוזים בגין איחורים'!F129+'קיזוזים- החלטות ועדה'!E129)</f>
        <v/>
      </c>
      <c r="F129" s="51" t="str">
        <f t="shared" si="20"/>
        <v/>
      </c>
      <c r="G129" s="51" t="str">
        <f>'קיזוזים- החלטות ועדה'!G129</f>
        <v/>
      </c>
      <c r="H129" s="52" t="str">
        <f t="shared" si="21"/>
        <v/>
      </c>
      <c r="I129" s="51" t="str">
        <f t="shared" si="22"/>
        <v/>
      </c>
      <c r="J129" s="51" t="str">
        <f t="shared" si="23"/>
        <v/>
      </c>
      <c r="K129" s="317">
        <f t="shared" si="24"/>
        <v>0</v>
      </c>
      <c r="L129" s="53" t="str">
        <f t="shared" si="25"/>
        <v/>
      </c>
      <c r="M129" s="53" t="str">
        <f t="shared" si="26"/>
        <v/>
      </c>
      <c r="N129" s="317">
        <f t="shared" si="27"/>
        <v>0</v>
      </c>
      <c r="O129" s="53" t="str">
        <f t="shared" si="28"/>
        <v/>
      </c>
      <c r="P129" s="53" t="str">
        <f t="shared" si="29"/>
        <v/>
      </c>
      <c r="Q129" s="317">
        <f t="shared" si="30"/>
        <v>0</v>
      </c>
      <c r="R129" s="53" t="str">
        <f t="shared" si="31"/>
        <v/>
      </c>
      <c r="S129" s="53" t="str">
        <f t="shared" si="32"/>
        <v/>
      </c>
      <c r="T129" s="317">
        <f t="shared" si="33"/>
        <v>0</v>
      </c>
      <c r="U129" s="53" t="str">
        <f t="shared" si="34"/>
        <v/>
      </c>
      <c r="V129" s="53" t="str">
        <f t="shared" si="35"/>
        <v/>
      </c>
      <c r="W129" s="47" t="str">
        <f t="shared" si="36"/>
        <v/>
      </c>
      <c r="X129" s="50" t="str">
        <f t="shared" si="37"/>
        <v/>
      </c>
    </row>
    <row r="130" spans="2:24" ht="16.5" thickBot="1" x14ac:dyDescent="0.3">
      <c r="B130" s="46" t="str">
        <f t="shared" si="19"/>
        <v/>
      </c>
      <c r="C130" s="257" t="str">
        <f>'קיזוזים- החלטות ועדה'!C130</f>
        <v/>
      </c>
      <c r="D130" s="51" t="str">
        <f>IF($C130="","",'הגבלה לסכום מבוקש (1)'!D130)</f>
        <v/>
      </c>
      <c r="E130" s="51" t="str">
        <f>IF($C130="","",'קיזוזים בגין איחורים'!F130+'קיזוזים- החלטות ועדה'!E130)</f>
        <v/>
      </c>
      <c r="F130" s="51" t="str">
        <f t="shared" si="20"/>
        <v/>
      </c>
      <c r="G130" s="51" t="str">
        <f>'קיזוזים- החלטות ועדה'!G130</f>
        <v/>
      </c>
      <c r="H130" s="52" t="str">
        <f t="shared" si="21"/>
        <v/>
      </c>
      <c r="I130" s="51" t="str">
        <f t="shared" si="22"/>
        <v/>
      </c>
      <c r="J130" s="51" t="str">
        <f t="shared" si="23"/>
        <v/>
      </c>
      <c r="K130" s="317">
        <f t="shared" si="24"/>
        <v>0</v>
      </c>
      <c r="L130" s="53" t="str">
        <f t="shared" si="25"/>
        <v/>
      </c>
      <c r="M130" s="53" t="str">
        <f t="shared" si="26"/>
        <v/>
      </c>
      <c r="N130" s="317">
        <f t="shared" si="27"/>
        <v>0</v>
      </c>
      <c r="O130" s="53" t="str">
        <f t="shared" si="28"/>
        <v/>
      </c>
      <c r="P130" s="53" t="str">
        <f t="shared" si="29"/>
        <v/>
      </c>
      <c r="Q130" s="317">
        <f t="shared" si="30"/>
        <v>0</v>
      </c>
      <c r="R130" s="53" t="str">
        <f t="shared" si="31"/>
        <v/>
      </c>
      <c r="S130" s="53" t="str">
        <f t="shared" si="32"/>
        <v/>
      </c>
      <c r="T130" s="317">
        <f t="shared" si="33"/>
        <v>0</v>
      </c>
      <c r="U130" s="53" t="str">
        <f t="shared" si="34"/>
        <v/>
      </c>
      <c r="V130" s="53" t="str">
        <f t="shared" si="35"/>
        <v/>
      </c>
      <c r="W130" s="47" t="str">
        <f t="shared" si="36"/>
        <v/>
      </c>
      <c r="X130" s="50" t="str">
        <f t="shared" si="37"/>
        <v/>
      </c>
    </row>
    <row r="131" spans="2:24" ht="19.5" thickBot="1" x14ac:dyDescent="0.35">
      <c r="B131" s="562" t="s">
        <v>8</v>
      </c>
      <c r="C131" s="504"/>
      <c r="D131" s="54">
        <f t="shared" ref="D131:W131" si="38">SUM(D31:D130)</f>
        <v>4426354</v>
      </c>
      <c r="E131" s="54">
        <f t="shared" si="38"/>
        <v>0</v>
      </c>
      <c r="F131" s="54">
        <f t="shared" si="38"/>
        <v>4426354</v>
      </c>
      <c r="G131" s="54">
        <f t="shared" si="38"/>
        <v>2023926.0000000002</v>
      </c>
      <c r="H131" s="54">
        <f t="shared" si="38"/>
        <v>0</v>
      </c>
      <c r="I131" s="54">
        <f t="shared" si="38"/>
        <v>2023926.0000000002</v>
      </c>
      <c r="J131" s="54">
        <f t="shared" si="38"/>
        <v>2023926.0000000002</v>
      </c>
      <c r="K131" s="54">
        <f t="shared" si="38"/>
        <v>0</v>
      </c>
      <c r="L131" s="54">
        <f t="shared" si="38"/>
        <v>2023926.0000000002</v>
      </c>
      <c r="M131" s="54">
        <f t="shared" si="38"/>
        <v>2023926.0000000002</v>
      </c>
      <c r="N131" s="54">
        <f t="shared" si="38"/>
        <v>0</v>
      </c>
      <c r="O131" s="54">
        <f t="shared" si="38"/>
        <v>2023926.0000000002</v>
      </c>
      <c r="P131" s="54">
        <f t="shared" si="38"/>
        <v>2023925.9999999995</v>
      </c>
      <c r="Q131" s="54">
        <f t="shared" si="38"/>
        <v>0</v>
      </c>
      <c r="R131" s="54">
        <f t="shared" si="38"/>
        <v>2023925.9999999995</v>
      </c>
      <c r="S131" s="54">
        <f t="shared" si="38"/>
        <v>2023926.0000000002</v>
      </c>
      <c r="T131" s="54">
        <f t="shared" si="38"/>
        <v>0</v>
      </c>
      <c r="U131" s="54">
        <f t="shared" si="38"/>
        <v>2023926.0000000002</v>
      </c>
      <c r="V131" s="54">
        <f t="shared" si="38"/>
        <v>2023926</v>
      </c>
      <c r="W131" s="54">
        <f t="shared" si="38"/>
        <v>2023926</v>
      </c>
      <c r="X131" s="55">
        <f>SUM(X31:X130)</f>
        <v>0.99999999999999933</v>
      </c>
    </row>
  </sheetData>
  <sheetProtection algorithmName="SHA-512" hashValue="clUGE3FuLatdpI/FNKuaiUecC8peH9uO8SV4psvgtKmPb74H44w6QYLwa0syFEMM4aZpgbn+h87kItnjrrXyeg==" saltValue="atyANhKcKwcg+lXtcSw4qA==" spinCount="100000" sheet="1" scenarios="1" formatCells="0" formatColumns="0" formatRows="0" autoFilter="0"/>
  <mergeCells count="13">
    <mergeCell ref="W29:W30"/>
    <mergeCell ref="X29:X30"/>
    <mergeCell ref="B131:C131"/>
    <mergeCell ref="B28:X28"/>
    <mergeCell ref="B29:B30"/>
    <mergeCell ref="C29:C30"/>
    <mergeCell ref="D29:D30"/>
    <mergeCell ref="E29:E30"/>
    <mergeCell ref="F29:F30"/>
    <mergeCell ref="G29:G30"/>
    <mergeCell ref="H29:H30"/>
    <mergeCell ref="I29:I30"/>
    <mergeCell ref="J29:J30"/>
  </mergeCells>
  <conditionalFormatting sqref="B31:X130">
    <cfRule type="expression" dxfId="38" priority="449" stopIfTrue="1">
      <formula>AND($C31="",B31&lt;&gt;"")</formula>
    </cfRule>
    <cfRule type="expression" dxfId="37" priority="450">
      <formula>$C31=""</formula>
    </cfRule>
    <cfRule type="expression" dxfId="36" priority="451">
      <formula>B$30&lt;&gt;""</formula>
    </cfRule>
  </conditionalFormatting>
  <conditionalFormatting sqref="C1:E27 B3:B27">
    <cfRule type="containsBlanks" dxfId="35" priority="15">
      <formula>LEN(TRIM(B1))=0</formula>
    </cfRule>
  </conditionalFormatting>
  <pageMargins left="0.70866141732283472" right="0.70866141732283472" top="0.74803149606299213" bottom="0.74803149606299213" header="0.31496062992125984" footer="0.31496062992125984"/>
  <pageSetup paperSize="9" scale="31" orientation="landscape" r:id="rId1"/>
  <headerFooter>
    <oddHeader>&amp;C&amp;"David,מודגש"&amp;14מודל בית ספר למוסיקה
הרצה ע"פ טיוטת מבחנים שגובשה 12.2014</oddHeader>
    <oddFooter>&amp;Lעמוד &amp;P מתוך &amp;N&amp;Cא. חפץ ושות'
יעוץ כלכלי&amp;R&amp;A</oddFooter>
  </headerFooter>
  <extLst>
    <ext xmlns:x14="http://schemas.microsoft.com/office/spreadsheetml/2009/9/main" uri="{78C0D931-6437-407d-A8EE-F0AAD7539E65}">
      <x14:conditionalFormattings>
        <x14:conditionalFormatting xmlns:xm="http://schemas.microsoft.com/office/excel/2006/main">
          <x14:cfRule type="containsText" priority="452" operator="containsText" id="{C49FAB94-3D2D-4C4C-86ED-5221547C0C44}">
            <xm:f>NOT(ISERROR(SEARCH($AH$1,B31)))</xm:f>
            <xm:f>$AH$1</xm:f>
            <x14:dxf>
              <fill>
                <patternFill>
                  <bgColor rgb="FFFF0000"/>
                </patternFill>
              </fill>
            </x14:dxf>
          </x14:cfRule>
          <xm:sqref>B31:X130</xm:sqref>
        </x14:conditionalFormatting>
      </x14:conditionalFormatting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filterMode="1">
    <tabColor rgb="FFFFFFCC"/>
    <pageSetUpPr fitToPage="1"/>
  </sheetPr>
  <dimension ref="A1:Y131"/>
  <sheetViews>
    <sheetView rightToLeft="1" view="pageBreakPreview" zoomScaleNormal="80" zoomScaleSheetLayoutView="100" workbookViewId="0">
      <pane xSplit="3" ySplit="30" topLeftCell="D31" activePane="bottomRight" state="frozen"/>
      <selection activeCell="Q65" sqref="Q65"/>
      <selection pane="topRight" activeCell="Q65" sqref="Q65"/>
      <selection pane="bottomLeft" activeCell="Q65" sqref="Q65"/>
      <selection pane="bottomRight" activeCell="D31" sqref="D31"/>
    </sheetView>
  </sheetViews>
  <sheetFormatPr defaultColWidth="9" defaultRowHeight="15.75" x14ac:dyDescent="0.25"/>
  <cols>
    <col min="1" max="1" width="2.42578125" style="15" hidden="1" customWidth="1"/>
    <col min="2" max="2" width="10" style="15" customWidth="1"/>
    <col min="3" max="3" width="63" style="15" bestFit="1" customWidth="1"/>
    <col min="4" max="5" width="22.28515625" style="15" customWidth="1"/>
    <col min="6" max="7" width="22.28515625" style="15" hidden="1" customWidth="1"/>
    <col min="8" max="8" width="13" style="15" customWidth="1"/>
    <col min="9" max="9" width="15.42578125" style="15" customWidth="1"/>
    <col min="10" max="10" width="16.5703125" style="15" customWidth="1"/>
    <col min="11" max="11" width="17.42578125" style="15" customWidth="1"/>
    <col min="12" max="12" width="38.5703125" style="15" bestFit="1" customWidth="1"/>
    <col min="13" max="13" width="45.7109375" style="15" customWidth="1"/>
    <col min="14" max="14" width="18.85546875" style="15" customWidth="1"/>
    <col min="15" max="15" width="19.28515625" style="15" customWidth="1"/>
    <col min="16" max="16" width="22.7109375" style="15" customWidth="1"/>
    <col min="17" max="17" width="29.28515625" style="15" hidden="1" customWidth="1"/>
    <col min="18" max="18" width="22.28515625" style="15" hidden="1" customWidth="1"/>
    <col min="19" max="19" width="30.42578125" style="15" customWidth="1"/>
    <col min="20" max="20" width="24.28515625" style="350" customWidth="1"/>
    <col min="21" max="21" width="46.140625" style="350" customWidth="1"/>
    <col min="26" max="203" width="9" style="15" customWidth="1"/>
    <col min="204" max="16384" width="9" style="15"/>
  </cols>
  <sheetData>
    <row r="1" spans="2:10" ht="18.75" x14ac:dyDescent="0.25">
      <c r="B1" s="269" t="str">
        <f>'פרמטרים לעקרונות חישוב התמיכה'!$B$1</f>
        <v>שנה</v>
      </c>
      <c r="C1" s="2">
        <f>'פרמטרים לעקרונות חישוב התמיכה'!$C$1</f>
        <v>2025</v>
      </c>
    </row>
    <row r="2" spans="2:10" ht="19.5" thickBot="1" x14ac:dyDescent="0.3">
      <c r="B2" s="275" t="str">
        <f>'פרמטרים לעקרונות חישוב התמיכה'!$B$2</f>
        <v>תקציב</v>
      </c>
      <c r="C2" s="3">
        <f>'פרמטרים לעקרונות חישוב התמיכה'!$C$2</f>
        <v>2023926</v>
      </c>
    </row>
    <row r="3" spans="2:10" hidden="1" x14ac:dyDescent="0.25"/>
    <row r="4" spans="2:10" hidden="1" x14ac:dyDescent="0.25">
      <c r="D4" s="189"/>
      <c r="E4" s="189"/>
      <c r="F4" s="189"/>
      <c r="G4" s="189"/>
      <c r="H4" s="189"/>
      <c r="I4" s="189"/>
      <c r="J4" s="189"/>
    </row>
    <row r="5" spans="2:10" hidden="1" x14ac:dyDescent="0.25"/>
    <row r="6" spans="2:10" hidden="1" x14ac:dyDescent="0.25">
      <c r="D6" s="189"/>
      <c r="E6" s="189"/>
      <c r="F6" s="189"/>
      <c r="G6" s="189"/>
      <c r="H6" s="189"/>
      <c r="I6" s="189"/>
    </row>
    <row r="7" spans="2:10" hidden="1" x14ac:dyDescent="0.25"/>
    <row r="8" spans="2:10" hidden="1" x14ac:dyDescent="0.25"/>
    <row r="9" spans="2:10" hidden="1" x14ac:dyDescent="0.25"/>
    <row r="10" spans="2:10" hidden="1" x14ac:dyDescent="0.25"/>
    <row r="11" spans="2:10" hidden="1" x14ac:dyDescent="0.25"/>
    <row r="12" spans="2:10" hidden="1" x14ac:dyDescent="0.25"/>
    <row r="13" spans="2:10" hidden="1" x14ac:dyDescent="0.25"/>
    <row r="14" spans="2:10" hidden="1" x14ac:dyDescent="0.25"/>
    <row r="15" spans="2:10" hidden="1" x14ac:dyDescent="0.25"/>
    <row r="16" spans="2:10" hidden="1" x14ac:dyDescent="0.25"/>
    <row r="17" spans="2:25" hidden="1" x14ac:dyDescent="0.25"/>
    <row r="18" spans="2:25" hidden="1" x14ac:dyDescent="0.25"/>
    <row r="19" spans="2:25" hidden="1" x14ac:dyDescent="0.25"/>
    <row r="20" spans="2:25" hidden="1" x14ac:dyDescent="0.25"/>
    <row r="21" spans="2:25" hidden="1" x14ac:dyDescent="0.25"/>
    <row r="22" spans="2:25" hidden="1" x14ac:dyDescent="0.25"/>
    <row r="23" spans="2:25" hidden="1" x14ac:dyDescent="0.25"/>
    <row r="24" spans="2:25" hidden="1" x14ac:dyDescent="0.25"/>
    <row r="25" spans="2:25" hidden="1" x14ac:dyDescent="0.25"/>
    <row r="26" spans="2:25" hidden="1" x14ac:dyDescent="0.25"/>
    <row r="27" spans="2:25" hidden="1" x14ac:dyDescent="0.25"/>
    <row r="29" spans="2:25" ht="14.25" customHeight="1" thickBot="1" x14ac:dyDescent="0.3">
      <c r="T29" s="15"/>
      <c r="U29" s="15"/>
      <c r="V29" s="15"/>
      <c r="W29" s="15"/>
      <c r="X29" s="15"/>
      <c r="Y29" s="15"/>
    </row>
    <row r="30" spans="2:25" ht="96.75" customHeight="1" thickBot="1" x14ac:dyDescent="0.3">
      <c r="B30" s="406" t="s">
        <v>0</v>
      </c>
      <c r="C30" s="405" t="s">
        <v>1</v>
      </c>
      <c r="D30" s="412" t="s">
        <v>644</v>
      </c>
      <c r="E30" s="412" t="s">
        <v>645</v>
      </c>
      <c r="F30" s="412" t="s">
        <v>646</v>
      </c>
      <c r="G30" s="412" t="s">
        <v>647</v>
      </c>
      <c r="H30" s="412" t="s">
        <v>648</v>
      </c>
      <c r="I30" s="412" t="s">
        <v>424</v>
      </c>
      <c r="J30" s="412" t="s">
        <v>120</v>
      </c>
      <c r="K30" s="412" t="s">
        <v>119</v>
      </c>
      <c r="L30" s="412" t="s">
        <v>118</v>
      </c>
      <c r="M30" s="412" t="s">
        <v>117</v>
      </c>
      <c r="N30" s="412" t="s">
        <v>425</v>
      </c>
      <c r="O30" s="412" t="s">
        <v>649</v>
      </c>
      <c r="P30" s="412" t="s">
        <v>651</v>
      </c>
      <c r="Q30" s="318" t="s">
        <v>114</v>
      </c>
      <c r="R30" s="318" t="s">
        <v>113</v>
      </c>
      <c r="S30" s="412" t="s">
        <v>650</v>
      </c>
      <c r="T30" s="413" t="s">
        <v>116</v>
      </c>
      <c r="U30" s="413" t="s">
        <v>115</v>
      </c>
      <c r="V30" s="15"/>
      <c r="W30" s="15"/>
      <c r="X30" s="15"/>
      <c r="Y30" s="15"/>
    </row>
    <row r="31" spans="2:25" s="25" customFormat="1" ht="31.5" x14ac:dyDescent="0.25">
      <c r="B31" s="38">
        <f>IF(C31="","",ROW()-30)</f>
        <v>1</v>
      </c>
      <c r="C31" s="39" t="str">
        <f>IF('תנאי סף'!F31="","",'תנאי סף'!F31)</f>
        <v xml:space="preserve">מרכז למוסיקה ירושלים - כיתות אמן מרים פריד
</v>
      </c>
      <c r="D31" s="348">
        <v>1001911114</v>
      </c>
      <c r="E31" s="348">
        <v>1001778595</v>
      </c>
      <c r="F31" s="348"/>
      <c r="G31" s="39">
        <f>IF(C31="","",IF($C$1&gt;(F31+3),1,0))</f>
        <v>1</v>
      </c>
      <c r="H31" s="416" t="str">
        <f>IF(IFERROR(VLOOKUP(E31,מרכבה!A:K,4,0),"")=K31,"","no")</f>
        <v/>
      </c>
      <c r="I31" s="39">
        <f>IFERROR(VLOOKUP(D31,מרכבה!A:K,7,0),"")</f>
        <v>2025</v>
      </c>
      <c r="J31" s="39">
        <f>IFERROR(VLOOKUP(D31,מרכבה!A:K,5,0),"")</f>
        <v>40233029</v>
      </c>
      <c r="K31" s="39">
        <f>IFERROR(VLOOKUP(D31,מרכבה!A:K,4,0),"")</f>
        <v>510651482</v>
      </c>
      <c r="L31" s="39" t="str">
        <f>IFERROR(VLOOKUP(D31,מרכבה!A:K,6,0),"")</f>
        <v>מרכז למוסיקה ירושלים (חל"צ)</v>
      </c>
      <c r="M31" s="39" t="str">
        <f>IFERROR(VLOOKUP(D31,מרכבה!A:K,2,0),"")</f>
        <v>כיתות אמן לכינור עם מרים פריד</v>
      </c>
      <c r="N31" s="414">
        <f>IFERROR(VLOOKUP(D31,מרכבה!A:K,8,0),"")</f>
        <v>48000</v>
      </c>
      <c r="O31" s="414">
        <f>IFERROR(VLOOKUP(E31,מרכבה!A:K,9,0),"")</f>
        <v>36000</v>
      </c>
      <c r="P31" s="415">
        <f>IFERROR(S31/O31-1,"")</f>
        <v>0.33333333333333304</v>
      </c>
      <c r="Q31" s="40">
        <f>'קיזוזים בגין איחורים'!F31</f>
        <v>0</v>
      </c>
      <c r="R31" s="41">
        <f>IF(B31="","",'קיזוזים- החלטות ועדה'!E31)</f>
        <v>0</v>
      </c>
      <c r="S31" s="41">
        <f>'הגבלה לסכום מבוקש (2)'!W31</f>
        <v>47999.999999999985</v>
      </c>
      <c r="T31" s="351" t="s">
        <v>807</v>
      </c>
      <c r="U31" s="351" t="s">
        <v>823</v>
      </c>
    </row>
    <row r="32" spans="2:25" ht="31.5" x14ac:dyDescent="0.25">
      <c r="B32" s="38">
        <f t="shared" ref="B32:B95" si="0">IF(C32="","",ROW()-30)</f>
        <v>2</v>
      </c>
      <c r="C32" s="39" t="str">
        <f>IF('תנאי סף'!F32="","",'תנאי סף'!F32)</f>
        <v>המרכז למוסיקה ע"ש פיליציה בלומנטל  - צ'ליל בגליל</v>
      </c>
      <c r="D32" s="348">
        <v>1001910567</v>
      </c>
      <c r="E32" s="348">
        <v>1001735049</v>
      </c>
      <c r="F32" s="348"/>
      <c r="G32" s="39">
        <f t="shared" ref="G32:G95" si="1">IF(C32="","",IF($C$1&gt;(F32+3),1,0))</f>
        <v>1</v>
      </c>
      <c r="H32" s="416" t="str">
        <f>IF(IFERROR(VLOOKUP(E32,מרכבה!A:K,4,0),"")=K32,"","no")</f>
        <v/>
      </c>
      <c r="I32" s="39">
        <f>IFERROR(VLOOKUP(D32,מרכבה!A:K,7,0),"")</f>
        <v>2025</v>
      </c>
      <c r="J32" s="39">
        <f>IFERROR(VLOOKUP(D32,מרכבה!A:K,5,0),"")</f>
        <v>40221541</v>
      </c>
      <c r="K32" s="39">
        <f>IFERROR(VLOOKUP(D32,מרכבה!A:K,4,0),"")</f>
        <v>580327740</v>
      </c>
      <c r="L32" s="39" t="str">
        <f>IFERROR(VLOOKUP(D32,מרכבה!A:K,6,0),"")</f>
        <v>המרכז למוסיקה ע"ש פיליציה בלומנטל (</v>
      </c>
      <c r="M32" s="39" t="str">
        <f>IFERROR(VLOOKUP(D32,מרכבה!A:K,2,0),"")</f>
        <v>כיתות אמן צ'ליל בגליל</v>
      </c>
      <c r="N32" s="414">
        <f>IFERROR(VLOOKUP(D32,מרכבה!A:K,8,0),"")</f>
        <v>50000</v>
      </c>
      <c r="O32" s="414">
        <f>IFERROR(VLOOKUP(E32,מרכבה!A:K,9,0),"")</f>
        <v>33360</v>
      </c>
      <c r="P32" s="415">
        <f t="shared" ref="P32:P95" si="2">IFERROR(S32/O32-1,"")</f>
        <v>0.49880095923261325</v>
      </c>
      <c r="Q32" s="40">
        <f>'קיזוזים בגין איחורים'!F32</f>
        <v>0</v>
      </c>
      <c r="R32" s="41">
        <f>IF(B32="","",'קיזוזים- החלטות ועדה'!E32)</f>
        <v>0</v>
      </c>
      <c r="S32" s="41">
        <f>'הגבלה לסכום מבוקש (2)'!W32</f>
        <v>49999.999999999978</v>
      </c>
      <c r="T32" s="351"/>
      <c r="U32" s="351" t="s">
        <v>823</v>
      </c>
    </row>
    <row r="33" spans="2:21" ht="31.5" x14ac:dyDescent="0.25">
      <c r="B33" s="38">
        <f t="shared" si="0"/>
        <v>3</v>
      </c>
      <c r="C33" s="39" t="str">
        <f>IF('תנאי סף'!F33="","",'תנאי סף'!F33)</f>
        <v>נוער מוסיקלי בישראל - כיתות אמן</v>
      </c>
      <c r="D33" s="348">
        <v>1001907889</v>
      </c>
      <c r="E33" s="348">
        <v>1001775686</v>
      </c>
      <c r="F33" s="348"/>
      <c r="G33" s="39">
        <f t="shared" si="1"/>
        <v>1</v>
      </c>
      <c r="H33" s="416" t="str">
        <f>IF(IFERROR(VLOOKUP(E33,מרכבה!A:K,4,0),"")=K33,"","no")</f>
        <v/>
      </c>
      <c r="I33" s="39">
        <f>IFERROR(VLOOKUP(D33,מרכבה!A:K,7,0),"")</f>
        <v>2025</v>
      </c>
      <c r="J33" s="39">
        <f>IFERROR(VLOOKUP(D33,מרכבה!A:K,5,0),"")</f>
        <v>40000415</v>
      </c>
      <c r="K33" s="39">
        <f>IFERROR(VLOOKUP(D33,מרכבה!A:K,4,0),"")</f>
        <v>580064103</v>
      </c>
      <c r="L33" s="39" t="str">
        <f>IFERROR(VLOOKUP(D33,מרכבה!A:K,6,0),"")</f>
        <v>נוער מוסיקלי בישראל</v>
      </c>
      <c r="M33" s="39" t="str">
        <f>IFERROR(VLOOKUP(D33,מרכבה!A:K,2,0),"")</f>
        <v>כיתות אומן</v>
      </c>
      <c r="N33" s="414">
        <f>IFERROR(VLOOKUP(D33,מרכבה!A:K,8,0),"")</f>
        <v>40000</v>
      </c>
      <c r="O33" s="414">
        <f>IFERROR(VLOOKUP(E33,מרכבה!A:K,9,0),"")</f>
        <v>50000</v>
      </c>
      <c r="P33" s="415">
        <f t="shared" si="2"/>
        <v>-0.19999999999999996</v>
      </c>
      <c r="Q33" s="40">
        <f>'קיזוזים בגין איחורים'!F33</f>
        <v>0</v>
      </c>
      <c r="R33" s="41">
        <f>IF(B33="","",'קיזוזים- החלטות ועדה'!E33)</f>
        <v>0</v>
      </c>
      <c r="S33" s="41">
        <f>'הגבלה לסכום מבוקש (2)'!W33</f>
        <v>40000</v>
      </c>
      <c r="T33" s="351" t="s">
        <v>84</v>
      </c>
      <c r="U33" s="351" t="s">
        <v>823</v>
      </c>
    </row>
    <row r="34" spans="2:21" ht="31.5" x14ac:dyDescent="0.25">
      <c r="B34" s="38">
        <f t="shared" si="0"/>
        <v>4</v>
      </c>
      <c r="C34" s="39" t="str">
        <f>IF('תנאי סף'!F34="","",'תנאי סף'!F34)</f>
        <v>בר-קיימא - ליריק אופרה - כיתות אמן</v>
      </c>
      <c r="D34" s="348">
        <v>1001906949</v>
      </c>
      <c r="E34" s="348">
        <v>1001734696</v>
      </c>
      <c r="F34" s="348"/>
      <c r="G34" s="39">
        <f t="shared" si="1"/>
        <v>1</v>
      </c>
      <c r="H34" s="416" t="str">
        <f>IF(IFERROR(VLOOKUP(E34,מרכבה!A:K,4,0),"")=K34,"","no")</f>
        <v/>
      </c>
      <c r="I34" s="39">
        <f>IFERROR(VLOOKUP(D34,מרכבה!A:K,7,0),"")</f>
        <v>2025</v>
      </c>
      <c r="J34" s="39">
        <f>IFERROR(VLOOKUP(D34,מרכבה!A:K,5,0),"")</f>
        <v>41099000</v>
      </c>
      <c r="K34" s="39">
        <f>IFERROR(VLOOKUP(D34,מרכבה!A:K,4,0),"")</f>
        <v>580450898</v>
      </c>
      <c r="L34" s="39" t="str">
        <f>IFERROR(VLOOKUP(D34,מרכבה!A:K,6,0),"")</f>
        <v>בר-קיימא לתרבות, אמנות, מוסיקה ושלו</v>
      </c>
      <c r="M34" s="39" t="str">
        <f>IFERROR(VLOOKUP(D34,מרכבה!A:K,2,0),"")</f>
        <v>ליריק-אופרה סטודיו: כיתות אמן</v>
      </c>
      <c r="N34" s="414">
        <f>IFERROR(VLOOKUP(D34,מרכבה!A:K,8,0),"")</f>
        <v>200000</v>
      </c>
      <c r="O34" s="414">
        <f>IFERROR(VLOOKUP(E34,מרכבה!A:K,9,0),"")</f>
        <v>49563</v>
      </c>
      <c r="P34" s="415">
        <f t="shared" si="2"/>
        <v>0.18303836172585197</v>
      </c>
      <c r="Q34" s="40">
        <f>'קיזוזים בגין איחורים'!F34</f>
        <v>0</v>
      </c>
      <c r="R34" s="41">
        <f>IF(B34="","",'קיזוזים- החלטות ועדה'!E34)</f>
        <v>0</v>
      </c>
      <c r="S34" s="41">
        <f>'הגבלה לסכום מבוקש (2)'!W34</f>
        <v>58634.930322218403</v>
      </c>
      <c r="T34" s="351"/>
      <c r="U34" s="351" t="s">
        <v>823</v>
      </c>
    </row>
    <row r="35" spans="2:21" ht="31.5" x14ac:dyDescent="0.25">
      <c r="B35" s="38">
        <f t="shared" si="0"/>
        <v>5</v>
      </c>
      <c r="C35" s="39" t="str">
        <f>IF('תנאי סף'!F35="","",'תנאי סף'!F35)</f>
        <v>עמותת כליזמרים כיתת אמן בצפת</v>
      </c>
      <c r="D35" s="348">
        <v>1001910713</v>
      </c>
      <c r="E35" s="348">
        <v>1001745777</v>
      </c>
      <c r="F35" s="348"/>
      <c r="G35" s="39">
        <f t="shared" si="1"/>
        <v>1</v>
      </c>
      <c r="H35" s="416" t="str">
        <f>IF(IFERROR(VLOOKUP(E35,מרכבה!A:K,4,0),"")=K35,"","no")</f>
        <v/>
      </c>
      <c r="I35" s="39">
        <f>IFERROR(VLOOKUP(D35,מרכבה!A:K,7,0),"")</f>
        <v>2025</v>
      </c>
      <c r="J35" s="39">
        <f>IFERROR(VLOOKUP(D35,מרכבה!A:K,5,0),"")</f>
        <v>40462864</v>
      </c>
      <c r="K35" s="39">
        <f>IFERROR(VLOOKUP(D35,מרכבה!A:K,4,0),"")</f>
        <v>580495976</v>
      </c>
      <c r="L35" s="39" t="str">
        <f>IFERROR(VLOOKUP(D35,מרכבה!A:K,6,0),"")</f>
        <v>עמותת כליזמרים - כיתת אומן בצפת (ע"</v>
      </c>
      <c r="M35" s="39" t="str">
        <f>IFERROR(VLOOKUP(D35,מרכבה!A:K,2,0),"")</f>
        <v>תמיכה</v>
      </c>
      <c r="N35" s="414">
        <f>IFERROR(VLOOKUP(D35,מרכבה!A:K,8,0),"")</f>
        <v>100000</v>
      </c>
      <c r="O35" s="414">
        <f>IFERROR(VLOOKUP(E35,מרכבה!A:K,9,0),"")</f>
        <v>64784</v>
      </c>
      <c r="P35" s="415">
        <f t="shared" si="2"/>
        <v>0.19565020139265044</v>
      </c>
      <c r="Q35" s="40">
        <f>'קיזוזים בגין איחורים'!F35</f>
        <v>0</v>
      </c>
      <c r="R35" s="41">
        <f>IF(B35="","",'קיזוזים- החלטות ועדה'!E35)</f>
        <v>0</v>
      </c>
      <c r="S35" s="41">
        <f>'הגבלה לסכום מבוקש (2)'!W35</f>
        <v>77459.002647021465</v>
      </c>
      <c r="T35" s="351"/>
      <c r="U35" s="351" t="s">
        <v>823</v>
      </c>
    </row>
    <row r="36" spans="2:21" ht="31.5" x14ac:dyDescent="0.25">
      <c r="B36" s="38">
        <f t="shared" si="0"/>
        <v>6</v>
      </c>
      <c r="C36" s="39" t="str">
        <f>IF('תנאי סף'!F36="","",'תנאי סף'!F36)</f>
        <v xml:space="preserve">מרכז למוסיקה ירושלים - כיתות אמן - מארי פרחיה
</v>
      </c>
      <c r="D36" s="348">
        <v>1001911120</v>
      </c>
      <c r="E36" s="348">
        <v>1001778596</v>
      </c>
      <c r="F36" s="348"/>
      <c r="G36" s="39">
        <f t="shared" si="1"/>
        <v>1</v>
      </c>
      <c r="H36" s="416" t="str">
        <f>IF(IFERROR(VLOOKUP(E36,מרכבה!A:K,4,0),"")=K36,"","no")</f>
        <v/>
      </c>
      <c r="I36" s="39">
        <f>IFERROR(VLOOKUP(D36,מרכבה!A:K,7,0),"")</f>
        <v>2025</v>
      </c>
      <c r="J36" s="39">
        <f>IFERROR(VLOOKUP(D36,מרכבה!A:K,5,0),"")</f>
        <v>40233029</v>
      </c>
      <c r="K36" s="39">
        <f>IFERROR(VLOOKUP(D36,מרכבה!A:K,4,0),"")</f>
        <v>510651482</v>
      </c>
      <c r="L36" s="39" t="str">
        <f>IFERROR(VLOOKUP(D36,מרכבה!A:K,6,0),"")</f>
        <v>מרכז למוסיקה ירושלים (חל"צ)</v>
      </c>
      <c r="M36" s="39" t="str">
        <f>IFERROR(VLOOKUP(D36,מרכבה!A:K,2,0),"")</f>
        <v>כיתות אמן לפסנתר עם מארי פרחיה</v>
      </c>
      <c r="N36" s="414">
        <f>IFERROR(VLOOKUP(D36,מרכבה!A:K,8,0),"")</f>
        <v>55000</v>
      </c>
      <c r="O36" s="414">
        <f>IFERROR(VLOOKUP(E36,מרכבה!A:K,9,0),"")</f>
        <v>49705</v>
      </c>
      <c r="P36" s="415">
        <f t="shared" si="2"/>
        <v>0.10652851825772025</v>
      </c>
      <c r="Q36" s="40">
        <f>'קיזוזים בגין איחורים'!F36</f>
        <v>0</v>
      </c>
      <c r="R36" s="41">
        <f>IF(B36="","",'קיזוזים- החלטות ועדה'!E36)</f>
        <v>0</v>
      </c>
      <c r="S36" s="41">
        <f>'הגבלה לסכום מבוקש (2)'!W36</f>
        <v>54999.999999999985</v>
      </c>
      <c r="T36" s="351"/>
      <c r="U36" s="351" t="s">
        <v>823</v>
      </c>
    </row>
    <row r="37" spans="2:21" ht="31.5" x14ac:dyDescent="0.25">
      <c r="B37" s="38">
        <f t="shared" si="0"/>
        <v>7</v>
      </c>
      <c r="C37" s="39" t="str">
        <f>IF('תנאי סף'!F37="","",'תנאי סף'!F37)</f>
        <v>תל-חי - כיתות אמן בינ"ל לפסנתר</v>
      </c>
      <c r="D37" s="348">
        <v>1001910743</v>
      </c>
      <c r="E37" s="348">
        <v>1001735853</v>
      </c>
      <c r="F37" s="348"/>
      <c r="G37" s="39">
        <f t="shared" si="1"/>
        <v>1</v>
      </c>
      <c r="H37" s="416" t="str">
        <f>IF(IFERROR(VLOOKUP(E37,מרכבה!A:K,4,0),"")=K37,"","no")</f>
        <v/>
      </c>
      <c r="I37" s="39">
        <f>IFERROR(VLOOKUP(D37,מרכבה!A:K,7,0),"")</f>
        <v>2025</v>
      </c>
      <c r="J37" s="39">
        <f>IFERROR(VLOOKUP(D37,מרכבה!A:K,5,0),"")</f>
        <v>40216045</v>
      </c>
      <c r="K37" s="39">
        <f>IFERROR(VLOOKUP(D37,מרכבה!A:K,4,0),"")</f>
        <v>580222545</v>
      </c>
      <c r="L37" s="39" t="str">
        <f>IFERROR(VLOOKUP(D37,מרכבה!A:K,6,0),"")</f>
        <v>תל-חי - כיתות אמן בינ"ל לפסנתר (ע"ר</v>
      </c>
      <c r="M37" s="39" t="str">
        <f>IFERROR(VLOOKUP(D37,מרכבה!A:K,2,0),"")</f>
        <v>תמיכה בכיתות האמן תל חי לשנת 2025</v>
      </c>
      <c r="N37" s="414">
        <f>IFERROR(VLOOKUP(D37,מרכבה!A:K,8,0),"")</f>
        <v>200000</v>
      </c>
      <c r="O37" s="414">
        <f>IFERROR(VLOOKUP(E37,מרכבה!A:K,9,0),"")</f>
        <v>88988</v>
      </c>
      <c r="P37" s="415">
        <f t="shared" si="2"/>
        <v>-6.418790008489661E-2</v>
      </c>
      <c r="Q37" s="40">
        <f>'קיזוזים בגין איחורים'!F37</f>
        <v>0</v>
      </c>
      <c r="R37" s="41">
        <f>IF(B37="","",'קיזוזים- החלטות ועדה'!E37)</f>
        <v>0</v>
      </c>
      <c r="S37" s="41">
        <f>'הגבלה לסכום מבוקש (2)'!W37</f>
        <v>83276.047147245219</v>
      </c>
      <c r="T37" s="351"/>
      <c r="U37" s="351" t="s">
        <v>823</v>
      </c>
    </row>
    <row r="38" spans="2:21" ht="31.5" x14ac:dyDescent="0.25">
      <c r="B38" s="38">
        <f t="shared" si="0"/>
        <v>8</v>
      </c>
      <c r="C38" s="39" t="str">
        <f>IF('תנאי סף'!F38="","",'תנאי סף'!F38)</f>
        <v>קשת אילון - קורס קיץ</v>
      </c>
      <c r="D38" s="348">
        <v>1001907617</v>
      </c>
      <c r="E38" s="348">
        <v>1001736127</v>
      </c>
      <c r="F38" s="348"/>
      <c r="G38" s="39">
        <f t="shared" si="1"/>
        <v>1</v>
      </c>
      <c r="H38" s="416" t="str">
        <f>IF(IFERROR(VLOOKUP(E38,מרכבה!A:K,4,0),"")=K38,"","no")</f>
        <v/>
      </c>
      <c r="I38" s="39">
        <f>IFERROR(VLOOKUP(D38,מרכבה!A:K,7,0),"")</f>
        <v>2025</v>
      </c>
      <c r="J38" s="39">
        <f>IFERROR(VLOOKUP(D38,מרכבה!A:K,5,0),"")</f>
        <v>40000168</v>
      </c>
      <c r="K38" s="39">
        <f>IFERROR(VLOOKUP(D38,מרכבה!A:K,4,0),"")</f>
        <v>580186377</v>
      </c>
      <c r="L38" s="39" t="str">
        <f>IFERROR(VLOOKUP(D38,מרכבה!A:K,6,0),"")</f>
        <v>קשת אילון (ע"ר)</v>
      </c>
      <c r="M38" s="39" t="str">
        <f>IFERROR(VLOOKUP(D38,מרכבה!A:K,2,0),"")</f>
        <v>קורס קיץ במתכונת כיתות אמן</v>
      </c>
      <c r="N38" s="414">
        <f>IFERROR(VLOOKUP(D38,מרכבה!A:K,8,0),"")</f>
        <v>98354</v>
      </c>
      <c r="O38" s="414">
        <f>IFERROR(VLOOKUP(E38,מרכבה!A:K,9,0),"")</f>
        <v>130274</v>
      </c>
      <c r="P38" s="415">
        <f t="shared" si="2"/>
        <v>-0.24502203048958371</v>
      </c>
      <c r="Q38" s="40">
        <f>'קיזוזים בגין איחורים'!F38</f>
        <v>0</v>
      </c>
      <c r="R38" s="41">
        <f>IF(B38="","",'קיזוזים- החלטות ועדה'!E38)</f>
        <v>0</v>
      </c>
      <c r="S38" s="41">
        <f>'הגבלה לסכום מבוקש (2)'!W38</f>
        <v>98353.999999999971</v>
      </c>
      <c r="T38" s="351"/>
      <c r="U38" s="351" t="s">
        <v>823</v>
      </c>
    </row>
    <row r="39" spans="2:21" hidden="1" x14ac:dyDescent="0.25">
      <c r="B39" s="38" t="str">
        <f t="shared" si="0"/>
        <v/>
      </c>
      <c r="C39" s="39" t="str">
        <f>IF('תנאי סף'!F39="","",'תנאי סף'!F39)</f>
        <v/>
      </c>
      <c r="D39" s="348"/>
      <c r="E39" s="348"/>
      <c r="F39" s="348"/>
      <c r="G39" s="39" t="str">
        <f t="shared" si="1"/>
        <v/>
      </c>
      <c r="H39" s="416" t="str">
        <f>IF(IFERROR(VLOOKUP(E39,מרכבה!A:K,4,0),"")=K39,"","no")</f>
        <v/>
      </c>
      <c r="I39" s="39" t="str">
        <f>IFERROR(VLOOKUP(D39,מרכבה!A:K,7,0),"")</f>
        <v/>
      </c>
      <c r="J39" s="39" t="str">
        <f>IFERROR(VLOOKUP(D39,מרכבה!A:K,5,0),"")</f>
        <v/>
      </c>
      <c r="K39" s="39" t="str">
        <f>IFERROR(VLOOKUP(D39,מרכבה!A:K,4,0),"")</f>
        <v/>
      </c>
      <c r="L39" s="39" t="str">
        <f>IFERROR(VLOOKUP(D39,מרכבה!A:K,6,0),"")</f>
        <v/>
      </c>
      <c r="M39" s="39" t="str">
        <f>IFERROR(VLOOKUP(D39,מרכבה!A:K,2,0),"")</f>
        <v/>
      </c>
      <c r="N39" s="414" t="str">
        <f>IFERROR(VLOOKUP(D39,מרכבה!A:K,8,0),"")</f>
        <v/>
      </c>
      <c r="O39" s="414" t="str">
        <f>IFERROR(VLOOKUP(E39,מרכבה!A:K,9,0),"")</f>
        <v/>
      </c>
      <c r="P39" s="415" t="str">
        <f t="shared" si="2"/>
        <v/>
      </c>
      <c r="Q39" s="40" t="str">
        <f>'קיזוזים בגין איחורים'!F39</f>
        <v/>
      </c>
      <c r="R39" s="41" t="str">
        <f>IF(B39="","",'קיזוזים- החלטות ועדה'!E39)</f>
        <v/>
      </c>
      <c r="S39" s="41" t="str">
        <f>'הגבלה לסכום מבוקש (2)'!W39</f>
        <v/>
      </c>
      <c r="T39" s="351"/>
      <c r="U39" s="351"/>
    </row>
    <row r="40" spans="2:21" hidden="1" x14ac:dyDescent="0.25">
      <c r="B40" s="38" t="str">
        <f t="shared" si="0"/>
        <v/>
      </c>
      <c r="C40" s="39" t="str">
        <f>IF('תנאי סף'!F40="","",'תנאי סף'!F40)</f>
        <v/>
      </c>
      <c r="D40" s="348"/>
      <c r="E40" s="348"/>
      <c r="F40" s="348"/>
      <c r="G40" s="39" t="str">
        <f t="shared" si="1"/>
        <v/>
      </c>
      <c r="H40" s="416" t="str">
        <f>IF(IFERROR(VLOOKUP(E40,מרכבה!A:K,4,0),"")=K40,"","no")</f>
        <v/>
      </c>
      <c r="I40" s="39" t="str">
        <f>IFERROR(VLOOKUP(D40,מרכבה!A:K,7,0),"")</f>
        <v/>
      </c>
      <c r="J40" s="39" t="str">
        <f>IFERROR(VLOOKUP(D40,מרכבה!A:K,5,0),"")</f>
        <v/>
      </c>
      <c r="K40" s="39" t="str">
        <f>IFERROR(VLOOKUP(D40,מרכבה!A:K,4,0),"")</f>
        <v/>
      </c>
      <c r="L40" s="39" t="str">
        <f>IFERROR(VLOOKUP(D40,מרכבה!A:K,6,0),"")</f>
        <v/>
      </c>
      <c r="M40" s="39" t="str">
        <f>IFERROR(VLOOKUP(D40,מרכבה!A:K,2,0),"")</f>
        <v/>
      </c>
      <c r="N40" s="414" t="str">
        <f>IFERROR(VLOOKUP(D40,מרכבה!A:K,8,0),"")</f>
        <v/>
      </c>
      <c r="O40" s="414" t="str">
        <f>IFERROR(VLOOKUP(E40,מרכבה!A:K,9,0),"")</f>
        <v/>
      </c>
      <c r="P40" s="415" t="str">
        <f t="shared" si="2"/>
        <v/>
      </c>
      <c r="Q40" s="40" t="str">
        <f>'קיזוזים בגין איחורים'!F40</f>
        <v/>
      </c>
      <c r="R40" s="41" t="str">
        <f>IF(B40="","",'קיזוזים- החלטות ועדה'!E40)</f>
        <v/>
      </c>
      <c r="S40" s="41" t="str">
        <f>'הגבלה לסכום מבוקש (2)'!W40</f>
        <v/>
      </c>
      <c r="T40" s="351"/>
      <c r="U40" s="351"/>
    </row>
    <row r="41" spans="2:21" hidden="1" x14ac:dyDescent="0.25">
      <c r="B41" s="38" t="str">
        <f t="shared" si="0"/>
        <v/>
      </c>
      <c r="C41" s="39" t="str">
        <f>IF('תנאי סף'!F41="","",'תנאי סף'!F41)</f>
        <v/>
      </c>
      <c r="D41" s="348"/>
      <c r="E41" s="348"/>
      <c r="F41" s="348"/>
      <c r="G41" s="39" t="str">
        <f t="shared" si="1"/>
        <v/>
      </c>
      <c r="H41" s="416" t="str">
        <f>IF(IFERROR(VLOOKUP(E41,מרכבה!A:K,4,0),"")=K41,"","no")</f>
        <v/>
      </c>
      <c r="I41" s="39" t="str">
        <f>IFERROR(VLOOKUP(D41,מרכבה!A:K,7,0),"")</f>
        <v/>
      </c>
      <c r="J41" s="39" t="str">
        <f>IFERROR(VLOOKUP(D41,מרכבה!A:K,5,0),"")</f>
        <v/>
      </c>
      <c r="K41" s="39" t="str">
        <f>IFERROR(VLOOKUP(D41,מרכבה!A:K,4,0),"")</f>
        <v/>
      </c>
      <c r="L41" s="39" t="str">
        <f>IFERROR(VLOOKUP(D41,מרכבה!A:K,6,0),"")</f>
        <v/>
      </c>
      <c r="M41" s="39" t="str">
        <f>IFERROR(VLOOKUP(D41,מרכבה!A:K,2,0),"")</f>
        <v/>
      </c>
      <c r="N41" s="414" t="str">
        <f>IFERROR(VLOOKUP(D41,מרכבה!A:K,8,0),"")</f>
        <v/>
      </c>
      <c r="O41" s="414" t="str">
        <f>IFERROR(VLOOKUP(E41,מרכבה!A:K,9,0),"")</f>
        <v/>
      </c>
      <c r="P41" s="415" t="str">
        <f t="shared" si="2"/>
        <v/>
      </c>
      <c r="Q41" s="40" t="str">
        <f>'קיזוזים בגין איחורים'!F41</f>
        <v/>
      </c>
      <c r="R41" s="41" t="str">
        <f>IF(B41="","",'קיזוזים- החלטות ועדה'!E41)</f>
        <v/>
      </c>
      <c r="S41" s="41" t="str">
        <f>'הגבלה לסכום מבוקש (2)'!W41</f>
        <v/>
      </c>
      <c r="T41" s="351"/>
      <c r="U41" s="351"/>
    </row>
    <row r="42" spans="2:21" ht="31.5" x14ac:dyDescent="0.25">
      <c r="B42" s="38">
        <f t="shared" si="0"/>
        <v>12</v>
      </c>
      <c r="C42" s="39" t="str">
        <f>IF('תנאי סף'!F42="","",'תנאי סף'!F42)</f>
        <v>אתו"ס - כיתת אמן ניצוח</v>
      </c>
      <c r="D42" s="348">
        <v>1001909285</v>
      </c>
      <c r="E42" s="348">
        <v>1001723189</v>
      </c>
      <c r="F42" s="348"/>
      <c r="G42" s="39">
        <f t="shared" si="1"/>
        <v>1</v>
      </c>
      <c r="H42" s="416" t="str">
        <f>IF(IFERROR(VLOOKUP(E42,מרכבה!A:K,4,0),"")=K42,"","no")</f>
        <v/>
      </c>
      <c r="I42" s="39">
        <f>IFERROR(VLOOKUP(D42,מרכבה!A:K,7,0),"")</f>
        <v>2025</v>
      </c>
      <c r="J42" s="39">
        <f>IFERROR(VLOOKUP(D42,מרכבה!A:K,5,0),"")</f>
        <v>40000252</v>
      </c>
      <c r="K42" s="39">
        <f>IFERROR(VLOOKUP(D42,מרכבה!A:K,4,0),"")</f>
        <v>510145022</v>
      </c>
      <c r="L42" s="39" t="str">
        <f>IFERROR(VLOOKUP(D42,מרכבה!A:K,6,0),"")</f>
        <v>אתו"ס - החברה לאומנות תרבות וספורט</v>
      </c>
      <c r="M42" s="39" t="str">
        <f>IFERROR(VLOOKUP(D42,מרכבה!A:K,2,0),"")</f>
        <v>כתת אומן לניצוח</v>
      </c>
      <c r="N42" s="414">
        <f>IFERROR(VLOOKUP(D42,מרכבה!A:K,8,0),"")</f>
        <v>69000</v>
      </c>
      <c r="O42" s="414">
        <f>IFERROR(VLOOKUP(E42,מרכבה!A:K,9,0),"")</f>
        <v>42135</v>
      </c>
      <c r="P42" s="415">
        <f t="shared" si="2"/>
        <v>0.1553609187966325</v>
      </c>
      <c r="Q42" s="40">
        <f>'קיזוזים בגין איחורים'!F42</f>
        <v>0</v>
      </c>
      <c r="R42" s="41">
        <f>IF(B42="","",'קיזוזים- החלטות ועדה'!E42)</f>
        <v>0</v>
      </c>
      <c r="S42" s="41">
        <f>'הגבלה לסכום מבוקש (2)'!W42</f>
        <v>48681.132313496106</v>
      </c>
      <c r="T42" s="351"/>
      <c r="U42" s="351" t="s">
        <v>823</v>
      </c>
    </row>
    <row r="43" spans="2:21" hidden="1" x14ac:dyDescent="0.25">
      <c r="B43" s="38" t="str">
        <f t="shared" si="0"/>
        <v/>
      </c>
      <c r="C43" s="39" t="str">
        <f>IF('תנאי סף'!F43="","",'תנאי סף'!F43)</f>
        <v/>
      </c>
      <c r="D43" s="348"/>
      <c r="E43" s="348"/>
      <c r="F43" s="348"/>
      <c r="G43" s="39" t="str">
        <f t="shared" si="1"/>
        <v/>
      </c>
      <c r="H43" s="416" t="str">
        <f>IF(IFERROR(VLOOKUP(E43,מרכבה!A:K,4,0),"")=K43,"","no")</f>
        <v/>
      </c>
      <c r="I43" s="39" t="str">
        <f>IFERROR(VLOOKUP(D43,מרכבה!A:K,7,0),"")</f>
        <v/>
      </c>
      <c r="J43" s="39" t="str">
        <f>IFERROR(VLOOKUP(D43,מרכבה!A:K,5,0),"")</f>
        <v/>
      </c>
      <c r="K43" s="39" t="str">
        <f>IFERROR(VLOOKUP(D43,מרכבה!A:K,4,0),"")</f>
        <v/>
      </c>
      <c r="L43" s="39" t="str">
        <f>IFERROR(VLOOKUP(D43,מרכבה!A:K,6,0),"")</f>
        <v/>
      </c>
      <c r="M43" s="39" t="str">
        <f>IFERROR(VLOOKUP(D43,מרכבה!A:K,2,0),"")</f>
        <v/>
      </c>
      <c r="N43" s="414" t="str">
        <f>IFERROR(VLOOKUP(D43,מרכבה!A:K,8,0),"")</f>
        <v/>
      </c>
      <c r="O43" s="414" t="str">
        <f>IFERROR(VLOOKUP(E43,מרכבה!A:K,9,0),"")</f>
        <v/>
      </c>
      <c r="P43" s="415" t="str">
        <f t="shared" si="2"/>
        <v/>
      </c>
      <c r="Q43" s="40" t="str">
        <f>'קיזוזים בגין איחורים'!F43</f>
        <v/>
      </c>
      <c r="R43" s="41" t="str">
        <f>IF(B43="","",'קיזוזים- החלטות ועדה'!E43)</f>
        <v/>
      </c>
      <c r="S43" s="41" t="str">
        <f>'הגבלה לסכום מבוקש (2)'!W43</f>
        <v/>
      </c>
      <c r="T43" s="351"/>
      <c r="U43" s="351"/>
    </row>
    <row r="44" spans="2:21" hidden="1" x14ac:dyDescent="0.25">
      <c r="B44" s="38" t="str">
        <f t="shared" si="0"/>
        <v/>
      </c>
      <c r="C44" s="364" t="str">
        <f>IF('תנאי סף'!F44="","",'תנאי סף'!F44)</f>
        <v/>
      </c>
      <c r="D44" s="348"/>
      <c r="E44" s="348"/>
      <c r="F44" s="348"/>
      <c r="G44" s="39" t="str">
        <f t="shared" si="1"/>
        <v/>
      </c>
      <c r="H44" s="416" t="str">
        <f>IF(IFERROR(VLOOKUP(E44,מרכבה!A:K,4,0),"")=K44,"","no")</f>
        <v/>
      </c>
      <c r="I44" s="39" t="str">
        <f>IFERROR(VLOOKUP(D44,מרכבה!A:K,7,0),"")</f>
        <v/>
      </c>
      <c r="J44" s="39" t="str">
        <f>IFERROR(VLOOKUP(D44,מרכבה!A:K,5,0),"")</f>
        <v/>
      </c>
      <c r="K44" s="39" t="str">
        <f>IFERROR(VLOOKUP(D44,מרכבה!A:K,4,0),"")</f>
        <v/>
      </c>
      <c r="L44" s="39" t="str">
        <f>IFERROR(VLOOKUP(D44,מרכבה!A:K,6,0),"")</f>
        <v/>
      </c>
      <c r="M44" s="39" t="str">
        <f>IFERROR(VLOOKUP(D44,מרכבה!A:K,2,0),"")</f>
        <v/>
      </c>
      <c r="N44" s="414" t="str">
        <f>IFERROR(VLOOKUP(D44,מרכבה!A:K,8,0),"")</f>
        <v/>
      </c>
      <c r="O44" s="414" t="str">
        <f>IFERROR(VLOOKUP(E44,מרכבה!A:K,9,0),"")</f>
        <v/>
      </c>
      <c r="P44" s="415" t="str">
        <f t="shared" si="2"/>
        <v/>
      </c>
      <c r="Q44" s="40" t="str">
        <f>'קיזוזים בגין איחורים'!F44</f>
        <v/>
      </c>
      <c r="R44" s="41" t="str">
        <f>IF(B44="","",'קיזוזים- החלטות ועדה'!E44)</f>
        <v/>
      </c>
      <c r="S44" s="41" t="str">
        <f>'הגבלה לסכום מבוקש (2)'!W44</f>
        <v/>
      </c>
      <c r="T44" s="351"/>
      <c r="U44" s="351"/>
    </row>
    <row r="45" spans="2:21" ht="31.5" x14ac:dyDescent="0.25">
      <c r="B45" s="38">
        <f t="shared" si="0"/>
        <v>15</v>
      </c>
      <c r="C45" s="39" t="str">
        <f>IF('תנאי סף'!F45="","",'תנאי סף'!F45)</f>
        <v>עמותת מקהלות מורן  - סדנת מנצחים צעירים</v>
      </c>
      <c r="D45" s="348">
        <v>1001907425</v>
      </c>
      <c r="E45" s="348">
        <v>1001747548</v>
      </c>
      <c r="F45" s="348"/>
      <c r="G45" s="39">
        <f t="shared" si="1"/>
        <v>1</v>
      </c>
      <c r="H45" s="416" t="str">
        <f>IF(IFERROR(VLOOKUP(E45,מרכבה!A:K,4,0),"")=K45,"","no")</f>
        <v/>
      </c>
      <c r="I45" s="39">
        <f>IFERROR(VLOOKUP(D45,מרכבה!A:K,7,0),"")</f>
        <v>2025</v>
      </c>
      <c r="J45" s="39">
        <f>IFERROR(VLOOKUP(D45,מרכבה!A:K,5,0),"")</f>
        <v>40000594</v>
      </c>
      <c r="K45" s="39">
        <f>IFERROR(VLOOKUP(D45,מרכבה!A:K,4,0),"")</f>
        <v>580238699</v>
      </c>
      <c r="L45" s="39" t="str">
        <f>IFERROR(VLOOKUP(D45,מרכבה!A:K,6,0),"")</f>
        <v>עמותת מקהלות מורן והבית לשירה בישרא</v>
      </c>
      <c r="M45" s="39" t="str">
        <f>IFERROR(VLOOKUP(D45,מרכבה!A:K,2,0),"")</f>
        <v>כיתת אמן למנצחים</v>
      </c>
      <c r="N45" s="414">
        <f>IFERROR(VLOOKUP(D45,מרכבה!A:K,8,0),"")</f>
        <v>45000</v>
      </c>
      <c r="O45" s="414">
        <f>IFERROR(VLOOKUP(E45,מרכבה!A:K,9,0),"")</f>
        <v>0</v>
      </c>
      <c r="P45" s="415" t="str">
        <f t="shared" si="2"/>
        <v/>
      </c>
      <c r="Q45" s="40" t="str">
        <f>'קיזוזים בגין איחורים'!F45</f>
        <v/>
      </c>
      <c r="R45" s="41">
        <f>IF(B45="","",'קיזוזים- החלטות ועדה'!E45)</f>
        <v>0</v>
      </c>
      <c r="S45" s="41" t="str">
        <f>'הגבלה לסכום מבוקש (2)'!W45</f>
        <v/>
      </c>
      <c r="T45" s="351"/>
      <c r="U45" s="351" t="s">
        <v>806</v>
      </c>
    </row>
    <row r="46" spans="2:21" ht="31.5" x14ac:dyDescent="0.25">
      <c r="B46" s="38">
        <f t="shared" si="0"/>
        <v>16</v>
      </c>
      <c r="C46" s="39" t="str">
        <f>IF('תנאי סף'!F46="","",'תנאי סף'!F46)</f>
        <v>תמוז - 98  - אופרה זעירה</v>
      </c>
      <c r="D46" s="455">
        <v>1001907450</v>
      </c>
      <c r="E46" s="348">
        <v>1001736357</v>
      </c>
      <c r="F46" s="348"/>
      <c r="G46" s="39">
        <f t="shared" si="1"/>
        <v>1</v>
      </c>
      <c r="H46" s="416" t="str">
        <f>IF(IFERROR(VLOOKUP(E46,מרכבה!A:K,4,0),"")=K46,"","no")</f>
        <v/>
      </c>
      <c r="I46" s="39">
        <f>IFERROR(VLOOKUP(D46,מרכבה!A:K,7,0),"")</f>
        <v>2025</v>
      </c>
      <c r="J46" s="39">
        <f>IFERROR(VLOOKUP(D46,מרכבה!A:K,5,0),"")</f>
        <v>40228523</v>
      </c>
      <c r="K46" s="39">
        <f>IFERROR(VLOOKUP(D46,מרכבה!A:K,4,0),"")</f>
        <v>580431245</v>
      </c>
      <c r="L46" s="39" t="str">
        <f>IFERROR(VLOOKUP(D46,מרכבה!A:K,6,0),"")</f>
        <v>תמוז - 98 (ע"ר)</v>
      </c>
      <c r="M46" s="39" t="str">
        <f>IFERROR(VLOOKUP(D46,מרכבה!A:K,2,0),"")</f>
        <v>תמיכה לפרויקט "אופרה זעירה"</v>
      </c>
      <c r="N46" s="414">
        <f>IFERROR(VLOOKUP(D46,מרכבה!A:K,8,0),"")</f>
        <v>66000</v>
      </c>
      <c r="O46" s="414">
        <f>IFERROR(VLOOKUP(E46,מרכבה!A:K,9,0),"")</f>
        <v>42537</v>
      </c>
      <c r="P46" s="415">
        <f t="shared" si="2"/>
        <v>-8.7922527047322396E-2</v>
      </c>
      <c r="Q46" s="40">
        <f>'קיזוזים בגין איחורים'!F46</f>
        <v>0</v>
      </c>
      <c r="R46" s="41">
        <f>IF(B46="","",'קיזוזים- החלטות ועדה'!E46)</f>
        <v>0</v>
      </c>
      <c r="S46" s="41">
        <f>'הגבלה לסכום מבוקש (2)'!W46</f>
        <v>38797.039466988048</v>
      </c>
      <c r="T46" s="351"/>
      <c r="U46" s="351" t="s">
        <v>823</v>
      </c>
    </row>
    <row r="47" spans="2:21" hidden="1" x14ac:dyDescent="0.25">
      <c r="B47" s="38" t="str">
        <f t="shared" si="0"/>
        <v/>
      </c>
      <c r="C47" s="39" t="str">
        <f>IF('תנאי סף'!F47="","",'תנאי סף'!F47)</f>
        <v/>
      </c>
      <c r="D47" s="348"/>
      <c r="E47" s="348"/>
      <c r="F47" s="348"/>
      <c r="G47" s="39" t="str">
        <f t="shared" si="1"/>
        <v/>
      </c>
      <c r="H47" s="416" t="str">
        <f>IF(IFERROR(VLOOKUP(E47,מרכבה!A:K,4,0),"")=K47,"","no")</f>
        <v/>
      </c>
      <c r="I47" s="39" t="str">
        <f>IFERROR(VLOOKUP(D47,מרכבה!A:K,7,0),"")</f>
        <v/>
      </c>
      <c r="J47" s="39" t="str">
        <f>IFERROR(VLOOKUP(D47,מרכבה!A:K,5,0),"")</f>
        <v/>
      </c>
      <c r="K47" s="39" t="str">
        <f>IFERROR(VLOOKUP(D47,מרכבה!A:K,4,0),"")</f>
        <v/>
      </c>
      <c r="L47" s="39" t="str">
        <f>IFERROR(VLOOKUP(D47,מרכבה!A:K,6,0),"")</f>
        <v/>
      </c>
      <c r="M47" s="39" t="str">
        <f>IFERROR(VLOOKUP(D47,מרכבה!A:K,2,0),"")</f>
        <v/>
      </c>
      <c r="N47" s="414" t="str">
        <f>IFERROR(VLOOKUP(D47,מרכבה!A:K,8,0),"")</f>
        <v/>
      </c>
      <c r="O47" s="414" t="str">
        <f>IFERROR(VLOOKUP(E47,מרכבה!A:K,9,0),"")</f>
        <v/>
      </c>
      <c r="P47" s="415" t="str">
        <f t="shared" si="2"/>
        <v/>
      </c>
      <c r="Q47" s="40" t="str">
        <f>'קיזוזים בגין איחורים'!F47</f>
        <v/>
      </c>
      <c r="R47" s="41" t="str">
        <f>IF(B47="","",'קיזוזים- החלטות ועדה'!E47)</f>
        <v/>
      </c>
      <c r="S47" s="41" t="str">
        <f>'הגבלה לסכום מבוקש (2)'!W47</f>
        <v/>
      </c>
      <c r="T47" s="351"/>
      <c r="U47" s="351"/>
    </row>
    <row r="48" spans="2:21" ht="31.5" x14ac:dyDescent="0.25">
      <c r="B48" s="38">
        <f t="shared" si="0"/>
        <v>18</v>
      </c>
      <c r="C48" s="39" t="str">
        <f>IF('תנאי סף'!F48="","",'תנאי סף'!F48)</f>
        <v>הקם - שיר לשירה</v>
      </c>
      <c r="D48" s="456">
        <v>1001907640</v>
      </c>
      <c r="E48" s="348">
        <v>1001719760</v>
      </c>
      <c r="F48" s="348"/>
      <c r="G48" s="39">
        <f t="shared" si="1"/>
        <v>1</v>
      </c>
      <c r="H48" s="416" t="str">
        <f>IF(IFERROR(VLOOKUP(E48,מרכבה!A:K,4,0),"")=K48,"","no")</f>
        <v/>
      </c>
      <c r="I48" s="39">
        <f>IFERROR(VLOOKUP(D48,מרכבה!A:K,7,0),"")</f>
        <v>2025</v>
      </c>
      <c r="J48" s="39">
        <f>IFERROR(VLOOKUP(D48,מרכבה!A:K,5,0),"")</f>
        <v>40000028</v>
      </c>
      <c r="K48" s="39">
        <f>IFERROR(VLOOKUP(D48,מרכבה!A:K,4,0),"")</f>
        <v>510748734</v>
      </c>
      <c r="L48" s="39" t="str">
        <f>IFERROR(VLOOKUP(D48,מרכבה!A:K,6,0),"")</f>
        <v>הקם (חל"צ)</v>
      </c>
      <c r="M48" s="39" t="str">
        <f>IFERROR(VLOOKUP(D48,מרכבה!A:K,2,0),"")</f>
        <v>פרויקט "שיר לשירה"</v>
      </c>
      <c r="N48" s="414">
        <f>IFERROR(VLOOKUP(D48,מרכבה!A:K,8,0),"")</f>
        <v>115000</v>
      </c>
      <c r="O48" s="414">
        <f>IFERROR(VLOOKUP(E48,מרכבה!A:K,9,0),"")</f>
        <v>45422</v>
      </c>
      <c r="P48" s="415">
        <f t="shared" si="2"/>
        <v>0.22005644248825784</v>
      </c>
      <c r="Q48" s="40">
        <f>'קיזוזים בגין איחורים'!F48</f>
        <v>0</v>
      </c>
      <c r="R48" s="41">
        <f>IF(B48="","",'קיזוזים- החלטות ועדה'!E48)</f>
        <v>0</v>
      </c>
      <c r="S48" s="41">
        <f>'הגבלה לסכום מבוקש (2)'!W48</f>
        <v>55417.403730701648</v>
      </c>
      <c r="T48" s="351" t="s">
        <v>825</v>
      </c>
      <c r="U48" s="351" t="s">
        <v>823</v>
      </c>
    </row>
    <row r="49" spans="2:21" ht="31.5" x14ac:dyDescent="0.25">
      <c r="B49" s="38">
        <f t="shared" si="0"/>
        <v>19</v>
      </c>
      <c r="C49" s="39" t="str">
        <f>IF('תנאי סף'!F49="","",'תנאי סף'!F49)</f>
        <v>המרכז למוסיקה ע"ש פיליציה בלומנטל  - שוברטיאדה</v>
      </c>
      <c r="D49" s="348">
        <v>1001910568</v>
      </c>
      <c r="E49" s="348">
        <v>1001735071</v>
      </c>
      <c r="F49" s="348"/>
      <c r="G49" s="39">
        <f t="shared" si="1"/>
        <v>1</v>
      </c>
      <c r="H49" s="416" t="str">
        <f>IF(IFERROR(VLOOKUP(E49,מרכבה!A:K,4,0),"")=K49,"","no")</f>
        <v/>
      </c>
      <c r="I49" s="39">
        <f>IFERROR(VLOOKUP(D49,מרכבה!A:K,7,0),"")</f>
        <v>2025</v>
      </c>
      <c r="J49" s="39">
        <f>IFERROR(VLOOKUP(D49,מרכבה!A:K,5,0),"")</f>
        <v>40221541</v>
      </c>
      <c r="K49" s="39">
        <f>IFERROR(VLOOKUP(D49,מרכבה!A:K,4,0),"")</f>
        <v>580327740</v>
      </c>
      <c r="L49" s="39" t="str">
        <f>IFERROR(VLOOKUP(D49,מרכבה!A:K,6,0),"")</f>
        <v>המרכז למוסיקה ע"ש פיליציה בלומנטל (</v>
      </c>
      <c r="M49" s="39" t="str">
        <f>IFERROR(VLOOKUP(D49,מרכבה!A:K,2,0),"")</f>
        <v>שוברטיאדה הישראלית</v>
      </c>
      <c r="N49" s="414">
        <f>IFERROR(VLOOKUP(D49,מרכבה!A:K,8,0),"")</f>
        <v>55000</v>
      </c>
      <c r="O49" s="414">
        <f>IFERROR(VLOOKUP(E49,מרכבה!A:K,9,0),"")</f>
        <v>40000</v>
      </c>
      <c r="P49" s="415">
        <f t="shared" si="2"/>
        <v>0.2399888688190337</v>
      </c>
      <c r="Q49" s="40">
        <f>'קיזוזים בגין איחורים'!F49</f>
        <v>0</v>
      </c>
      <c r="R49" s="41">
        <f>IF(B49="","",'קיזוזים- החלטות ועדה'!E49)</f>
        <v>0</v>
      </c>
      <c r="S49" s="41">
        <f>'הגבלה לסכום מבוקש (2)'!W49</f>
        <v>49599.554752761345</v>
      </c>
      <c r="T49" s="351" t="s">
        <v>807</v>
      </c>
      <c r="U49" s="351" t="s">
        <v>823</v>
      </c>
    </row>
    <row r="50" spans="2:21" ht="31.5" x14ac:dyDescent="0.25">
      <c r="B50" s="38">
        <f t="shared" si="0"/>
        <v>20</v>
      </c>
      <c r="C50" s="39" t="str">
        <f>IF('תנאי סף'!F50="","",'תנאי סף'!F50)</f>
        <v>המרכז למוסיקה ע"ש פיליציה בלומנטל  - פועם בלב</v>
      </c>
      <c r="D50" s="348">
        <v>1001910571</v>
      </c>
      <c r="E50" s="348">
        <v>1001735070</v>
      </c>
      <c r="F50" s="348"/>
      <c r="G50" s="39">
        <f t="shared" si="1"/>
        <v>1</v>
      </c>
      <c r="H50" s="416" t="str">
        <f>IF(IFERROR(VLOOKUP(E50,מרכבה!A:K,4,0),"")=K50,"","no")</f>
        <v/>
      </c>
      <c r="I50" s="39">
        <f>IFERROR(VLOOKUP(D50,מרכבה!A:K,7,0),"")</f>
        <v>2025</v>
      </c>
      <c r="J50" s="39">
        <f>IFERROR(VLOOKUP(D50,מרכבה!A:K,5,0),"")</f>
        <v>40221541</v>
      </c>
      <c r="K50" s="39">
        <f>IFERROR(VLOOKUP(D50,מרכבה!A:K,4,0),"")</f>
        <v>580327740</v>
      </c>
      <c r="L50" s="39" t="str">
        <f>IFERROR(VLOOKUP(D50,מרכבה!A:K,6,0),"")</f>
        <v>המרכז למוסיקה ע"ש פיליציה בלומנטל (</v>
      </c>
      <c r="M50" s="39" t="str">
        <f>IFERROR(VLOOKUP(D50,מרכבה!A:K,2,0),"")</f>
        <v>פועם בלב -סדרה למוזיקה קאמרית ישראלית</v>
      </c>
      <c r="N50" s="414">
        <f>IFERROR(VLOOKUP(D50,מרכבה!A:K,8,0),"")</f>
        <v>50000</v>
      </c>
      <c r="O50" s="414">
        <f>IFERROR(VLOOKUP(E50,מרכבה!A:K,9,0),"")</f>
        <v>45000</v>
      </c>
      <c r="P50" s="415">
        <f t="shared" si="2"/>
        <v>0.11111111111111072</v>
      </c>
      <c r="Q50" s="40">
        <f>'קיזוזים בגין איחורים'!F50</f>
        <v>0</v>
      </c>
      <c r="R50" s="41">
        <f>IF(B50="","",'קיזוזים- החלטות ועדה'!E50)</f>
        <v>0</v>
      </c>
      <c r="S50" s="41">
        <f>'הגבלה לסכום מבוקש (2)'!W50</f>
        <v>49999.999999999978</v>
      </c>
      <c r="T50" s="351"/>
      <c r="U50" s="351" t="s">
        <v>823</v>
      </c>
    </row>
    <row r="51" spans="2:21" hidden="1" x14ac:dyDescent="0.25">
      <c r="B51" s="398" t="str">
        <f t="shared" si="0"/>
        <v/>
      </c>
      <c r="C51" s="399" t="str">
        <f>IF('תנאי סף'!F51="","",'תנאי סף'!F51)</f>
        <v/>
      </c>
      <c r="D51" s="400"/>
      <c r="E51" s="400"/>
      <c r="F51" s="348"/>
      <c r="G51" s="39" t="str">
        <f t="shared" si="1"/>
        <v/>
      </c>
      <c r="H51" s="416" t="str">
        <f>IF(IFERROR(VLOOKUP(E51,מרכבה!A:K,4,0),"")=K51,"","no")</f>
        <v/>
      </c>
      <c r="I51" s="39" t="str">
        <f>IFERROR(VLOOKUP(D51,מרכבה!A:K,7,0),"")</f>
        <v/>
      </c>
      <c r="J51" s="39" t="str">
        <f>IFERROR(VLOOKUP(D51,מרכבה!A:K,5,0),"")</f>
        <v/>
      </c>
      <c r="K51" s="39" t="str">
        <f>IFERROR(VLOOKUP(D51,מרכבה!A:K,4,0),"")</f>
        <v/>
      </c>
      <c r="L51" s="39" t="str">
        <f>IFERROR(VLOOKUP(D51,מרכבה!A:K,6,0),"")</f>
        <v/>
      </c>
      <c r="M51" s="39" t="str">
        <f>IFERROR(VLOOKUP(D51,מרכבה!A:K,2,0),"")</f>
        <v/>
      </c>
      <c r="N51" s="414" t="str">
        <f>IFERROR(VLOOKUP(D51,מרכבה!A:K,8,0),"")</f>
        <v/>
      </c>
      <c r="O51" s="414" t="str">
        <f>IFERROR(VLOOKUP(E51,מרכבה!A:K,9,0),"")</f>
        <v/>
      </c>
      <c r="P51" s="415" t="str">
        <f t="shared" si="2"/>
        <v/>
      </c>
      <c r="Q51" s="40" t="str">
        <f>'קיזוזים בגין איחורים'!F51</f>
        <v/>
      </c>
      <c r="R51" s="41" t="str">
        <f>IF(B51="","",'קיזוזים- החלטות ועדה'!E51)</f>
        <v/>
      </c>
      <c r="S51" s="41" t="str">
        <f>'הגבלה לסכום מבוקש (2)'!W51</f>
        <v/>
      </c>
      <c r="T51" s="351"/>
      <c r="U51" s="351"/>
    </row>
    <row r="52" spans="2:21" ht="31.5" x14ac:dyDescent="0.25">
      <c r="B52" s="38">
        <f t="shared" si="0"/>
        <v>22</v>
      </c>
      <c r="C52" s="39" t="str">
        <f>IF('תנאי סף'!F52="","",'תנאי סף'!F52)</f>
        <v>הזירה הבין-תחומית - פרויקט מוזיקלי</v>
      </c>
      <c r="D52" s="456">
        <v>1001906876</v>
      </c>
      <c r="E52" s="348">
        <v>1001722815</v>
      </c>
      <c r="F52" s="348"/>
      <c r="G52" s="39">
        <f t="shared" si="1"/>
        <v>1</v>
      </c>
      <c r="H52" s="416" t="str">
        <f>IF(IFERROR(VLOOKUP(E52,מרכבה!A:K,4,0),"")=K52,"","no")</f>
        <v/>
      </c>
      <c r="I52" s="39">
        <f>IFERROR(VLOOKUP(D52,מרכבה!A:K,7,0),"")</f>
        <v>2025</v>
      </c>
      <c r="J52" s="39">
        <f>IFERROR(VLOOKUP(D52,מרכבה!A:K,5,0),"")</f>
        <v>40000242</v>
      </c>
      <c r="K52" s="39">
        <f>IFERROR(VLOOKUP(D52,מרכבה!A:K,4,0),"")</f>
        <v>580352490</v>
      </c>
      <c r="L52" s="39" t="str">
        <f>IFERROR(VLOOKUP(D52,מרכבה!A:K,6,0),"")</f>
        <v>הזירה הבין-תחומית (ע"ר)</v>
      </c>
      <c r="M52" s="39" t="str">
        <f>IFERROR(VLOOKUP(D52,מרכבה!A:K,2,0),"")</f>
        <v>פרויקט מוסיקה הזירה הבין תחומית</v>
      </c>
      <c r="N52" s="414">
        <f>IFERROR(VLOOKUP(D52,מרכבה!A:K,8,0),"")</f>
        <v>100000</v>
      </c>
      <c r="O52" s="414">
        <f>IFERROR(VLOOKUP(E52,מרכבה!A:K,9,0),"")</f>
        <v>36937</v>
      </c>
      <c r="P52" s="415">
        <f t="shared" si="2"/>
        <v>0.10572614020362181</v>
      </c>
      <c r="Q52" s="40">
        <f>'קיזוזים בגין איחורים'!F52</f>
        <v>0</v>
      </c>
      <c r="R52" s="41">
        <f>IF(B52="","",'קיזוזים- החלטות ועדה'!E52)</f>
        <v>0</v>
      </c>
      <c r="S52" s="41">
        <f>'הגבלה לסכום מבוקש (2)'!W52</f>
        <v>40842.206440701179</v>
      </c>
      <c r="T52" s="351"/>
      <c r="U52" s="351" t="s">
        <v>823</v>
      </c>
    </row>
    <row r="53" spans="2:21" ht="31.5" x14ac:dyDescent="0.25">
      <c r="B53" s="38">
        <f t="shared" si="0"/>
        <v>23</v>
      </c>
      <c r="C53" s="39" t="str">
        <f>IF('תנאי סף'!F53="","",'תנאי סף'!F53)</f>
        <v>מוזתיקה - קונצרטים לאוכלוסיות מיוחדות</v>
      </c>
      <c r="D53" s="348">
        <v>1001909340</v>
      </c>
      <c r="E53" s="348">
        <v>1001736355</v>
      </c>
      <c r="F53" s="348"/>
      <c r="G53" s="39">
        <f t="shared" si="1"/>
        <v>1</v>
      </c>
      <c r="H53" s="416" t="str">
        <f>IF(IFERROR(VLOOKUP(E53,מרכבה!A:K,4,0),"")=K53,"","no")</f>
        <v/>
      </c>
      <c r="I53" s="39">
        <f>IFERROR(VLOOKUP(D53,מרכבה!A:K,7,0),"")</f>
        <v>2025</v>
      </c>
      <c r="J53" s="39">
        <f>IFERROR(VLOOKUP(D53,מרכבה!A:K,5,0),"")</f>
        <v>41482886</v>
      </c>
      <c r="K53" s="39">
        <f>IFERROR(VLOOKUP(D53,מרכבה!A:K,4,0),"")</f>
        <v>580586808</v>
      </c>
      <c r="L53" s="39" t="str">
        <f>IFERROR(VLOOKUP(D53,מרכבה!A:K,6,0),"")</f>
        <v>מוזתיקה (ע"ר)</v>
      </c>
      <c r="M53" s="39" t="str">
        <f>IFERROR(VLOOKUP(D53,מרכבה!A:K,2,0),"")</f>
        <v>קונצרטים בפריפריה ולקהל עם צרכים מיוחדים</v>
      </c>
      <c r="N53" s="414">
        <f>IFERROR(VLOOKUP(D53,מרכבה!A:K,8,0),"")</f>
        <v>100000</v>
      </c>
      <c r="O53" s="414">
        <f>IFERROR(VLOOKUP(E53,מרכבה!A:K,9,0),"")</f>
        <v>74736</v>
      </c>
      <c r="P53" s="415">
        <f t="shared" si="2"/>
        <v>0.33804324555769583</v>
      </c>
      <c r="Q53" s="40">
        <f>'קיזוזים בגין איחורים'!F53</f>
        <v>0</v>
      </c>
      <c r="R53" s="41">
        <f>IF(B53="","",'קיזוזים- החלטות ועדה'!E53)</f>
        <v>0</v>
      </c>
      <c r="S53" s="41">
        <f>'הגבלה לסכום מבוקש (2)'!W53</f>
        <v>99999.999999999956</v>
      </c>
      <c r="T53" s="351" t="s">
        <v>826</v>
      </c>
      <c r="U53" s="351" t="s">
        <v>412</v>
      </c>
    </row>
    <row r="54" spans="2:21" ht="31.5" x14ac:dyDescent="0.25">
      <c r="B54" s="38">
        <f t="shared" si="0"/>
        <v>24</v>
      </c>
      <c r="C54" s="39" t="str">
        <f>IF('תנאי סף'!F54="","",'תנאי סף'!F54)</f>
        <v>קשת אילון - סמינרים לנגנים ישראליים צעירים</v>
      </c>
      <c r="D54" s="456">
        <v>1001907618</v>
      </c>
      <c r="E54" s="348">
        <v>1001736172</v>
      </c>
      <c r="F54" s="348"/>
      <c r="G54" s="39">
        <f t="shared" si="1"/>
        <v>1</v>
      </c>
      <c r="H54" s="416" t="str">
        <f>IF(IFERROR(VLOOKUP(E54,מרכבה!A:K,4,0),"")=K54,"","no")</f>
        <v/>
      </c>
      <c r="I54" s="39">
        <f>IFERROR(VLOOKUP(D54,מרכבה!A:K,7,0),"")</f>
        <v>2025</v>
      </c>
      <c r="J54" s="39">
        <f>IFERROR(VLOOKUP(D54,מרכבה!A:K,5,0),"")</f>
        <v>40000168</v>
      </c>
      <c r="K54" s="39">
        <f>IFERROR(VLOOKUP(D54,מרכבה!A:K,4,0),"")</f>
        <v>580186377</v>
      </c>
      <c r="L54" s="39" t="str">
        <f>IFERROR(VLOOKUP(D54,מרכבה!A:K,6,0),"")</f>
        <v>קשת אילון (ע"ר)</v>
      </c>
      <c r="M54" s="39" t="str">
        <f>IFERROR(VLOOKUP(D54,מרכבה!A:K,2,0),"")</f>
        <v>סמינרים - כיתות אמן לנגני כלי קשת ישראלי</v>
      </c>
      <c r="N54" s="414">
        <f>IFERROR(VLOOKUP(D54,מרכבה!A:K,8,0),"")</f>
        <v>200000</v>
      </c>
      <c r="O54" s="414">
        <f>IFERROR(VLOOKUP(E54,מרכבה!A:K,9,0),"")</f>
        <v>60617</v>
      </c>
      <c r="P54" s="415">
        <f t="shared" si="2"/>
        <v>0.15361576837942237</v>
      </c>
      <c r="Q54" s="40">
        <f>'קיזוזים בגין איחורים'!F54</f>
        <v>0</v>
      </c>
      <c r="R54" s="41">
        <f>IF(B54="","",'קיזוזים- החלטות ועדה'!E54)</f>
        <v>0</v>
      </c>
      <c r="S54" s="41">
        <f>'הגבלה לסכום מבוקש (2)'!W54</f>
        <v>69928.727031855451</v>
      </c>
      <c r="T54" s="351"/>
      <c r="U54" s="351" t="s">
        <v>823</v>
      </c>
    </row>
    <row r="55" spans="2:21" hidden="1" x14ac:dyDescent="0.25">
      <c r="B55" s="38" t="str">
        <f t="shared" si="0"/>
        <v/>
      </c>
      <c r="C55" s="39" t="str">
        <f>IF('תנאי סף'!F55="","",'תנאי סף'!F55)</f>
        <v/>
      </c>
      <c r="D55" s="457"/>
      <c r="E55" s="348"/>
      <c r="F55" s="348"/>
      <c r="G55" s="39" t="str">
        <f t="shared" si="1"/>
        <v/>
      </c>
      <c r="H55" s="416" t="str">
        <f>IF(IFERROR(VLOOKUP(E55,מרכבה!A:K,4,0),"")=K55,"","no")</f>
        <v/>
      </c>
      <c r="I55" s="39" t="str">
        <f>IFERROR(VLOOKUP(D55,מרכבה!A:K,7,0),"")</f>
        <v/>
      </c>
      <c r="J55" s="39" t="str">
        <f>IFERROR(VLOOKUP(D55,מרכבה!A:K,5,0),"")</f>
        <v/>
      </c>
      <c r="K55" s="39" t="str">
        <f>IFERROR(VLOOKUP(D55,מרכבה!A:K,4,0),"")</f>
        <v/>
      </c>
      <c r="L55" s="39" t="str">
        <f>IFERROR(VLOOKUP(D55,מרכבה!A:K,6,0),"")</f>
        <v/>
      </c>
      <c r="M55" s="39" t="str">
        <f>IFERROR(VLOOKUP(D55,מרכבה!A:K,2,0),"")</f>
        <v/>
      </c>
      <c r="N55" s="414" t="str">
        <f>IFERROR(VLOOKUP(D55,מרכבה!A:K,8,0),"")</f>
        <v/>
      </c>
      <c r="O55" s="414" t="str">
        <f>IFERROR(VLOOKUP(E55,מרכבה!A:K,9,0),"")</f>
        <v/>
      </c>
      <c r="P55" s="415" t="str">
        <f t="shared" si="2"/>
        <v/>
      </c>
      <c r="Q55" s="40" t="str">
        <f>'קיזוזים בגין איחורים'!F55</f>
        <v/>
      </c>
      <c r="R55" s="41" t="str">
        <f>IF(B55="","",'קיזוזים- החלטות ועדה'!E55)</f>
        <v/>
      </c>
      <c r="S55" s="41" t="str">
        <f>'הגבלה לסכום מבוקש (2)'!W55</f>
        <v/>
      </c>
      <c r="T55" s="351"/>
      <c r="U55" s="351"/>
    </row>
    <row r="56" spans="2:21" ht="31.5" x14ac:dyDescent="0.25">
      <c r="B56" s="38">
        <f t="shared" si="0"/>
        <v>26</v>
      </c>
      <c r="C56" s="364" t="str">
        <f>IF('תנאי סף'!F56="","",'תנאי סף'!F56)</f>
        <v>בר-קיימא  - ליריק אופרה - פרויקט אוופראי</v>
      </c>
      <c r="D56" s="456">
        <v>1001906950</v>
      </c>
      <c r="E56" s="348">
        <v>1001734697</v>
      </c>
      <c r="F56" s="348">
        <v>2020</v>
      </c>
      <c r="G56" s="39">
        <f t="shared" si="1"/>
        <v>1</v>
      </c>
      <c r="H56" s="416" t="str">
        <f>IF(IFERROR(VLOOKUP(E56,מרכבה!A:K,4,0),"")=K56,"","no")</f>
        <v/>
      </c>
      <c r="I56" s="39">
        <f>IFERROR(VLOOKUP(D56,מרכבה!A:K,7,0),"")</f>
        <v>2025</v>
      </c>
      <c r="J56" s="39">
        <f>IFERROR(VLOOKUP(D56,מרכבה!A:K,5,0),"")</f>
        <v>41099000</v>
      </c>
      <c r="K56" s="39">
        <f>IFERROR(VLOOKUP(D56,מרכבה!A:K,4,0),"")</f>
        <v>580450898</v>
      </c>
      <c r="L56" s="39" t="str">
        <f>IFERROR(VLOOKUP(D56,מרכבה!A:K,6,0),"")</f>
        <v>בר-קיימא לתרבות, אמנות, מוסיקה ושלו</v>
      </c>
      <c r="M56" s="39" t="str">
        <f>IFERROR(VLOOKUP(D56,מרכבה!A:K,2,0),"")</f>
        <v>ליריק פרויקט אופראי 2025</v>
      </c>
      <c r="N56" s="414">
        <f>IFERROR(VLOOKUP(D56,מרכבה!A:K,8,0),"")</f>
        <v>100000</v>
      </c>
      <c r="O56" s="414">
        <f>IFERROR(VLOOKUP(E56,מרכבה!A:K,9,0),"")</f>
        <v>49526</v>
      </c>
      <c r="P56" s="415">
        <f t="shared" si="2"/>
        <v>9.0030906351346474E-2</v>
      </c>
      <c r="Q56" s="40">
        <f>'קיזוזים בגין איחורים'!F56</f>
        <v>0</v>
      </c>
      <c r="R56" s="41">
        <f>IF(B56="","",'קיזוזים- החלטות ועדה'!E56)</f>
        <v>0</v>
      </c>
      <c r="S56" s="41">
        <f>'הגבלה לסכום מבוקש (2)'!W56</f>
        <v>53984.870667956784</v>
      </c>
      <c r="T56" s="351"/>
      <c r="U56" s="351" t="s">
        <v>823</v>
      </c>
    </row>
    <row r="57" spans="2:21" ht="47.25" hidden="1" x14ac:dyDescent="0.25">
      <c r="B57" s="38" t="str">
        <f t="shared" si="0"/>
        <v/>
      </c>
      <c r="C57" s="39" t="str">
        <f>IF('תנאי סף'!F57="","",'תנאי סף'!F57)</f>
        <v/>
      </c>
      <c r="D57" s="348"/>
      <c r="E57" s="348"/>
      <c r="F57" s="348"/>
      <c r="G57" s="39" t="str">
        <f t="shared" si="1"/>
        <v/>
      </c>
      <c r="H57" s="416" t="str">
        <f>IF(IFERROR(VLOOKUP(E57,מרכבה!A:K,4,0),"")=K57,"","no")</f>
        <v/>
      </c>
      <c r="I57" s="39" t="str">
        <f>IFERROR(VLOOKUP(D57,מרכבה!A:K,7,0),"")</f>
        <v/>
      </c>
      <c r="J57" s="39" t="str">
        <f>IFERROR(VLOOKUP(D57,מרכבה!A:K,5,0),"")</f>
        <v/>
      </c>
      <c r="K57" s="39" t="str">
        <f>IFERROR(VLOOKUP(D57,מרכבה!A:K,4,0),"")</f>
        <v/>
      </c>
      <c r="L57" s="39" t="str">
        <f>IFERROR(VLOOKUP(D57,מרכבה!A:K,6,0),"")</f>
        <v/>
      </c>
      <c r="M57" s="39" t="str">
        <f>IFERROR(VLOOKUP(D57,מרכבה!A:K,2,0),"")</f>
        <v/>
      </c>
      <c r="N57" s="414" t="str">
        <f>IFERROR(VLOOKUP(D57,מרכבה!A:K,8,0),"")</f>
        <v/>
      </c>
      <c r="O57" s="414" t="str">
        <f>IFERROR(VLOOKUP(E57,מרכבה!A:K,9,0),"")</f>
        <v/>
      </c>
      <c r="P57" s="415" t="str">
        <f t="shared" si="2"/>
        <v/>
      </c>
      <c r="Q57" s="40" t="str">
        <f>'קיזוזים בגין איחורים'!F57</f>
        <v/>
      </c>
      <c r="R57" s="41" t="str">
        <f>IF(B57="","",'קיזוזים- החלטות ועדה'!E57)</f>
        <v/>
      </c>
      <c r="S57" s="41" t="str">
        <f>'הגבלה לסכום מבוקש (2)'!W57</f>
        <v/>
      </c>
      <c r="T57" s="351"/>
      <c r="U57" s="351" t="s">
        <v>411</v>
      </c>
    </row>
    <row r="58" spans="2:21" ht="31.5" x14ac:dyDescent="0.25">
      <c r="B58" s="38">
        <f t="shared" si="0"/>
        <v>28</v>
      </c>
      <c r="C58" s="39" t="str">
        <f>IF('תנאי סף'!F58="","",'תנאי סף'!F58)</f>
        <v>ארגון המקהלות בישראל - ברוב קולות</v>
      </c>
      <c r="D58" s="348">
        <v>1001911386</v>
      </c>
      <c r="E58" s="348">
        <v>1001801319</v>
      </c>
      <c r="F58" s="348"/>
      <c r="G58" s="39">
        <f t="shared" si="1"/>
        <v>1</v>
      </c>
      <c r="H58" s="416" t="str">
        <f>IF(IFERROR(VLOOKUP(E58,מרכבה!A:K,4,0),"")=K58,"","no")</f>
        <v/>
      </c>
      <c r="I58" s="39">
        <f>IFERROR(VLOOKUP(D58,מרכבה!A:K,7,0),"")</f>
        <v>2025</v>
      </c>
      <c r="J58" s="39">
        <f>IFERROR(VLOOKUP(D58,מרכבה!A:K,5,0),"")</f>
        <v>40216066</v>
      </c>
      <c r="K58" s="39">
        <f>IFERROR(VLOOKUP(D58,מרכבה!A:K,4,0),"")</f>
        <v>580323863</v>
      </c>
      <c r="L58" s="39" t="str">
        <f>IFERROR(VLOOKUP(D58,מרכבה!A:K,6,0),"")</f>
        <v>ארגון המקהלות בישראל (ע"ר) (iscoro</v>
      </c>
      <c r="M58" s="39" t="str">
        <f>IFERROR(VLOOKUP(D58,מרכבה!A:K,2,0),"")</f>
        <v>תמיכה פרוייקט ברוב קולות 2025</v>
      </c>
      <c r="N58" s="414">
        <f>IFERROR(VLOOKUP(D58,מרכבה!A:K,8,0),"")</f>
        <v>80000</v>
      </c>
      <c r="O58" s="414">
        <f>IFERROR(VLOOKUP(E58,מרכבה!A:K,9,0),"")</f>
        <v>37134</v>
      </c>
      <c r="P58" s="415">
        <f t="shared" si="2"/>
        <v>4.7084477851611295E-2</v>
      </c>
      <c r="Q58" s="40">
        <f>'קיזוזים בגין איחורים'!F58</f>
        <v>0</v>
      </c>
      <c r="R58" s="41">
        <f>IF(B58="","",'קיזוזים- החלטות ועדה'!E58)</f>
        <v>0</v>
      </c>
      <c r="S58" s="41">
        <f>'הגבלה לסכום מבוקש (2)'!W58</f>
        <v>38882.435000541736</v>
      </c>
      <c r="T58" s="351"/>
      <c r="U58" s="351" t="s">
        <v>823</v>
      </c>
    </row>
    <row r="59" spans="2:21" hidden="1" x14ac:dyDescent="0.25">
      <c r="B59" s="38" t="str">
        <f t="shared" si="0"/>
        <v/>
      </c>
      <c r="C59" s="39" t="str">
        <f>IF('תנאי סף'!F59="","",'תנאי סף'!F59)</f>
        <v/>
      </c>
      <c r="D59" s="380"/>
      <c r="E59" s="380"/>
      <c r="F59" s="348"/>
      <c r="G59" s="39" t="str">
        <f t="shared" si="1"/>
        <v/>
      </c>
      <c r="H59" s="416" t="str">
        <f>IF(IFERROR(VLOOKUP(E59,מרכבה!A:K,4,0),"")=K59,"","no")</f>
        <v/>
      </c>
      <c r="I59" s="39" t="str">
        <f>IFERROR(VLOOKUP(D59,מרכבה!A:K,7,0),"")</f>
        <v/>
      </c>
      <c r="J59" s="39" t="str">
        <f>IFERROR(VLOOKUP(D59,מרכבה!A:K,5,0),"")</f>
        <v/>
      </c>
      <c r="K59" s="39" t="str">
        <f>IFERROR(VLOOKUP(D59,מרכבה!A:K,4,0),"")</f>
        <v/>
      </c>
      <c r="L59" s="39" t="str">
        <f>IFERROR(VLOOKUP(D59,מרכבה!A:K,6,0),"")</f>
        <v/>
      </c>
      <c r="M59" s="39" t="str">
        <f>IFERROR(VLOOKUP(D59,מרכבה!A:K,2,0),"")</f>
        <v/>
      </c>
      <c r="N59" s="414" t="str">
        <f>IFERROR(VLOOKUP(D59,מרכבה!A:K,8,0),"")</f>
        <v/>
      </c>
      <c r="O59" s="414" t="str">
        <f>IFERROR(VLOOKUP(E59,מרכבה!A:K,9,0),"")</f>
        <v/>
      </c>
      <c r="P59" s="415" t="str">
        <f t="shared" si="2"/>
        <v/>
      </c>
      <c r="Q59" s="40" t="str">
        <f>'קיזוזים בגין איחורים'!F59</f>
        <v/>
      </c>
      <c r="R59" s="41" t="str">
        <f>IF(B59="","",'קיזוזים- החלטות ועדה'!E59)</f>
        <v/>
      </c>
      <c r="S59" s="41" t="str">
        <f>'הגבלה לסכום מבוקש (2)'!W59</f>
        <v/>
      </c>
      <c r="T59" s="351"/>
      <c r="U59" s="351"/>
    </row>
    <row r="60" spans="2:21" ht="31.5" x14ac:dyDescent="0.25">
      <c r="B60" s="38">
        <f t="shared" si="0"/>
        <v>30</v>
      </c>
      <c r="C60" s="39" t="str">
        <f>IF('תנאי סף'!F60="","",'תנאי סף'!F60)</f>
        <v xml:space="preserve">האופרה הירושלמית </v>
      </c>
      <c r="D60" s="348">
        <v>1001908934</v>
      </c>
      <c r="E60" s="348">
        <v>1001722237</v>
      </c>
      <c r="F60" s="348"/>
      <c r="G60" s="39">
        <f t="shared" si="1"/>
        <v>1</v>
      </c>
      <c r="H60" s="416" t="str">
        <f>IF(IFERROR(VLOOKUP(E60,מרכבה!A:K,4,0),"")=K60,"","no")</f>
        <v/>
      </c>
      <c r="I60" s="39">
        <f>IFERROR(VLOOKUP(D60,מרכבה!A:K,7,0),"")</f>
        <v>2025</v>
      </c>
      <c r="J60" s="39">
        <f>IFERROR(VLOOKUP(D60,מרכבה!A:K,5,0),"")</f>
        <v>40996069</v>
      </c>
      <c r="K60" s="39">
        <f>IFERROR(VLOOKUP(D60,מרכבה!A:K,4,0),"")</f>
        <v>580547602</v>
      </c>
      <c r="L60" s="39" t="str">
        <f>IFERROR(VLOOKUP(D60,מרכבה!A:K,6,0),"")</f>
        <v>האופרה הירושלמית (ע"ר)</v>
      </c>
      <c r="M60" s="39" t="str">
        <f>IFERROR(VLOOKUP(D60,מרכבה!A:K,2,0),"")</f>
        <v>הפקת אופרות</v>
      </c>
      <c r="N60" s="414">
        <f>IFERROR(VLOOKUP(D60,מרכבה!A:K,8,0),"")</f>
        <v>110000</v>
      </c>
      <c r="O60" s="414">
        <f>IFERROR(VLOOKUP(E60,מרכבה!A:K,9,0),"")</f>
        <v>68873</v>
      </c>
      <c r="P60" s="415">
        <f t="shared" si="2"/>
        <v>5.9546953444641559E-2</v>
      </c>
      <c r="Q60" s="40">
        <f>'קיזוזים בגין איחורים'!F60</f>
        <v>0</v>
      </c>
      <c r="R60" s="41">
        <f>IF(B60="","",'קיזוזים- החלטות ועדה'!E60)</f>
        <v>0</v>
      </c>
      <c r="S60" s="41">
        <f>'הגבלה לסכום מבוקש (2)'!W60</f>
        <v>72974.177324592805</v>
      </c>
      <c r="T60" s="351"/>
      <c r="U60" s="351" t="s">
        <v>823</v>
      </c>
    </row>
    <row r="61" spans="2:21" hidden="1" x14ac:dyDescent="0.25">
      <c r="B61" s="38" t="str">
        <f t="shared" si="0"/>
        <v/>
      </c>
      <c r="C61" s="39" t="str">
        <f>IF('תנאי סף'!F61="","",'תנאי סף'!F61)</f>
        <v/>
      </c>
      <c r="D61" s="348"/>
      <c r="E61" s="348"/>
      <c r="F61" s="348"/>
      <c r="G61" s="39" t="str">
        <f t="shared" si="1"/>
        <v/>
      </c>
      <c r="H61" s="416" t="str">
        <f>IF(IFERROR(VLOOKUP(E61,מרכבה!A:K,4,0),"")=K61,"","no")</f>
        <v/>
      </c>
      <c r="I61" s="39" t="str">
        <f>IFERROR(VLOOKUP(D61,מרכבה!A:K,7,0),"")</f>
        <v/>
      </c>
      <c r="J61" s="39" t="str">
        <f>IFERROR(VLOOKUP(D61,מרכבה!A:K,5,0),"")</f>
        <v/>
      </c>
      <c r="K61" s="39" t="str">
        <f>IFERROR(VLOOKUP(D61,מרכבה!A:K,4,0),"")</f>
        <v/>
      </c>
      <c r="L61" s="39" t="str">
        <f>IFERROR(VLOOKUP(D61,מרכבה!A:K,6,0),"")</f>
        <v/>
      </c>
      <c r="M61" s="39" t="str">
        <f>IFERROR(VLOOKUP(D61,מרכבה!A:K,2,0),"")</f>
        <v/>
      </c>
      <c r="N61" s="414" t="str">
        <f>IFERROR(VLOOKUP(D61,מרכבה!A:K,8,0),"")</f>
        <v/>
      </c>
      <c r="O61" s="414" t="str">
        <f>IFERROR(VLOOKUP(E61,מרכבה!A:K,9,0),"")</f>
        <v/>
      </c>
      <c r="P61" s="415" t="str">
        <f t="shared" si="2"/>
        <v/>
      </c>
      <c r="Q61" s="40" t="str">
        <f>'קיזוזים בגין איחורים'!F61</f>
        <v/>
      </c>
      <c r="R61" s="41" t="str">
        <f>IF(B61="","",'קיזוזים- החלטות ועדה'!E61)</f>
        <v/>
      </c>
      <c r="S61" s="41" t="str">
        <f>'הגבלה לסכום מבוקש (2)'!W61</f>
        <v/>
      </c>
      <c r="T61" s="351"/>
      <c r="U61" s="351"/>
    </row>
    <row r="62" spans="2:21" hidden="1" x14ac:dyDescent="0.25">
      <c r="B62" s="38" t="str">
        <f t="shared" si="0"/>
        <v/>
      </c>
      <c r="C62" s="39" t="str">
        <f>IF('תנאי סף'!F62="","",'תנאי סף'!F62)</f>
        <v/>
      </c>
      <c r="D62" s="348"/>
      <c r="E62" s="348"/>
      <c r="F62" s="348"/>
      <c r="G62" s="39" t="str">
        <f t="shared" si="1"/>
        <v/>
      </c>
      <c r="H62" s="416" t="str">
        <f>IF(IFERROR(VLOOKUP(E62,מרכבה!A:K,4,0),"")=K62,"","no")</f>
        <v/>
      </c>
      <c r="I62" s="39" t="str">
        <f>IFERROR(VLOOKUP(D62,מרכבה!A:K,7,0),"")</f>
        <v/>
      </c>
      <c r="J62" s="39" t="str">
        <f>IFERROR(VLOOKUP(D62,מרכבה!A:K,5,0),"")</f>
        <v/>
      </c>
      <c r="K62" s="39" t="str">
        <f>IFERROR(VLOOKUP(D62,מרכבה!A:K,4,0),"")</f>
        <v/>
      </c>
      <c r="L62" s="39" t="str">
        <f>IFERROR(VLOOKUP(D62,מרכבה!A:K,6,0),"")</f>
        <v/>
      </c>
      <c r="M62" s="39" t="str">
        <f>IFERROR(VLOOKUP(D62,מרכבה!A:K,2,0),"")</f>
        <v/>
      </c>
      <c r="N62" s="414" t="str">
        <f>IFERROR(VLOOKUP(D62,מרכבה!A:K,8,0),"")</f>
        <v/>
      </c>
      <c r="O62" s="414" t="str">
        <f>IFERROR(VLOOKUP(E62,מרכבה!A:K,9,0),"")</f>
        <v/>
      </c>
      <c r="P62" s="415" t="str">
        <f t="shared" si="2"/>
        <v/>
      </c>
      <c r="Q62" s="40" t="str">
        <f>'קיזוזים בגין איחורים'!F62</f>
        <v/>
      </c>
      <c r="R62" s="41" t="str">
        <f>IF(B62="","",'קיזוזים- החלטות ועדה'!E62)</f>
        <v/>
      </c>
      <c r="S62" s="41" t="str">
        <f>'הגבלה לסכום מבוקש (2)'!W62</f>
        <v/>
      </c>
      <c r="T62" s="351"/>
      <c r="U62" s="351"/>
    </row>
    <row r="63" spans="2:21" ht="31.5" x14ac:dyDescent="0.25">
      <c r="B63" s="38">
        <f t="shared" si="0"/>
        <v>33</v>
      </c>
      <c r="C63" s="39" t="str">
        <f>IF('תנאי סף'!F63="","",'תנאי סף'!F63)</f>
        <v>אתו"ס - אופרה חיפה</v>
      </c>
      <c r="D63" s="348">
        <v>1001909219</v>
      </c>
      <c r="E63" s="348">
        <v>1001723187</v>
      </c>
      <c r="F63" s="348"/>
      <c r="G63" s="39">
        <f t="shared" si="1"/>
        <v>1</v>
      </c>
      <c r="H63" s="416" t="str">
        <f>IF(IFERROR(VLOOKUP(E63,מרכבה!A:K,4,0),"")=K63,"","no")</f>
        <v/>
      </c>
      <c r="I63" s="39">
        <f>IFERROR(VLOOKUP(D63,מרכבה!A:K,7,0),"")</f>
        <v>2025</v>
      </c>
      <c r="J63" s="39">
        <f>IFERROR(VLOOKUP(D63,מרכבה!A:K,5,0),"")</f>
        <v>40000252</v>
      </c>
      <c r="K63" s="39">
        <f>IFERROR(VLOOKUP(D63,מרכבה!A:K,4,0),"")</f>
        <v>510145022</v>
      </c>
      <c r="L63" s="39" t="str">
        <f>IFERROR(VLOOKUP(D63,מרכבה!A:K,6,0),"")</f>
        <v>אתו"ס - החברה לאומנות תרבות וספורט</v>
      </c>
      <c r="M63" s="39" t="str">
        <f>IFERROR(VLOOKUP(D63,מרכבה!A:K,2,0),"")</f>
        <v>אופרה חיפה</v>
      </c>
      <c r="N63" s="414">
        <f>IFERROR(VLOOKUP(D63,מרכבה!A:K,8,0),"")</f>
        <v>320000</v>
      </c>
      <c r="O63" s="414">
        <f>IFERROR(VLOOKUP(E63,מרכבה!A:K,9,0),"")</f>
        <v>122837</v>
      </c>
      <c r="P63" s="415">
        <f t="shared" si="2"/>
        <v>0.17620185489974904</v>
      </c>
      <c r="Q63" s="40">
        <f>'קיזוזים בגין איחורים'!F63</f>
        <v>0</v>
      </c>
      <c r="R63" s="41">
        <f>IF(B63="","",'קיזוזים- החלטות ועדה'!E63)</f>
        <v>0</v>
      </c>
      <c r="S63" s="41">
        <f>'הגבלה לסכום מבוקש (2)'!W63</f>
        <v>144481.10725032046</v>
      </c>
      <c r="T63" s="351"/>
      <c r="U63" s="351" t="s">
        <v>823</v>
      </c>
    </row>
    <row r="64" spans="2:21" hidden="1" x14ac:dyDescent="0.25">
      <c r="B64" s="38" t="str">
        <f t="shared" si="0"/>
        <v/>
      </c>
      <c r="C64" s="39" t="str">
        <f>IF('תנאי סף'!F64="","",'תנאי סף'!F64)</f>
        <v/>
      </c>
      <c r="D64" s="348"/>
      <c r="E64" s="348"/>
      <c r="F64" s="348"/>
      <c r="G64" s="39" t="str">
        <f t="shared" si="1"/>
        <v/>
      </c>
      <c r="H64" s="416" t="str">
        <f>IF(IFERROR(VLOOKUP(E64,מרכבה!A:K,4,0),"")=K64,"","no")</f>
        <v/>
      </c>
      <c r="I64" s="39" t="str">
        <f>IFERROR(VLOOKUP(D64,מרכבה!A:K,7,0),"")</f>
        <v/>
      </c>
      <c r="J64" s="39" t="str">
        <f>IFERROR(VLOOKUP(D64,מרכבה!A:K,5,0),"")</f>
        <v/>
      </c>
      <c r="K64" s="39" t="str">
        <f>IFERROR(VLOOKUP(D64,מרכבה!A:K,4,0),"")</f>
        <v/>
      </c>
      <c r="L64" s="39" t="str">
        <f>IFERROR(VLOOKUP(D64,מרכבה!A:K,6,0),"")</f>
        <v/>
      </c>
      <c r="M64" s="39" t="str">
        <f>IFERROR(VLOOKUP(D64,מרכבה!A:K,2,0),"")</f>
        <v/>
      </c>
      <c r="N64" s="414" t="str">
        <f>IFERROR(VLOOKUP(D64,מרכבה!A:K,8,0),"")</f>
        <v/>
      </c>
      <c r="O64" s="414" t="str">
        <f>IFERROR(VLOOKUP(E64,מרכבה!A:K,9,0),"")</f>
        <v/>
      </c>
      <c r="P64" s="415" t="str">
        <f t="shared" si="2"/>
        <v/>
      </c>
      <c r="Q64" s="40" t="str">
        <f>'קיזוזים בגין איחורים'!F64</f>
        <v/>
      </c>
      <c r="R64" s="41" t="str">
        <f>IF(B64="","",'קיזוזים- החלטות ועדה'!E64)</f>
        <v/>
      </c>
      <c r="S64" s="41" t="str">
        <f>'הגבלה לסכום מבוקש (2)'!W64</f>
        <v/>
      </c>
      <c r="T64" s="351"/>
      <c r="U64" s="351"/>
    </row>
    <row r="65" spans="2:21" ht="31.5" x14ac:dyDescent="0.25">
      <c r="B65" s="38">
        <f t="shared" si="0"/>
        <v>35</v>
      </c>
      <c r="C65" s="39" t="str">
        <f>IF('תנאי סף'!F65="","",'תנאי סף'!F65)</f>
        <v xml:space="preserve">הקשר הווקאלי וינה - תל אביב </v>
      </c>
      <c r="D65" s="348">
        <v>1001907582</v>
      </c>
      <c r="E65" s="348">
        <v>1001746424</v>
      </c>
      <c r="F65" s="348"/>
      <c r="G65" s="39">
        <f t="shared" si="1"/>
        <v>1</v>
      </c>
      <c r="H65" s="416" t="str">
        <f>IF(IFERROR(VLOOKUP(E65,מרכבה!A:K,4,0),"")=K65,"","no")</f>
        <v/>
      </c>
      <c r="I65" s="39">
        <f>IFERROR(VLOOKUP(D65,מרכבה!A:K,7,0),"")</f>
        <v>2025</v>
      </c>
      <c r="J65" s="39">
        <f>IFERROR(VLOOKUP(D65,מרכבה!A:K,5,0),"")</f>
        <v>41558072</v>
      </c>
      <c r="K65" s="39">
        <f>IFERROR(VLOOKUP(D65,מרכבה!A:K,4,0),"")</f>
        <v>580609584</v>
      </c>
      <c r="L65" s="39" t="str">
        <f>IFERROR(VLOOKUP(D65,מרכבה!A:K,6,0),"")</f>
        <v>הקשר הווקאלי וינה - תל אביב (ע"ר)</v>
      </c>
      <c r="M65" s="39" t="str">
        <f>IFERROR(VLOOKUP(D65,מרכבה!A:K,2,0),"")</f>
        <v>העלאת אופרה וטיפוח זמרים מקצועיים צעירים</v>
      </c>
      <c r="N65" s="414">
        <f>IFERROR(VLOOKUP(D65,מרכבה!A:K,8,0),"")</f>
        <v>160000</v>
      </c>
      <c r="O65" s="414">
        <f>IFERROR(VLOOKUP(E65,מרכבה!A:K,9,0),"")</f>
        <v>70188</v>
      </c>
      <c r="P65" s="415">
        <f t="shared" si="2"/>
        <v>-5.7013846053263983E-2</v>
      </c>
      <c r="Q65" s="40">
        <f>'קיזוזים בגין איחורים'!F65</f>
        <v>0</v>
      </c>
      <c r="R65" s="41">
        <f>IF(B65="","",'קיזוזים- החלטות ועדה'!E65)</f>
        <v>0</v>
      </c>
      <c r="S65" s="41">
        <f>'הגבלה לסכום מבוקש (2)'!W65</f>
        <v>66186.312173213504</v>
      </c>
      <c r="T65" s="351"/>
      <c r="U65" s="351" t="s">
        <v>823</v>
      </c>
    </row>
    <row r="66" spans="2:21" ht="31.5" x14ac:dyDescent="0.25">
      <c r="B66" s="38">
        <f t="shared" si="0"/>
        <v>36</v>
      </c>
      <c r="C66" s="39" t="str">
        <f>IF('תנאי סף'!F66="","",'תנאי סף'!F66)</f>
        <v>בר-קיימא  -  iluminations</v>
      </c>
      <c r="D66" s="348">
        <v>1001906961</v>
      </c>
      <c r="E66" s="348">
        <v>1001734692</v>
      </c>
      <c r="F66" s="348"/>
      <c r="G66" s="39">
        <f t="shared" si="1"/>
        <v>1</v>
      </c>
      <c r="H66" s="416" t="str">
        <f>IF(IFERROR(VLOOKUP(E66,מרכבה!A:K,4,0),"")=K66,"","no")</f>
        <v/>
      </c>
      <c r="I66" s="39">
        <f>IFERROR(VLOOKUP(D66,מרכבה!A:K,7,0),"")</f>
        <v>2025</v>
      </c>
      <c r="J66" s="39">
        <f>IFERROR(VLOOKUP(D66,מרכבה!A:K,5,0),"")</f>
        <v>41099000</v>
      </c>
      <c r="K66" s="39">
        <f>IFERROR(VLOOKUP(D66,מרכבה!A:K,4,0),"")</f>
        <v>580450898</v>
      </c>
      <c r="L66" s="39" t="str">
        <f>IFERROR(VLOOKUP(D66,מרכבה!A:K,6,0),"")</f>
        <v>בר-קיימא לתרבות, אמנות, מוסיקה ושלו</v>
      </c>
      <c r="M66" s="39" t="str">
        <f>IFERROR(VLOOKUP(D66,מרכבה!A:K,2,0),"")</f>
        <v>אילומיניישן - אנסמבל נוריה</v>
      </c>
      <c r="N66" s="414">
        <f>IFERROR(VLOOKUP(D66,מרכבה!A:K,8,0),"")</f>
        <v>100000</v>
      </c>
      <c r="O66" s="414">
        <f>IFERROR(VLOOKUP(E66,מרכבה!A:K,9,0),"")</f>
        <v>50679</v>
      </c>
      <c r="P66" s="415">
        <f t="shared" si="2"/>
        <v>0.11507840289503268</v>
      </c>
      <c r="Q66" s="40">
        <f>'קיזוזים בגין איחורים'!F66</f>
        <v>0</v>
      </c>
      <c r="R66" s="41">
        <f>IF(B66="","",'קיזוזים- החלטות ועדה'!E66)</f>
        <v>0</v>
      </c>
      <c r="S66" s="41">
        <f>'הגבלה לסכום מבוקש (2)'!W66</f>
        <v>56511.058380317365</v>
      </c>
      <c r="T66" s="351"/>
      <c r="U66" s="351" t="s">
        <v>823</v>
      </c>
    </row>
    <row r="67" spans="2:21" ht="31.5" x14ac:dyDescent="0.25">
      <c r="B67" s="38">
        <f t="shared" si="0"/>
        <v>37</v>
      </c>
      <c r="C67" s="39" t="str">
        <f>IF('תנאי סף'!F67="","",'תנאי סף'!F67)</f>
        <v>בר-קיימא - קולות חבויים</v>
      </c>
      <c r="D67" s="348">
        <v>1001906929</v>
      </c>
      <c r="E67" s="348">
        <v>1001734695</v>
      </c>
      <c r="F67" s="348"/>
      <c r="G67" s="39">
        <f t="shared" si="1"/>
        <v>1</v>
      </c>
      <c r="H67" s="416" t="str">
        <f>IF(IFERROR(VLOOKUP(E67,מרכבה!A:K,4,0),"")=K67,"","no")</f>
        <v/>
      </c>
      <c r="I67" s="39">
        <f>IFERROR(VLOOKUP(D67,מרכבה!A:K,7,0),"")</f>
        <v>2025</v>
      </c>
      <c r="J67" s="39">
        <f>IFERROR(VLOOKUP(D67,מרכבה!A:K,5,0),"")</f>
        <v>41099000</v>
      </c>
      <c r="K67" s="39">
        <f>IFERROR(VLOOKUP(D67,מרכבה!A:K,4,0),"")</f>
        <v>580450898</v>
      </c>
      <c r="L67" s="39" t="str">
        <f>IFERROR(VLOOKUP(D67,מרכבה!A:K,6,0),"")</f>
        <v>בר-קיימא לתרבות, אמנות, מוסיקה ושלו</v>
      </c>
      <c r="M67" s="39" t="str">
        <f>IFERROR(VLOOKUP(D67,מרכבה!A:K,2,0),"")</f>
        <v>קולות חבויים - אנסמבל נוריה</v>
      </c>
      <c r="N67" s="414">
        <f>IFERROR(VLOOKUP(D67,מרכבה!A:K,8,0),"")</f>
        <v>100000</v>
      </c>
      <c r="O67" s="414">
        <f>IFERROR(VLOOKUP(E67,מרכבה!A:K,9,0),"")</f>
        <v>38346</v>
      </c>
      <c r="P67" s="415">
        <f t="shared" si="2"/>
        <v>0.13826181859765696</v>
      </c>
      <c r="Q67" s="40">
        <f>'קיזוזים בגין איחורים'!F67</f>
        <v>0</v>
      </c>
      <c r="R67" s="41">
        <f>IF(B67="","",'קיזוזים- החלטות ועדה'!E67)</f>
        <v>0</v>
      </c>
      <c r="S67" s="41">
        <f>'הגבלה לסכום מבוקש (2)'!W67</f>
        <v>43647.78769594575</v>
      </c>
      <c r="T67" s="351"/>
      <c r="U67" s="351" t="s">
        <v>823</v>
      </c>
    </row>
    <row r="68" spans="2:21" hidden="1" x14ac:dyDescent="0.25">
      <c r="B68" s="38" t="str">
        <f t="shared" si="0"/>
        <v/>
      </c>
      <c r="C68" s="39" t="str">
        <f>IF('תנאי סף'!F68="","",'תנאי סף'!F68)</f>
        <v/>
      </c>
      <c r="D68" s="348"/>
      <c r="E68" s="348"/>
      <c r="F68" s="348"/>
      <c r="G68" s="39" t="str">
        <f t="shared" si="1"/>
        <v/>
      </c>
      <c r="H68" s="416" t="str">
        <f>IF(IFERROR(VLOOKUP(E68,מרכבה!A:K,4,0),"")=K68,"","no")</f>
        <v/>
      </c>
      <c r="I68" s="39" t="str">
        <f>IFERROR(VLOOKUP(D68,מרכבה!A:K,7,0),"")</f>
        <v/>
      </c>
      <c r="J68" s="39" t="str">
        <f>IFERROR(VLOOKUP(D68,מרכבה!A:K,5,0),"")</f>
        <v/>
      </c>
      <c r="K68" s="39" t="str">
        <f>IFERROR(VLOOKUP(D68,מרכבה!A:K,4,0),"")</f>
        <v/>
      </c>
      <c r="L68" s="39" t="str">
        <f>IFERROR(VLOOKUP(D68,מרכבה!A:K,6,0),"")</f>
        <v/>
      </c>
      <c r="M68" s="39" t="str">
        <f>IFERROR(VLOOKUP(D68,מרכבה!A:K,2,0),"")</f>
        <v/>
      </c>
      <c r="N68" s="414" t="str">
        <f>IFERROR(VLOOKUP(D68,מרכבה!A:K,8,0),"")</f>
        <v/>
      </c>
      <c r="O68" s="414" t="str">
        <f>IFERROR(VLOOKUP(E68,מרכבה!A:K,9,0),"")</f>
        <v/>
      </c>
      <c r="P68" s="415" t="str">
        <f t="shared" si="2"/>
        <v/>
      </c>
      <c r="Q68" s="40" t="str">
        <f>'קיזוזים בגין איחורים'!F68</f>
        <v/>
      </c>
      <c r="R68" s="41" t="str">
        <f>IF(B68="","",'קיזוזים- החלטות ועדה'!E68)</f>
        <v/>
      </c>
      <c r="S68" s="41" t="str">
        <f>'הגבלה לסכום מבוקש (2)'!W68</f>
        <v/>
      </c>
      <c r="T68" s="351"/>
      <c r="U68" s="351"/>
    </row>
    <row r="69" spans="2:21" hidden="1" x14ac:dyDescent="0.25">
      <c r="B69" s="38" t="str">
        <f t="shared" si="0"/>
        <v/>
      </c>
      <c r="C69" s="39" t="str">
        <f>IF('תנאי סף'!F69="","",'תנאי סף'!F69)</f>
        <v/>
      </c>
      <c r="D69" s="348"/>
      <c r="E69" s="348"/>
      <c r="F69" s="348"/>
      <c r="G69" s="39" t="str">
        <f t="shared" si="1"/>
        <v/>
      </c>
      <c r="H69" s="416" t="str">
        <f>IF(IFERROR(VLOOKUP(E69,מרכבה!A:K,4,0),"")=K69,"","no")</f>
        <v/>
      </c>
      <c r="I69" s="39" t="str">
        <f>IFERROR(VLOOKUP(D69,מרכבה!A:K,7,0),"")</f>
        <v/>
      </c>
      <c r="J69" s="39" t="str">
        <f>IFERROR(VLOOKUP(D69,מרכבה!A:K,5,0),"")</f>
        <v/>
      </c>
      <c r="K69" s="39" t="str">
        <f>IFERROR(VLOOKUP(D69,מרכבה!A:K,4,0),"")</f>
        <v/>
      </c>
      <c r="L69" s="39" t="str">
        <f>IFERROR(VLOOKUP(D69,מרכבה!A:K,6,0),"")</f>
        <v/>
      </c>
      <c r="M69" s="39" t="str">
        <f>IFERROR(VLOOKUP(D69,מרכבה!A:K,2,0),"")</f>
        <v/>
      </c>
      <c r="N69" s="414" t="str">
        <f>IFERROR(VLOOKUP(D69,מרכבה!A:K,8,0),"")</f>
        <v/>
      </c>
      <c r="O69" s="414" t="str">
        <f>IFERROR(VLOOKUP(E69,מרכבה!A:K,9,0),"")</f>
        <v/>
      </c>
      <c r="P69" s="415" t="str">
        <f t="shared" si="2"/>
        <v/>
      </c>
      <c r="Q69" s="40" t="str">
        <f>'קיזוזים בגין איחורים'!F69</f>
        <v/>
      </c>
      <c r="R69" s="41" t="str">
        <f>IF(B69="","",'קיזוזים- החלטות ועדה'!E69)</f>
        <v/>
      </c>
      <c r="S69" s="41" t="str">
        <f>'הגבלה לסכום מבוקש (2)'!W69</f>
        <v/>
      </c>
      <c r="T69" s="351"/>
      <c r="U69" s="351"/>
    </row>
    <row r="70" spans="2:21" ht="31.5" x14ac:dyDescent="0.25">
      <c r="B70" s="38">
        <f t="shared" si="0"/>
        <v>40</v>
      </c>
      <c r="C70" s="39" t="str">
        <f>IF('תנאי סף'!F70="","",'תנאי סף'!F70)</f>
        <v>צוותא  - צלילי קסם</v>
      </c>
      <c r="D70" s="348">
        <v>1001913587</v>
      </c>
      <c r="E70" s="348">
        <v>1001774209</v>
      </c>
      <c r="F70" s="348"/>
      <c r="G70" s="39">
        <f t="shared" si="1"/>
        <v>1</v>
      </c>
      <c r="H70" s="416" t="str">
        <f>IF(IFERROR(VLOOKUP(E70,מרכבה!A:K,4,0),"")=K70,"","no")</f>
        <v/>
      </c>
      <c r="I70" s="39">
        <f>IFERROR(VLOOKUP(D70,מרכבה!A:K,7,0),"")</f>
        <v>2025</v>
      </c>
      <c r="J70" s="39">
        <f>IFERROR(VLOOKUP(D70,מרכבה!A:K,5,0),"")</f>
        <v>40474818</v>
      </c>
      <c r="K70" s="39">
        <f>IFERROR(VLOOKUP(D70,מרכבה!A:K,4,0),"")</f>
        <v>513377457</v>
      </c>
      <c r="L70" s="39" t="str">
        <f>IFERROR(VLOOKUP(D70,מרכבה!A:K,6,0),"")</f>
        <v>צוותא לתרבות מתקדמת בע"מ (חל"צ)</v>
      </c>
      <c r="M70" s="39" t="str">
        <f>IFERROR(VLOOKUP(D70,מרכבה!A:K,2,0),"")</f>
        <v>צלילי קסם</v>
      </c>
      <c r="N70" s="414">
        <f>IFERROR(VLOOKUP(D70,מרכבה!A:K,8,0),"")</f>
        <v>150000</v>
      </c>
      <c r="O70" s="414">
        <f>IFERROR(VLOOKUP(E70,מרכבה!A:K,9,0),"")</f>
        <v>37925</v>
      </c>
      <c r="P70" s="415">
        <f t="shared" si="2"/>
        <v>-0.11093710402450552</v>
      </c>
      <c r="Q70" s="40">
        <f>'קיזוזים בגין איחורים'!F70</f>
        <v>0</v>
      </c>
      <c r="R70" s="41">
        <f>IF(B70="","",'קיזוזים- החלטות ועדה'!E70)</f>
        <v>0</v>
      </c>
      <c r="S70" s="41">
        <f>'הגבלה לסכום מבוקש (2)'!W70</f>
        <v>33717.710329870628</v>
      </c>
      <c r="T70" s="351"/>
      <c r="U70" s="351" t="s">
        <v>823</v>
      </c>
    </row>
    <row r="71" spans="2:21" hidden="1" x14ac:dyDescent="0.25">
      <c r="B71" s="38" t="str">
        <f t="shared" si="0"/>
        <v/>
      </c>
      <c r="C71" s="39" t="str">
        <f>IF('תנאי סף'!F71="","",'תנאי סף'!F71)</f>
        <v/>
      </c>
      <c r="D71" s="348"/>
      <c r="E71" s="348"/>
      <c r="F71" s="348"/>
      <c r="G71" s="39" t="str">
        <f t="shared" si="1"/>
        <v/>
      </c>
      <c r="H71" s="416" t="str">
        <f>IF(IFERROR(VLOOKUP(E71,מרכבה!A:K,4,0),"")=K71,"","no")</f>
        <v/>
      </c>
      <c r="I71" s="39" t="str">
        <f>IFERROR(VLOOKUP(D71,מרכבה!A:K,7,0),"")</f>
        <v/>
      </c>
      <c r="J71" s="39" t="str">
        <f>IFERROR(VLOOKUP(D71,מרכבה!A:K,5,0),"")</f>
        <v/>
      </c>
      <c r="K71" s="39" t="str">
        <f>IFERROR(VLOOKUP(D71,מרכבה!A:K,4,0),"")</f>
        <v/>
      </c>
      <c r="L71" s="39" t="str">
        <f>IFERROR(VLOOKUP(D71,מרכבה!A:K,6,0),"")</f>
        <v/>
      </c>
      <c r="M71" s="39" t="str">
        <f>IFERROR(VLOOKUP(D71,מרכבה!A:K,2,0),"")</f>
        <v/>
      </c>
      <c r="N71" s="414" t="str">
        <f>IFERROR(VLOOKUP(D71,מרכבה!A:K,8,0),"")</f>
        <v/>
      </c>
      <c r="O71" s="414" t="str">
        <f>IFERROR(VLOOKUP(E71,מרכבה!A:K,9,0),"")</f>
        <v/>
      </c>
      <c r="P71" s="415" t="str">
        <f t="shared" si="2"/>
        <v/>
      </c>
      <c r="Q71" s="40" t="str">
        <f>'קיזוזים בגין איחורים'!F71</f>
        <v/>
      </c>
      <c r="R71" s="41" t="str">
        <f>IF(B71="","",'קיזוזים- החלטות ועדה'!E71)</f>
        <v/>
      </c>
      <c r="S71" s="41" t="str">
        <f>'הגבלה לסכום מבוקש (2)'!W71</f>
        <v/>
      </c>
      <c r="T71" s="351"/>
      <c r="U71" s="351"/>
    </row>
    <row r="72" spans="2:21" ht="31.5" x14ac:dyDescent="0.25">
      <c r="B72" s="38">
        <f t="shared" si="0"/>
        <v>42</v>
      </c>
      <c r="C72" s="39" t="str">
        <f>IF('תנאי סף'!F72="","",'תנאי סף'!F72)</f>
        <v>אוצר המוסיקה היהודית - סדרת קונצרטים לעוגב</v>
      </c>
      <c r="D72" s="456">
        <v>1001907885</v>
      </c>
      <c r="E72" s="348">
        <v>1001723274</v>
      </c>
      <c r="F72" s="348"/>
      <c r="G72" s="39">
        <f t="shared" si="1"/>
        <v>1</v>
      </c>
      <c r="H72" s="416" t="str">
        <f>IF(IFERROR(VLOOKUP(E72,מרכבה!A:K,4,0),"")=K72,"","no")</f>
        <v/>
      </c>
      <c r="I72" s="39">
        <f>IFERROR(VLOOKUP(D72,מרכבה!A:K,7,0),"")</f>
        <v>2025</v>
      </c>
      <c r="J72" s="39">
        <f>IFERROR(VLOOKUP(D72,מרכבה!A:K,5,0),"")</f>
        <v>41481961</v>
      </c>
      <c r="K72" s="39">
        <f>IFERROR(VLOOKUP(D72,מרכבה!A:K,4,0),"")</f>
        <v>580600708</v>
      </c>
      <c r="L72" s="39" t="str">
        <f>IFERROR(VLOOKUP(D72,מרכבה!A:K,6,0),"")</f>
        <v>אוצר המוסיקה היהודית (ע"ר)</v>
      </c>
      <c r="M72" s="39" t="str">
        <f>IFERROR(VLOOKUP(D72,מרכבה!A:K,2,0),"")</f>
        <v>בקשה לתמיכה בסדרת העוגב</v>
      </c>
      <c r="N72" s="414">
        <f>IFERROR(VLOOKUP(D72,מרכבה!A:K,8,0),"")</f>
        <v>130000</v>
      </c>
      <c r="O72" s="414">
        <f>IFERROR(VLOOKUP(E72,מרכבה!A:K,9,0),"")</f>
        <v>35446</v>
      </c>
      <c r="P72" s="415">
        <f t="shared" si="2"/>
        <v>0.23666097031822297</v>
      </c>
      <c r="Q72" s="40">
        <f>'קיזוזים בגין איחורים'!F72</f>
        <v>0</v>
      </c>
      <c r="R72" s="41">
        <f>IF(B72="","",'קיזוזים- החלטות ועדה'!E72)</f>
        <v>0</v>
      </c>
      <c r="S72" s="41">
        <f>'הגבלה לסכום מבוקש (2)'!W72</f>
        <v>43834.684753899732</v>
      </c>
      <c r="T72" s="351" t="s">
        <v>827</v>
      </c>
      <c r="U72" s="351" t="s">
        <v>823</v>
      </c>
    </row>
    <row r="73" spans="2:21" ht="31.5" hidden="1" x14ac:dyDescent="0.25">
      <c r="B73" s="38" t="str">
        <f t="shared" si="0"/>
        <v/>
      </c>
      <c r="C73" s="39" t="str">
        <f>IF('תנאי סף'!F73="","",'תנאי סף'!F73)</f>
        <v/>
      </c>
      <c r="D73" s="457"/>
      <c r="E73" s="348"/>
      <c r="F73" s="348"/>
      <c r="G73" s="39" t="str">
        <f t="shared" si="1"/>
        <v/>
      </c>
      <c r="H73" s="416" t="str">
        <f>IF(IFERROR(VLOOKUP(E73,מרכבה!A:K,4,0),"")=K73,"","no")</f>
        <v/>
      </c>
      <c r="I73" s="39" t="str">
        <f>IFERROR(VLOOKUP(D73,מרכבה!A:K,7,0),"")</f>
        <v/>
      </c>
      <c r="J73" s="39" t="str">
        <f>IFERROR(VLOOKUP(D73,מרכבה!A:K,5,0),"")</f>
        <v/>
      </c>
      <c r="K73" s="39" t="str">
        <f>IFERROR(VLOOKUP(D73,מרכבה!A:K,4,0),"")</f>
        <v/>
      </c>
      <c r="L73" s="39" t="str">
        <f>IFERROR(VLOOKUP(D73,מרכבה!A:K,6,0),"")</f>
        <v/>
      </c>
      <c r="M73" s="39" t="str">
        <f>IFERROR(VLOOKUP(D73,מרכבה!A:K,2,0),"")</f>
        <v/>
      </c>
      <c r="N73" s="414" t="str">
        <f>IFERROR(VLOOKUP(D73,מרכבה!A:K,8,0),"")</f>
        <v/>
      </c>
      <c r="O73" s="414" t="str">
        <f>IFERROR(VLOOKUP(E73,מרכבה!A:K,9,0),"")</f>
        <v/>
      </c>
      <c r="P73" s="415" t="str">
        <f t="shared" si="2"/>
        <v/>
      </c>
      <c r="Q73" s="40" t="str">
        <f>'קיזוזים בגין איחורים'!F73</f>
        <v/>
      </c>
      <c r="R73" s="41" t="str">
        <f>IF(B73="","",'קיזוזים- החלטות ועדה'!E73)</f>
        <v/>
      </c>
      <c r="S73" s="41" t="str">
        <f>'הגבלה לסכום מבוקש (2)'!W73</f>
        <v/>
      </c>
      <c r="T73" s="351"/>
      <c r="U73" s="351" t="s">
        <v>413</v>
      </c>
    </row>
    <row r="74" spans="2:21" hidden="1" x14ac:dyDescent="0.25">
      <c r="B74" s="38" t="str">
        <f t="shared" si="0"/>
        <v/>
      </c>
      <c r="C74" s="364" t="str">
        <f>IF('תנאי סף'!F74="","",'תנאי סף'!F74)</f>
        <v/>
      </c>
      <c r="D74" s="457"/>
      <c r="E74" s="348"/>
      <c r="F74" s="348"/>
      <c r="G74" s="39" t="str">
        <f t="shared" si="1"/>
        <v/>
      </c>
      <c r="H74" s="416" t="str">
        <f>IF(IFERROR(VLOOKUP(E74,מרכבה!A:K,4,0),"")=K74,"","no")</f>
        <v/>
      </c>
      <c r="I74" s="39" t="str">
        <f>IFERROR(VLOOKUP(D74,מרכבה!A:K,7,0),"")</f>
        <v/>
      </c>
      <c r="J74" s="39" t="str">
        <f>IFERROR(VLOOKUP(D74,מרכבה!A:K,5,0),"")</f>
        <v/>
      </c>
      <c r="K74" s="39" t="str">
        <f>IFERROR(VLOOKUP(D74,מרכבה!A:K,4,0),"")</f>
        <v/>
      </c>
      <c r="L74" s="39" t="str">
        <f>IFERROR(VLOOKUP(D74,מרכבה!A:K,6,0),"")</f>
        <v/>
      </c>
      <c r="M74" s="39" t="str">
        <f>IFERROR(VLOOKUP(D74,מרכבה!A:K,2,0),"")</f>
        <v/>
      </c>
      <c r="N74" s="414" t="str">
        <f>IFERROR(VLOOKUP(D74,מרכבה!A:K,8,0),"")</f>
        <v/>
      </c>
      <c r="O74" s="414" t="str">
        <f>IFERROR(VLOOKUP(E74,מרכבה!A:K,9,0),"")</f>
        <v/>
      </c>
      <c r="P74" s="415" t="str">
        <f t="shared" si="2"/>
        <v/>
      </c>
      <c r="Q74" s="40" t="str">
        <f>'קיזוזים בגין איחורים'!F74</f>
        <v/>
      </c>
      <c r="R74" s="41" t="str">
        <f>IF(B74="","",'קיזוזים- החלטות ועדה'!E74)</f>
        <v/>
      </c>
      <c r="S74" s="41" t="str">
        <f>'הגבלה לסכום מבוקש (2)'!W74</f>
        <v/>
      </c>
      <c r="T74" s="351"/>
      <c r="U74" s="351"/>
    </row>
    <row r="75" spans="2:21" hidden="1" x14ac:dyDescent="0.25">
      <c r="B75" s="38" t="str">
        <f t="shared" si="0"/>
        <v/>
      </c>
      <c r="C75" s="39" t="str">
        <f>IF('תנאי סף'!F75="","",'תנאי סף'!F75)</f>
        <v/>
      </c>
      <c r="D75" s="457"/>
      <c r="E75" s="348"/>
      <c r="F75" s="348"/>
      <c r="G75" s="39" t="str">
        <f t="shared" si="1"/>
        <v/>
      </c>
      <c r="H75" s="416" t="str">
        <f>IF(IFERROR(VLOOKUP(E75,מרכבה!A:K,4,0),"")=K75,"","no")</f>
        <v/>
      </c>
      <c r="I75" s="39" t="str">
        <f>IFERROR(VLOOKUP(D75,מרכבה!A:K,7,0),"")</f>
        <v/>
      </c>
      <c r="J75" s="39" t="str">
        <f>IFERROR(VLOOKUP(D75,מרכבה!A:K,5,0),"")</f>
        <v/>
      </c>
      <c r="K75" s="39" t="str">
        <f>IFERROR(VLOOKUP(D75,מרכבה!A:K,4,0),"")</f>
        <v/>
      </c>
      <c r="L75" s="39" t="str">
        <f>IFERROR(VLOOKUP(D75,מרכבה!A:K,6,0),"")</f>
        <v/>
      </c>
      <c r="M75" s="39" t="str">
        <f>IFERROR(VLOOKUP(D75,מרכבה!A:K,2,0),"")</f>
        <v/>
      </c>
      <c r="N75" s="414" t="str">
        <f>IFERROR(VLOOKUP(D75,מרכבה!A:K,8,0),"")</f>
        <v/>
      </c>
      <c r="O75" s="414" t="str">
        <f>IFERROR(VLOOKUP(E75,מרכבה!A:K,9,0),"")</f>
        <v/>
      </c>
      <c r="P75" s="415" t="str">
        <f t="shared" si="2"/>
        <v/>
      </c>
      <c r="Q75" s="40" t="str">
        <f>'קיזוזים בגין איחורים'!F75</f>
        <v/>
      </c>
      <c r="R75" s="41" t="str">
        <f>IF(B75="","",'קיזוזים- החלטות ועדה'!E75)</f>
        <v/>
      </c>
      <c r="S75" s="41" t="str">
        <f>'הגבלה לסכום מבוקש (2)'!W75</f>
        <v/>
      </c>
      <c r="T75" s="351"/>
      <c r="U75" s="351"/>
    </row>
    <row r="76" spans="2:21" ht="31.5" x14ac:dyDescent="0.25">
      <c r="B76" s="38">
        <f t="shared" si="0"/>
        <v>46</v>
      </c>
      <c r="C76" s="39" t="str">
        <f>IF('תנאי סף'!F76="","",'תנאי סף'!F76)</f>
        <v>תו המשווה - מוסיקה בונת שיוויון</v>
      </c>
      <c r="D76" s="456">
        <v>1001908295</v>
      </c>
      <c r="E76" s="348">
        <v>1001778693</v>
      </c>
      <c r="F76" s="348"/>
      <c r="G76" s="39">
        <f t="shared" si="1"/>
        <v>1</v>
      </c>
      <c r="H76" s="416" t="str">
        <f>IF(IFERROR(VLOOKUP(E76,מרכבה!A:K,4,0),"")=K76,"","no")</f>
        <v/>
      </c>
      <c r="I76" s="39">
        <f>IFERROR(VLOOKUP(D76,מרכבה!A:K,7,0),"")</f>
        <v>2025</v>
      </c>
      <c r="J76" s="39">
        <f>IFERROR(VLOOKUP(D76,מרכבה!A:K,5,0),"")</f>
        <v>41914867</v>
      </c>
      <c r="K76" s="39">
        <f>IFERROR(VLOOKUP(D76,מרכבה!A:K,4,0),"")</f>
        <v>580666717</v>
      </c>
      <c r="L76" s="39" t="str">
        <f>IFERROR(VLOOKUP(D76,מרכבה!A:K,6,0),"")</f>
        <v>תו המשווה (ע"ר)</v>
      </c>
      <c r="M76" s="39" t="str">
        <f>IFERROR(VLOOKUP(D76,מרכבה!A:K,2,0),"")</f>
        <v>תו המשווה- פרוייקט מוסיקה 2025</v>
      </c>
      <c r="N76" s="414">
        <f>IFERROR(VLOOKUP(D76,מרכבה!A:K,8,0),"")</f>
        <v>200000</v>
      </c>
      <c r="O76" s="414">
        <f>IFERROR(VLOOKUP(E76,מרכבה!A:K,9,0),"")</f>
        <v>52781</v>
      </c>
      <c r="P76" s="415">
        <f t="shared" si="2"/>
        <v>0.19330651982302482</v>
      </c>
      <c r="Q76" s="40">
        <f>'קיזוזים בגין איחורים'!F76</f>
        <v>0</v>
      </c>
      <c r="R76" s="41">
        <f>IF(B76="","",'קיזוזים- החלטות ועדה'!E76)</f>
        <v>0</v>
      </c>
      <c r="S76" s="41">
        <f>'הגבלה לסכום מבוקש (2)'!W76</f>
        <v>62983.911422779071</v>
      </c>
      <c r="T76" s="351"/>
      <c r="U76" s="351" t="s">
        <v>823</v>
      </c>
    </row>
    <row r="77" spans="2:21" hidden="1" x14ac:dyDescent="0.25">
      <c r="B77" s="38" t="str">
        <f t="shared" si="0"/>
        <v/>
      </c>
      <c r="C77" s="39" t="str">
        <f>IF('תנאי סף'!F77="","",'תנאי סף'!F77)</f>
        <v/>
      </c>
      <c r="D77" s="348"/>
      <c r="E77" s="348"/>
      <c r="F77" s="348"/>
      <c r="G77" s="39" t="str">
        <f t="shared" si="1"/>
        <v/>
      </c>
      <c r="H77" s="416" t="str">
        <f>IF(IFERROR(VLOOKUP(E77,מרכבה!A:K,4,0),"")=K77,"","no")</f>
        <v/>
      </c>
      <c r="I77" s="39" t="str">
        <f>IFERROR(VLOOKUP(D77,מרכבה!A:K,7,0),"")</f>
        <v/>
      </c>
      <c r="J77" s="39" t="str">
        <f>IFERROR(VLOOKUP(D77,מרכבה!A:K,5,0),"")</f>
        <v/>
      </c>
      <c r="K77" s="39" t="str">
        <f>IFERROR(VLOOKUP(D77,מרכבה!A:K,4,0),"")</f>
        <v/>
      </c>
      <c r="L77" s="39" t="str">
        <f>IFERROR(VLOOKUP(D77,מרכבה!A:K,6,0),"")</f>
        <v/>
      </c>
      <c r="M77" s="39" t="str">
        <f>IFERROR(VLOOKUP(D77,מרכבה!A:K,2,0),"")</f>
        <v/>
      </c>
      <c r="N77" s="414" t="str">
        <f>IFERROR(VLOOKUP(D77,מרכבה!A:K,8,0),"")</f>
        <v/>
      </c>
      <c r="O77" s="414" t="str">
        <f>IFERROR(VLOOKUP(E77,מרכבה!A:K,9,0),"")</f>
        <v/>
      </c>
      <c r="P77" s="415" t="str">
        <f t="shared" si="2"/>
        <v/>
      </c>
      <c r="Q77" s="40" t="str">
        <f>'קיזוזים בגין איחורים'!F77</f>
        <v/>
      </c>
      <c r="R77" s="41" t="str">
        <f>IF(B77="","",'קיזוזים- החלטות ועדה'!E77)</f>
        <v/>
      </c>
      <c r="S77" s="41" t="str">
        <f>'הגבלה לסכום מבוקש (2)'!W77</f>
        <v/>
      </c>
      <c r="T77" s="351"/>
      <c r="U77" s="351"/>
    </row>
    <row r="78" spans="2:21" hidden="1" x14ac:dyDescent="0.25">
      <c r="B78" s="38" t="str">
        <f t="shared" si="0"/>
        <v/>
      </c>
      <c r="C78" s="39" t="str">
        <f>IF('תנאי סף'!F78="","",'תנאי סף'!F78)</f>
        <v/>
      </c>
      <c r="D78" s="348"/>
      <c r="E78" s="348"/>
      <c r="F78" s="348"/>
      <c r="G78" s="39" t="str">
        <f t="shared" si="1"/>
        <v/>
      </c>
      <c r="H78" s="416" t="str">
        <f>IF(IFERROR(VLOOKUP(E78,מרכבה!A:K,4,0),"")=K78,"","no")</f>
        <v/>
      </c>
      <c r="I78" s="39" t="str">
        <f>IFERROR(VLOOKUP(D78,מרכבה!A:K,7,0),"")</f>
        <v/>
      </c>
      <c r="J78" s="39" t="str">
        <f>IFERROR(VLOOKUP(D78,מרכבה!A:K,5,0),"")</f>
        <v/>
      </c>
      <c r="K78" s="39" t="str">
        <f>IFERROR(VLOOKUP(D78,מרכבה!A:K,4,0),"")</f>
        <v/>
      </c>
      <c r="L78" s="39" t="str">
        <f>IFERROR(VLOOKUP(D78,מרכבה!A:K,6,0),"")</f>
        <v/>
      </c>
      <c r="M78" s="39" t="str">
        <f>IFERROR(VLOOKUP(D78,מרכבה!A:K,2,0),"")</f>
        <v/>
      </c>
      <c r="N78" s="414" t="str">
        <f>IFERROR(VLOOKUP(D78,מרכבה!A:K,8,0),"")</f>
        <v/>
      </c>
      <c r="O78" s="414" t="str">
        <f>IFERROR(VLOOKUP(E78,מרכבה!A:K,9,0),"")</f>
        <v/>
      </c>
      <c r="P78" s="415" t="str">
        <f t="shared" si="2"/>
        <v/>
      </c>
      <c r="Q78" s="40" t="str">
        <f>'קיזוזים בגין איחורים'!F78</f>
        <v/>
      </c>
      <c r="R78" s="41" t="str">
        <f>IF(B78="","",'קיזוזים- החלטות ועדה'!E78)</f>
        <v/>
      </c>
      <c r="S78" s="41" t="str">
        <f>'הגבלה לסכום מבוקש (2)'!W78</f>
        <v/>
      </c>
      <c r="T78" s="351"/>
      <c r="U78" s="351"/>
    </row>
    <row r="79" spans="2:21" hidden="1" x14ac:dyDescent="0.25">
      <c r="B79" s="38" t="str">
        <f t="shared" si="0"/>
        <v/>
      </c>
      <c r="C79" s="39" t="str">
        <f>IF('תנאי סף'!F79="","",'תנאי סף'!F79)</f>
        <v/>
      </c>
      <c r="D79" s="348"/>
      <c r="E79" s="348"/>
      <c r="F79" s="348"/>
      <c r="G79" s="39" t="str">
        <f t="shared" si="1"/>
        <v/>
      </c>
      <c r="H79" s="416" t="str">
        <f>IF(IFERROR(VLOOKUP(E79,מרכבה!A:K,4,0),"")=K79,"","no")</f>
        <v/>
      </c>
      <c r="I79" s="39" t="str">
        <f>IFERROR(VLOOKUP(D79,מרכבה!A:K,7,0),"")</f>
        <v/>
      </c>
      <c r="J79" s="39" t="str">
        <f>IFERROR(VLOOKUP(D79,מרכבה!A:K,5,0),"")</f>
        <v/>
      </c>
      <c r="K79" s="39" t="str">
        <f>IFERROR(VLOOKUP(D79,מרכבה!A:K,4,0),"")</f>
        <v/>
      </c>
      <c r="L79" s="39" t="str">
        <f>IFERROR(VLOOKUP(D79,מרכבה!A:K,6,0),"")</f>
        <v/>
      </c>
      <c r="M79" s="39" t="str">
        <f>IFERROR(VLOOKUP(D79,מרכבה!A:K,2,0),"")</f>
        <v/>
      </c>
      <c r="N79" s="414" t="str">
        <f>IFERROR(VLOOKUP(D79,מרכבה!A:K,8,0),"")</f>
        <v/>
      </c>
      <c r="O79" s="414" t="str">
        <f>IFERROR(VLOOKUP(E79,מרכבה!A:K,9,0),"")</f>
        <v/>
      </c>
      <c r="P79" s="415" t="str">
        <f t="shared" si="2"/>
        <v/>
      </c>
      <c r="Q79" s="40" t="str">
        <f>'קיזוזים בגין איחורים'!F79</f>
        <v/>
      </c>
      <c r="R79" s="41" t="str">
        <f>IF(B79="","",'קיזוזים- החלטות ועדה'!E79)</f>
        <v/>
      </c>
      <c r="S79" s="41" t="str">
        <f>'הגבלה לסכום מבוקש (2)'!W79</f>
        <v/>
      </c>
      <c r="T79" s="351"/>
      <c r="U79" s="351"/>
    </row>
    <row r="80" spans="2:21" ht="31.5" x14ac:dyDescent="0.25">
      <c r="B80" s="38">
        <f t="shared" si="0"/>
        <v>50</v>
      </c>
      <c r="C80" s="39" t="str">
        <f>IF('תנאי סף'!F80="","",'תנאי סף'!F80)</f>
        <v>מיוזיק פורט - קידום אמנים ברשת</v>
      </c>
      <c r="D80" s="456">
        <v>1001907666</v>
      </c>
      <c r="E80" s="348">
        <v>1001734934</v>
      </c>
      <c r="F80" s="348"/>
      <c r="G80" s="39">
        <f t="shared" si="1"/>
        <v>1</v>
      </c>
      <c r="H80" s="416" t="str">
        <f>IF(IFERROR(VLOOKUP(E80,מרכבה!A:K,4,0),"")=K80,"","no")</f>
        <v/>
      </c>
      <c r="I80" s="39">
        <f>IFERROR(VLOOKUP(D80,מרכבה!A:K,7,0),"")</f>
        <v>2025</v>
      </c>
      <c r="J80" s="39">
        <f>IFERROR(VLOOKUP(D80,מרכבה!A:K,5,0),"")</f>
        <v>41877335</v>
      </c>
      <c r="K80" s="39">
        <f>IFERROR(VLOOKUP(D80,מרכבה!A:K,4,0),"")</f>
        <v>580586287</v>
      </c>
      <c r="L80" s="39" t="str">
        <f>IFERROR(VLOOKUP(D80,מרכבה!A:K,6,0),"")</f>
        <v>מיוזיק פורט - מוביליות וקידום מוזיק</v>
      </c>
      <c r="M80" s="39" t="str">
        <f>IFERROR(VLOOKUP(D80,מרכבה!A:K,2,0),"")</f>
        <v>מיוזיק פורט- פרויקט מוסיקה 2025</v>
      </c>
      <c r="N80" s="414">
        <f>IFERROR(VLOOKUP(D80,מרכבה!A:K,8,0),"")</f>
        <v>300000</v>
      </c>
      <c r="O80" s="414">
        <f>IFERROR(VLOOKUP(E80,מרכבה!A:K,9,0),"")</f>
        <v>58881</v>
      </c>
      <c r="P80" s="415">
        <f t="shared" si="2"/>
        <v>0.14539700553462476</v>
      </c>
      <c r="Q80" s="40">
        <f>'קיזוזים בגין איחורים'!F80</f>
        <v>0</v>
      </c>
      <c r="R80" s="41">
        <f>IF(B80="","",'קיזוזים- החלטות ועדה'!E80)</f>
        <v>0</v>
      </c>
      <c r="S80" s="41">
        <f>'הגבלה לסכום מבוקש (2)'!W80</f>
        <v>67442.121082884245</v>
      </c>
      <c r="T80" s="351"/>
      <c r="U80" s="351" t="s">
        <v>823</v>
      </c>
    </row>
    <row r="81" spans="2:21" ht="31.5" x14ac:dyDescent="0.25">
      <c r="B81" s="38">
        <f t="shared" si="0"/>
        <v>51</v>
      </c>
      <c r="C81" s="39" t="str">
        <f>IF('תנאי סף'!F81="","",'תנאי סף'!F81)</f>
        <v>כביש אחד  - פרויקט מוזיקלי</v>
      </c>
      <c r="D81" s="348">
        <v>1001910324</v>
      </c>
      <c r="E81" s="348">
        <v>1001720985</v>
      </c>
      <c r="F81" s="348"/>
      <c r="G81" s="39">
        <f t="shared" si="1"/>
        <v>1</v>
      </c>
      <c r="H81" s="416" t="str">
        <f>IF(IFERROR(VLOOKUP(E81,מרכבה!A:K,4,0),"")=K81,"","no")</f>
        <v/>
      </c>
      <c r="I81" s="39">
        <f>IFERROR(VLOOKUP(D81,מרכבה!A:K,7,0),"")</f>
        <v>2025</v>
      </c>
      <c r="J81" s="39">
        <f>IFERROR(VLOOKUP(D81,מרכבה!A:K,5,0),"")</f>
        <v>41375155</v>
      </c>
      <c r="K81" s="39">
        <f>IFERROR(VLOOKUP(D81,מרכבה!A:K,4,0),"")</f>
        <v>580574325</v>
      </c>
      <c r="L81" s="39" t="str">
        <f>IFERROR(VLOOKUP(D81,מרכבה!A:K,6,0),"")</f>
        <v>כביש אחד (ע"ר)</v>
      </c>
      <c r="M81" s="39" t="str">
        <f>IFERROR(VLOOKUP(D81,מרכבה!A:K,2,0),"")</f>
        <v>תמיכה באירועי מוזיקה</v>
      </c>
      <c r="N81" s="414">
        <f>IFERROR(VLOOKUP(D81,מרכבה!A:K,8,0),"")</f>
        <v>70000</v>
      </c>
      <c r="O81" s="414">
        <f>IFERROR(VLOOKUP(E81,מרכבה!A:K,9,0),"")</f>
        <v>38628</v>
      </c>
      <c r="P81" s="415">
        <f t="shared" si="2"/>
        <v>-1.3781845557214067E-2</v>
      </c>
      <c r="Q81" s="40">
        <f>'קיזוזים בגין איחורים'!F81</f>
        <v>0</v>
      </c>
      <c r="R81" s="41">
        <f>IF(B81="","",'קיזוזים- החלטות ועדה'!E81)</f>
        <v>0</v>
      </c>
      <c r="S81" s="41">
        <f>'הגבלה לסכום מבוקש (2)'!W81</f>
        <v>38095.634869815935</v>
      </c>
      <c r="T81" s="351"/>
      <c r="U81" s="351" t="s">
        <v>823</v>
      </c>
    </row>
    <row r="82" spans="2:21" hidden="1" x14ac:dyDescent="0.25">
      <c r="B82" s="38" t="str">
        <f t="shared" si="0"/>
        <v/>
      </c>
      <c r="C82" s="39" t="str">
        <f>IF('תנאי סף'!F82="","",'תנאי סף'!F82)</f>
        <v/>
      </c>
      <c r="D82" s="348"/>
      <c r="E82" s="348"/>
      <c r="F82" s="348"/>
      <c r="G82" s="39" t="str">
        <f t="shared" si="1"/>
        <v/>
      </c>
      <c r="H82" s="416" t="str">
        <f>IF(IFERROR(VLOOKUP(E82,מרכבה!A:K,4,0),"")=K82,"","no")</f>
        <v/>
      </c>
      <c r="I82" s="39" t="str">
        <f>IFERROR(VLOOKUP(D82,מרכבה!A:K,7,0),"")</f>
        <v/>
      </c>
      <c r="J82" s="39" t="str">
        <f>IFERROR(VLOOKUP(D82,מרכבה!A:K,5,0),"")</f>
        <v/>
      </c>
      <c r="K82" s="39" t="str">
        <f>IFERROR(VLOOKUP(D82,מרכבה!A:K,4,0),"")</f>
        <v/>
      </c>
      <c r="L82" s="39" t="str">
        <f>IFERROR(VLOOKUP(D82,מרכבה!A:K,6,0),"")</f>
        <v/>
      </c>
      <c r="M82" s="39" t="str">
        <f>IFERROR(VLOOKUP(D82,מרכבה!A:K,2,0),"")</f>
        <v/>
      </c>
      <c r="N82" s="414" t="str">
        <f>IFERROR(VLOOKUP(D82,מרכבה!A:K,8,0),"")</f>
        <v/>
      </c>
      <c r="O82" s="414" t="str">
        <f>IFERROR(VLOOKUP(E82,מרכבה!A:K,9,0),"")</f>
        <v/>
      </c>
      <c r="P82" s="415" t="str">
        <f t="shared" si="2"/>
        <v/>
      </c>
      <c r="Q82" s="40" t="str">
        <f>'קיזוזים בגין איחורים'!F82</f>
        <v/>
      </c>
      <c r="R82" s="41" t="str">
        <f>IF(B82="","",'קיזוזים- החלטות ועדה'!E82)</f>
        <v/>
      </c>
      <c r="S82" s="41" t="str">
        <f>'הגבלה לסכום מבוקש (2)'!W82</f>
        <v/>
      </c>
      <c r="T82" s="351"/>
      <c r="U82" s="351"/>
    </row>
    <row r="83" spans="2:21" ht="31.5" x14ac:dyDescent="0.25">
      <c r="B83" s="38">
        <f t="shared" si="0"/>
        <v>53</v>
      </c>
      <c r="C83" s="39" t="str">
        <f>IF('תנאי סף'!F83="","",'תנאי סף'!F83)</f>
        <v>עירית תל-אביב-יפו- תאטרון הסמטה ג'אז 2025</v>
      </c>
      <c r="D83" s="348">
        <v>1001908768</v>
      </c>
      <c r="E83" s="348">
        <v>1001745319</v>
      </c>
      <c r="F83" s="348"/>
      <c r="G83" s="39">
        <f t="shared" si="1"/>
        <v>1</v>
      </c>
      <c r="H83" s="416" t="str">
        <f>IF(IFERROR(VLOOKUP(E83,מרכבה!A:K,4,0),"")=K83,"","no")</f>
        <v/>
      </c>
      <c r="I83" s="39">
        <f>IFERROR(VLOOKUP(D83,מרכבה!A:K,7,0),"")</f>
        <v>2025</v>
      </c>
      <c r="J83" s="39">
        <f>IFERROR(VLOOKUP(D83,מרכבה!A:K,5,0),"")</f>
        <v>20000201</v>
      </c>
      <c r="K83" s="39">
        <f>IFERROR(VLOOKUP(D83,מרכבה!A:K,4,0),"")</f>
        <v>500250006</v>
      </c>
      <c r="L83" s="39" t="str">
        <f>IFERROR(VLOOKUP(D83,מרכבה!A:K,6,0),"")</f>
        <v>עירית תל-אביב-יפו</v>
      </c>
      <c r="M83" s="39" t="str">
        <f>IFERROR(VLOOKUP(D83,מרכבה!A:K,2,0),"")</f>
        <v>תאטרון הסמטה ג'אז 2025</v>
      </c>
      <c r="N83" s="414">
        <f>IFERROR(VLOOKUP(D83,מרכבה!A:K,8,0),"")</f>
        <v>100000</v>
      </c>
      <c r="O83" s="414">
        <f>IFERROR(VLOOKUP(E83,מרכבה!A:K,9,0),"")</f>
        <v>75631</v>
      </c>
      <c r="P83" s="415">
        <f t="shared" si="2"/>
        <v>-0.32830866475072928</v>
      </c>
      <c r="Q83" s="40">
        <f>'קיזוזים בגין איחורים'!F83</f>
        <v>0</v>
      </c>
      <c r="R83" s="41">
        <f>IF(B83="","",'קיזוזים- החלטות ועדה'!E83)</f>
        <v>0</v>
      </c>
      <c r="S83" s="41">
        <f>'הגבלה לסכום מבוקש (2)'!W83</f>
        <v>50800.687376237591</v>
      </c>
      <c r="T83" s="351" t="s">
        <v>828</v>
      </c>
      <c r="U83" s="351" t="s">
        <v>823</v>
      </c>
    </row>
    <row r="84" spans="2:21" hidden="1" x14ac:dyDescent="0.25">
      <c r="B84" s="38" t="str">
        <f t="shared" si="0"/>
        <v/>
      </c>
      <c r="C84" s="39" t="str">
        <f>IF('תנאי סף'!F84="","",'תנאי סף'!F84)</f>
        <v/>
      </c>
      <c r="D84" s="348"/>
      <c r="E84" s="348"/>
      <c r="F84" s="348"/>
      <c r="G84" s="39" t="str">
        <f t="shared" si="1"/>
        <v/>
      </c>
      <c r="H84" s="416" t="str">
        <f>IF(IFERROR(VLOOKUP(E84,מרכבה!A:K,4,0),"")=K84,"","no")</f>
        <v/>
      </c>
      <c r="I84" s="39" t="str">
        <f>IFERROR(VLOOKUP(D84,מרכבה!A:K,7,0),"")</f>
        <v/>
      </c>
      <c r="J84" s="39" t="str">
        <f>IFERROR(VLOOKUP(D84,מרכבה!A:K,5,0),"")</f>
        <v/>
      </c>
      <c r="K84" s="39" t="str">
        <f>IFERROR(VLOOKUP(D84,מרכבה!A:K,4,0),"")</f>
        <v/>
      </c>
      <c r="L84" s="39" t="str">
        <f>IFERROR(VLOOKUP(D84,מרכבה!A:K,6,0),"")</f>
        <v/>
      </c>
      <c r="M84" s="39" t="str">
        <f>IFERROR(VLOOKUP(D84,מרכבה!A:K,2,0),"")</f>
        <v/>
      </c>
      <c r="N84" s="414" t="str">
        <f>IFERROR(VLOOKUP(D84,מרכבה!A:K,8,0),"")</f>
        <v/>
      </c>
      <c r="O84" s="414" t="str">
        <f>IFERROR(VLOOKUP(E84,מרכבה!A:K,9,0),"")</f>
        <v/>
      </c>
      <c r="P84" s="415" t="str">
        <f t="shared" si="2"/>
        <v/>
      </c>
      <c r="Q84" s="40" t="str">
        <f>'קיזוזים בגין איחורים'!F84</f>
        <v/>
      </c>
      <c r="R84" s="41" t="str">
        <f>IF(B84="","",'קיזוזים- החלטות ועדה'!E84)</f>
        <v/>
      </c>
      <c r="S84" s="41" t="str">
        <f>'הגבלה לסכום מבוקש (2)'!W84</f>
        <v/>
      </c>
      <c r="T84" s="351"/>
      <c r="U84" s="351"/>
    </row>
    <row r="85" spans="2:21" hidden="1" x14ac:dyDescent="0.25">
      <c r="B85" s="38" t="str">
        <f t="shared" si="0"/>
        <v/>
      </c>
      <c r="C85" s="39" t="str">
        <f>IF('תנאי סף'!F85="","",'תנאי סף'!F85)</f>
        <v/>
      </c>
      <c r="D85" s="348"/>
      <c r="E85" s="348"/>
      <c r="F85" s="348"/>
      <c r="G85" s="39" t="str">
        <f t="shared" si="1"/>
        <v/>
      </c>
      <c r="H85" s="416" t="str">
        <f>IF(IFERROR(VLOOKUP(E85,מרכבה!A:K,4,0),"")=K85,"","no")</f>
        <v/>
      </c>
      <c r="I85" s="39" t="str">
        <f>IFERROR(VLOOKUP(D85,מרכבה!A:K,7,0),"")</f>
        <v/>
      </c>
      <c r="J85" s="39" t="str">
        <f>IFERROR(VLOOKUP(D85,מרכבה!A:K,5,0),"")</f>
        <v/>
      </c>
      <c r="K85" s="39" t="str">
        <f>IFERROR(VLOOKUP(D85,מרכבה!A:K,4,0),"")</f>
        <v/>
      </c>
      <c r="L85" s="39" t="str">
        <f>IFERROR(VLOOKUP(D85,מרכבה!A:K,6,0),"")</f>
        <v/>
      </c>
      <c r="M85" s="39" t="str">
        <f>IFERROR(VLOOKUP(D85,מרכבה!A:K,2,0),"")</f>
        <v/>
      </c>
      <c r="N85" s="414" t="str">
        <f>IFERROR(VLOOKUP(D85,מרכבה!A:K,8,0),"")</f>
        <v/>
      </c>
      <c r="O85" s="414" t="str">
        <f>IFERROR(VLOOKUP(E85,מרכבה!A:K,9,0),"")</f>
        <v/>
      </c>
      <c r="P85" s="415" t="str">
        <f t="shared" si="2"/>
        <v/>
      </c>
      <c r="Q85" s="40" t="str">
        <f>'קיזוזים בגין איחורים'!F85</f>
        <v/>
      </c>
      <c r="R85" s="41" t="str">
        <f>IF(B85="","",'קיזוזים- החלטות ועדה'!E85)</f>
        <v/>
      </c>
      <c r="S85" s="41" t="str">
        <f>'הגבלה לסכום מבוקש (2)'!W85</f>
        <v/>
      </c>
      <c r="T85" s="351"/>
      <c r="U85" s="351"/>
    </row>
    <row r="86" spans="2:21" hidden="1" x14ac:dyDescent="0.25">
      <c r="B86" s="38" t="str">
        <f t="shared" si="0"/>
        <v/>
      </c>
      <c r="C86" s="39" t="str">
        <f>IF('תנאי סף'!F86="","",'תנאי סף'!F86)</f>
        <v/>
      </c>
      <c r="D86" s="348"/>
      <c r="E86" s="348"/>
      <c r="F86" s="348"/>
      <c r="G86" s="39" t="str">
        <f t="shared" si="1"/>
        <v/>
      </c>
      <c r="H86" s="416" t="str">
        <f>IF(IFERROR(VLOOKUP(E86,מרכבה!A:K,4,0),"")=K86,"","no")</f>
        <v/>
      </c>
      <c r="I86" s="39" t="str">
        <f>IFERROR(VLOOKUP(D86,מרכבה!A:K,7,0),"")</f>
        <v/>
      </c>
      <c r="J86" s="39" t="str">
        <f>IFERROR(VLOOKUP(D86,מרכבה!A:K,5,0),"")</f>
        <v/>
      </c>
      <c r="K86" s="39" t="str">
        <f>IFERROR(VLOOKUP(D86,מרכבה!A:K,4,0),"")</f>
        <v/>
      </c>
      <c r="L86" s="39" t="str">
        <f>IFERROR(VLOOKUP(D86,מרכבה!A:K,6,0),"")</f>
        <v/>
      </c>
      <c r="M86" s="39" t="str">
        <f>IFERROR(VLOOKUP(D86,מרכבה!A:K,2,0),"")</f>
        <v/>
      </c>
      <c r="N86" s="414" t="str">
        <f>IFERROR(VLOOKUP(D86,מרכבה!A:K,8,0),"")</f>
        <v/>
      </c>
      <c r="O86" s="414" t="str">
        <f>IFERROR(VLOOKUP(E86,מרכבה!A:K,9,0),"")</f>
        <v/>
      </c>
      <c r="P86" s="415" t="str">
        <f t="shared" si="2"/>
        <v/>
      </c>
      <c r="Q86" s="40" t="str">
        <f>'קיזוזים בגין איחורים'!F86</f>
        <v/>
      </c>
      <c r="R86" s="41" t="str">
        <f>IF(B86="","",'קיזוזים- החלטות ועדה'!E86)</f>
        <v/>
      </c>
      <c r="S86" s="41" t="str">
        <f>'הגבלה לסכום מבוקש (2)'!W86</f>
        <v/>
      </c>
      <c r="T86" s="351"/>
      <c r="U86" s="351"/>
    </row>
    <row r="87" spans="2:21" hidden="1" x14ac:dyDescent="0.25">
      <c r="B87" s="38" t="str">
        <f t="shared" si="0"/>
        <v/>
      </c>
      <c r="C87" s="39" t="str">
        <f>IF('תנאי סף'!F87="","",'תנאי סף'!F87)</f>
        <v/>
      </c>
      <c r="D87" s="348"/>
      <c r="E87" s="348"/>
      <c r="F87" s="348"/>
      <c r="G87" s="39" t="str">
        <f t="shared" si="1"/>
        <v/>
      </c>
      <c r="H87" s="416" t="str">
        <f>IF(IFERROR(VLOOKUP(E87,מרכבה!A:K,4,0),"")=K87,"","no")</f>
        <v/>
      </c>
      <c r="I87" s="39" t="str">
        <f>IFERROR(VLOOKUP(D87,מרכבה!A:K,7,0),"")</f>
        <v/>
      </c>
      <c r="J87" s="39" t="str">
        <f>IFERROR(VLOOKUP(D87,מרכבה!A:K,5,0),"")</f>
        <v/>
      </c>
      <c r="K87" s="39" t="str">
        <f>IFERROR(VLOOKUP(D87,מרכבה!A:K,4,0),"")</f>
        <v/>
      </c>
      <c r="L87" s="39" t="str">
        <f>IFERROR(VLOOKUP(D87,מרכבה!A:K,6,0),"")</f>
        <v/>
      </c>
      <c r="M87" s="39" t="str">
        <f>IFERROR(VLOOKUP(D87,מרכבה!A:K,2,0),"")</f>
        <v/>
      </c>
      <c r="N87" s="414" t="str">
        <f>IFERROR(VLOOKUP(D87,מרכבה!A:K,8,0),"")</f>
        <v/>
      </c>
      <c r="O87" s="414" t="str">
        <f>IFERROR(VLOOKUP(E87,מרכבה!A:K,9,0),"")</f>
        <v/>
      </c>
      <c r="P87" s="415" t="str">
        <f t="shared" si="2"/>
        <v/>
      </c>
      <c r="Q87" s="40" t="str">
        <f>'קיזוזים בגין איחורים'!F87</f>
        <v/>
      </c>
      <c r="R87" s="41" t="str">
        <f>IF(B87="","",'קיזוזים- החלטות ועדה'!E87)</f>
        <v/>
      </c>
      <c r="S87" s="41" t="str">
        <f>'הגבלה לסכום מבוקש (2)'!W87</f>
        <v/>
      </c>
      <c r="T87" s="351"/>
      <c r="U87" s="351"/>
    </row>
    <row r="88" spans="2:21" hidden="1" x14ac:dyDescent="0.25">
      <c r="B88" s="38" t="str">
        <f t="shared" si="0"/>
        <v/>
      </c>
      <c r="C88" s="39" t="str">
        <f>IF('תנאי סף'!F88="","",'תנאי סף'!F88)</f>
        <v/>
      </c>
      <c r="D88" s="348"/>
      <c r="E88" s="348"/>
      <c r="F88" s="348"/>
      <c r="G88" s="39" t="str">
        <f t="shared" si="1"/>
        <v/>
      </c>
      <c r="H88" s="416" t="str">
        <f>IF(IFERROR(VLOOKUP(E88,מרכבה!A:K,4,0),"")=K88,"","no")</f>
        <v/>
      </c>
      <c r="I88" s="39" t="str">
        <f>IFERROR(VLOOKUP(D88,מרכבה!A:K,7,0),"")</f>
        <v/>
      </c>
      <c r="J88" s="39" t="str">
        <f>IFERROR(VLOOKUP(D88,מרכבה!A:K,5,0),"")</f>
        <v/>
      </c>
      <c r="K88" s="39" t="str">
        <f>IFERROR(VLOOKUP(D88,מרכבה!A:K,4,0),"")</f>
        <v/>
      </c>
      <c r="L88" s="39" t="str">
        <f>IFERROR(VLOOKUP(D88,מרכבה!A:K,6,0),"")</f>
        <v/>
      </c>
      <c r="M88" s="39" t="str">
        <f>IFERROR(VLOOKUP(D88,מרכבה!A:K,2,0),"")</f>
        <v/>
      </c>
      <c r="N88" s="414" t="str">
        <f>IFERROR(VLOOKUP(D88,מרכבה!A:K,8,0),"")</f>
        <v/>
      </c>
      <c r="O88" s="414" t="str">
        <f>IFERROR(VLOOKUP(E88,מרכבה!A:K,9,0),"")</f>
        <v/>
      </c>
      <c r="P88" s="415" t="str">
        <f t="shared" si="2"/>
        <v/>
      </c>
      <c r="Q88" s="40" t="str">
        <f>'קיזוזים בגין איחורים'!F88</f>
        <v/>
      </c>
      <c r="R88" s="41" t="str">
        <f>IF(B88="","",'קיזוזים- החלטות ועדה'!E88)</f>
        <v/>
      </c>
      <c r="S88" s="41" t="str">
        <f>'הגבלה לסכום מבוקש (2)'!W88</f>
        <v/>
      </c>
      <c r="T88" s="351"/>
      <c r="U88" s="351"/>
    </row>
    <row r="89" spans="2:21" hidden="1" x14ac:dyDescent="0.25">
      <c r="B89" s="38" t="str">
        <f t="shared" si="0"/>
        <v/>
      </c>
      <c r="C89" s="39" t="str">
        <f>IF('תנאי סף'!F89="","",'תנאי סף'!F89)</f>
        <v/>
      </c>
      <c r="D89" s="348"/>
      <c r="E89" s="348"/>
      <c r="F89" s="348"/>
      <c r="G89" s="39" t="str">
        <f t="shared" si="1"/>
        <v/>
      </c>
      <c r="H89" s="416" t="str">
        <f>IF(IFERROR(VLOOKUP(E89,מרכבה!A:K,4,0),"")=K89,"","no")</f>
        <v/>
      </c>
      <c r="I89" s="39" t="str">
        <f>IFERROR(VLOOKUP(D89,מרכבה!A:K,7,0),"")</f>
        <v/>
      </c>
      <c r="J89" s="39" t="str">
        <f>IFERROR(VLOOKUP(D89,מרכבה!A:K,5,0),"")</f>
        <v/>
      </c>
      <c r="K89" s="39" t="str">
        <f>IFERROR(VLOOKUP(D89,מרכבה!A:K,4,0),"")</f>
        <v/>
      </c>
      <c r="L89" s="39" t="str">
        <f>IFERROR(VLOOKUP(D89,מרכבה!A:K,6,0),"")</f>
        <v/>
      </c>
      <c r="M89" s="39" t="str">
        <f>IFERROR(VLOOKUP(D89,מרכבה!A:K,2,0),"")</f>
        <v/>
      </c>
      <c r="N89" s="414" t="str">
        <f>IFERROR(VLOOKUP(D89,מרכבה!A:K,8,0),"")</f>
        <v/>
      </c>
      <c r="O89" s="414" t="str">
        <f>IFERROR(VLOOKUP(E89,מרכבה!A:K,9,0),"")</f>
        <v/>
      </c>
      <c r="P89" s="415" t="str">
        <f t="shared" si="2"/>
        <v/>
      </c>
      <c r="Q89" s="40" t="str">
        <f>'קיזוזים בגין איחורים'!F89</f>
        <v/>
      </c>
      <c r="R89" s="41" t="str">
        <f>IF(B89="","",'קיזוזים- החלטות ועדה'!E89)</f>
        <v/>
      </c>
      <c r="S89" s="41" t="str">
        <f>'הגבלה לסכום מבוקש (2)'!W89</f>
        <v/>
      </c>
      <c r="T89" s="351"/>
      <c r="U89" s="351"/>
    </row>
    <row r="90" spans="2:21" hidden="1" x14ac:dyDescent="0.25">
      <c r="B90" s="38" t="str">
        <f t="shared" si="0"/>
        <v/>
      </c>
      <c r="C90" s="39" t="str">
        <f>IF('תנאי סף'!F90="","",'תנאי סף'!F90)</f>
        <v/>
      </c>
      <c r="D90" s="348"/>
      <c r="E90" s="348"/>
      <c r="F90" s="348"/>
      <c r="G90" s="39" t="str">
        <f t="shared" si="1"/>
        <v/>
      </c>
      <c r="H90" s="416" t="str">
        <f>IF(IFERROR(VLOOKUP(E90,מרכבה!A:K,4,0),"")=K90,"","no")</f>
        <v/>
      </c>
      <c r="I90" s="39" t="str">
        <f>IFERROR(VLOOKUP(D90,מרכבה!A:K,7,0),"")</f>
        <v/>
      </c>
      <c r="J90" s="39" t="str">
        <f>IFERROR(VLOOKUP(D90,מרכבה!A:K,5,0),"")</f>
        <v/>
      </c>
      <c r="K90" s="39" t="str">
        <f>IFERROR(VLOOKUP(D90,מרכבה!A:K,4,0),"")</f>
        <v/>
      </c>
      <c r="L90" s="39" t="str">
        <f>IFERROR(VLOOKUP(D90,מרכבה!A:K,6,0),"")</f>
        <v/>
      </c>
      <c r="M90" s="39" t="str">
        <f>IFERROR(VLOOKUP(D90,מרכבה!A:K,2,0),"")</f>
        <v/>
      </c>
      <c r="N90" s="414" t="str">
        <f>IFERROR(VLOOKUP(D90,מרכבה!A:K,8,0),"")</f>
        <v/>
      </c>
      <c r="O90" s="414" t="str">
        <f>IFERROR(VLOOKUP(E90,מרכבה!A:K,9,0),"")</f>
        <v/>
      </c>
      <c r="P90" s="415" t="str">
        <f t="shared" si="2"/>
        <v/>
      </c>
      <c r="Q90" s="40" t="str">
        <f>'קיזוזים בגין איחורים'!F90</f>
        <v/>
      </c>
      <c r="R90" s="41" t="str">
        <f>IF(B90="","",'קיזוזים- החלטות ועדה'!E90)</f>
        <v/>
      </c>
      <c r="S90" s="41" t="str">
        <f>'הגבלה לסכום מבוקש (2)'!W90</f>
        <v/>
      </c>
      <c r="T90" s="351"/>
      <c r="U90" s="351"/>
    </row>
    <row r="91" spans="2:21" hidden="1" x14ac:dyDescent="0.25">
      <c r="B91" s="38" t="str">
        <f t="shared" si="0"/>
        <v/>
      </c>
      <c r="C91" s="39" t="str">
        <f>IF('תנאי סף'!F91="","",'תנאי סף'!F91)</f>
        <v/>
      </c>
      <c r="D91" s="348"/>
      <c r="E91" s="348"/>
      <c r="F91" s="348"/>
      <c r="G91" s="39" t="str">
        <f t="shared" si="1"/>
        <v/>
      </c>
      <c r="H91" s="416" t="str">
        <f>IF(IFERROR(VLOOKUP(E91,מרכבה!A:K,4,0),"")=K91,"","no")</f>
        <v/>
      </c>
      <c r="I91" s="39" t="str">
        <f>IFERROR(VLOOKUP(D91,מרכבה!A:K,7,0),"")</f>
        <v/>
      </c>
      <c r="J91" s="39" t="str">
        <f>IFERROR(VLOOKUP(D91,מרכבה!A:K,5,0),"")</f>
        <v/>
      </c>
      <c r="K91" s="39" t="str">
        <f>IFERROR(VLOOKUP(D91,מרכבה!A:K,4,0),"")</f>
        <v/>
      </c>
      <c r="L91" s="39" t="str">
        <f>IFERROR(VLOOKUP(D91,מרכבה!A:K,6,0),"")</f>
        <v/>
      </c>
      <c r="M91" s="39" t="str">
        <f>IFERROR(VLOOKUP(D91,מרכבה!A:K,2,0),"")</f>
        <v/>
      </c>
      <c r="N91" s="414" t="str">
        <f>IFERROR(VLOOKUP(D91,מרכבה!A:K,8,0),"")</f>
        <v/>
      </c>
      <c r="O91" s="414" t="str">
        <f>IFERROR(VLOOKUP(E91,מרכבה!A:K,9,0),"")</f>
        <v/>
      </c>
      <c r="P91" s="415" t="str">
        <f t="shared" si="2"/>
        <v/>
      </c>
      <c r="Q91" s="40" t="str">
        <f>'קיזוזים בגין איחורים'!F91</f>
        <v/>
      </c>
      <c r="R91" s="41" t="str">
        <f>IF(B91="","",'קיזוזים- החלטות ועדה'!E91)</f>
        <v/>
      </c>
      <c r="S91" s="41" t="str">
        <f>'הגבלה לסכום מבוקש (2)'!W91</f>
        <v/>
      </c>
      <c r="T91" s="351"/>
      <c r="U91" s="351"/>
    </row>
    <row r="92" spans="2:21" hidden="1" x14ac:dyDescent="0.25">
      <c r="B92" s="38" t="str">
        <f t="shared" si="0"/>
        <v/>
      </c>
      <c r="C92" s="39" t="str">
        <f>IF('תנאי סף'!F92="","",'תנאי סף'!F92)</f>
        <v/>
      </c>
      <c r="D92" s="348"/>
      <c r="E92" s="348"/>
      <c r="F92" s="348"/>
      <c r="G92" s="39" t="str">
        <f t="shared" si="1"/>
        <v/>
      </c>
      <c r="H92" s="416" t="str">
        <f>IF(IFERROR(VLOOKUP(E92,מרכבה!A:K,4,0),"")=K92,"","no")</f>
        <v/>
      </c>
      <c r="I92" s="39" t="str">
        <f>IFERROR(VLOOKUP(D92,מרכבה!A:K,7,0),"")</f>
        <v/>
      </c>
      <c r="J92" s="39" t="str">
        <f>IFERROR(VLOOKUP(D92,מרכבה!A:K,5,0),"")</f>
        <v/>
      </c>
      <c r="K92" s="39" t="str">
        <f>IFERROR(VLOOKUP(D92,מרכבה!A:K,4,0),"")</f>
        <v/>
      </c>
      <c r="L92" s="39" t="str">
        <f>IFERROR(VLOOKUP(D92,מרכבה!A:K,6,0),"")</f>
        <v/>
      </c>
      <c r="M92" s="39" t="str">
        <f>IFERROR(VLOOKUP(D92,מרכבה!A:K,2,0),"")</f>
        <v/>
      </c>
      <c r="N92" s="414" t="str">
        <f>IFERROR(VLOOKUP(D92,מרכבה!A:K,8,0),"")</f>
        <v/>
      </c>
      <c r="O92" s="414" t="str">
        <f>IFERROR(VLOOKUP(E92,מרכבה!A:K,9,0),"")</f>
        <v/>
      </c>
      <c r="P92" s="415" t="str">
        <f t="shared" si="2"/>
        <v/>
      </c>
      <c r="Q92" s="40" t="str">
        <f>'קיזוזים בגין איחורים'!F92</f>
        <v/>
      </c>
      <c r="R92" s="41" t="str">
        <f>IF(B92="","",'קיזוזים- החלטות ועדה'!E92)</f>
        <v/>
      </c>
      <c r="S92" s="41" t="str">
        <f>'הגבלה לסכום מבוקש (2)'!W92</f>
        <v/>
      </c>
      <c r="T92" s="351"/>
      <c r="U92" s="351"/>
    </row>
    <row r="93" spans="2:21" hidden="1" x14ac:dyDescent="0.25">
      <c r="B93" s="38" t="str">
        <f t="shared" si="0"/>
        <v/>
      </c>
      <c r="C93" s="39" t="str">
        <f>IF('תנאי סף'!F93="","",'תנאי סף'!F93)</f>
        <v/>
      </c>
      <c r="D93" s="348"/>
      <c r="E93" s="348"/>
      <c r="F93" s="348"/>
      <c r="G93" s="39" t="str">
        <f t="shared" si="1"/>
        <v/>
      </c>
      <c r="H93" s="416" t="str">
        <f>IF(IFERROR(VLOOKUP(E93,מרכבה!A:K,4,0),"")=K93,"","no")</f>
        <v/>
      </c>
      <c r="I93" s="39" t="str">
        <f>IFERROR(VLOOKUP(D93,מרכבה!A:K,7,0),"")</f>
        <v/>
      </c>
      <c r="J93" s="39" t="str">
        <f>IFERROR(VLOOKUP(D93,מרכבה!A:K,5,0),"")</f>
        <v/>
      </c>
      <c r="K93" s="39" t="str">
        <f>IFERROR(VLOOKUP(D93,מרכבה!A:K,4,0),"")</f>
        <v/>
      </c>
      <c r="L93" s="39" t="str">
        <f>IFERROR(VLOOKUP(D93,מרכבה!A:K,6,0),"")</f>
        <v/>
      </c>
      <c r="M93" s="39" t="str">
        <f>IFERROR(VLOOKUP(D93,מרכבה!A:K,2,0),"")</f>
        <v/>
      </c>
      <c r="N93" s="414" t="str">
        <f>IFERROR(VLOOKUP(D93,מרכבה!A:K,8,0),"")</f>
        <v/>
      </c>
      <c r="O93" s="414" t="str">
        <f>IFERROR(VLOOKUP(E93,מרכבה!A:K,9,0),"")</f>
        <v/>
      </c>
      <c r="P93" s="415" t="str">
        <f t="shared" si="2"/>
        <v/>
      </c>
      <c r="Q93" s="40" t="str">
        <f>'קיזוזים בגין איחורים'!F93</f>
        <v/>
      </c>
      <c r="R93" s="41" t="str">
        <f>IF(B93="","",'קיזוזים- החלטות ועדה'!E93)</f>
        <v/>
      </c>
      <c r="S93" s="41" t="str">
        <f>'הגבלה לסכום מבוקש (2)'!W93</f>
        <v/>
      </c>
      <c r="T93" s="351"/>
      <c r="U93" s="351"/>
    </row>
    <row r="94" spans="2:21" ht="31.5" x14ac:dyDescent="0.25">
      <c r="B94" s="38">
        <f t="shared" si="0"/>
        <v>64</v>
      </c>
      <c r="C94" s="39" t="str">
        <f>IF('תנאי סף'!F94="","",'תנאי סף'!F94)</f>
        <v>פליציה בלומנטל - סמה צעירה</v>
      </c>
      <c r="D94" s="348">
        <v>1001910569</v>
      </c>
      <c r="E94" s="348">
        <v>1001735077</v>
      </c>
      <c r="F94" s="348">
        <v>2020</v>
      </c>
      <c r="G94" s="39">
        <f t="shared" si="1"/>
        <v>1</v>
      </c>
      <c r="H94" s="416" t="str">
        <f>IF(IFERROR(VLOOKUP(E94,מרכבה!A:K,4,0),"")=K94,"","no")</f>
        <v/>
      </c>
      <c r="I94" s="39">
        <f>IFERROR(VLOOKUP(D94,מרכבה!A:K,7,0),"")</f>
        <v>2025</v>
      </c>
      <c r="J94" s="39">
        <f>IFERROR(VLOOKUP(D94,מרכבה!A:K,5,0),"")</f>
        <v>40221541</v>
      </c>
      <c r="K94" s="39">
        <f>IFERROR(VLOOKUP(D94,מרכבה!A:K,4,0),"")</f>
        <v>580327740</v>
      </c>
      <c r="L94" s="39" t="str">
        <f>IFERROR(VLOOKUP(D94,מרכבה!A:K,6,0),"")</f>
        <v>המרכז למוסיקה ע"ש פיליציה בלומנטל (</v>
      </c>
      <c r="M94" s="39" t="str">
        <f>IFERROR(VLOOKUP(D94,מרכבה!A:K,2,0),"")</f>
        <v>סמה צעיר</v>
      </c>
      <c r="N94" s="414">
        <f>IFERROR(VLOOKUP(D94,מרכבה!A:K,8,0),"")</f>
        <v>45000</v>
      </c>
      <c r="O94" s="414">
        <f>IFERROR(VLOOKUP(E94,מרכבה!A:K,9,0),"")</f>
        <v>39550</v>
      </c>
      <c r="P94" s="415">
        <f t="shared" si="2"/>
        <v>-0.12129582370893566</v>
      </c>
      <c r="Q94" s="40">
        <f>'קיזוזים בגין איחורים'!F94</f>
        <v>0</v>
      </c>
      <c r="R94" s="41">
        <f>IF(B94="","",'קיזוזים- החלטות ועדה'!E94)</f>
        <v>0</v>
      </c>
      <c r="S94" s="41">
        <f>'הגבלה לסכום מבוקש (2)'!W94</f>
        <v>34752.750172311593</v>
      </c>
      <c r="T94" s="351"/>
      <c r="U94" s="351" t="s">
        <v>823</v>
      </c>
    </row>
    <row r="95" spans="2:21" ht="31.5" x14ac:dyDescent="0.25">
      <c r="B95" s="38">
        <f t="shared" si="0"/>
        <v>65</v>
      </c>
      <c r="C95" s="39" t="str">
        <f>IF('תנאי סף'!F95="","",'תנאי סף'!F95)</f>
        <v>אל תוך האור: מוסיקה אבודה מהתקופה הנאצית</v>
      </c>
      <c r="D95" s="348">
        <v>1001910964</v>
      </c>
      <c r="E95" s="348">
        <v>1001776076</v>
      </c>
      <c r="F95" s="348">
        <v>2020</v>
      </c>
      <c r="G95" s="39">
        <f t="shared" si="1"/>
        <v>1</v>
      </c>
      <c r="H95" s="416" t="str">
        <f>IF(IFERROR(VLOOKUP(E95,מרכבה!A:K,4,0),"")=K95,"","no")</f>
        <v/>
      </c>
      <c r="I95" s="39">
        <f>IFERROR(VLOOKUP(D95,מרכבה!A:K,7,0),"")</f>
        <v>2025</v>
      </c>
      <c r="J95" s="39">
        <f>IFERROR(VLOOKUP(D95,מרכבה!A:K,5,0),"")</f>
        <v>42320623</v>
      </c>
      <c r="K95" s="39">
        <f>IFERROR(VLOOKUP(D95,מרכבה!A:K,4,0),"")</f>
        <v>580660512</v>
      </c>
      <c r="L95" s="39" t="str">
        <f>IFERROR(VLOOKUP(D95,מרכבה!A:K,6,0),"")</f>
        <v>העולם המרהיב של מוסיקה יהודית (ע"ר)</v>
      </c>
      <c r="M95" s="39" t="str">
        <f>IFERROR(VLOOKUP(D95,מרכבה!A:K,2,0),"")</f>
        <v>אל תוך האור</v>
      </c>
      <c r="N95" s="414">
        <f>IFERROR(VLOOKUP(D95,מרכבה!A:K,8,0),"")</f>
        <v>170000</v>
      </c>
      <c r="O95" s="414">
        <f>IFERROR(VLOOKUP(E95,מרכבה!A:K,9,0),"")</f>
        <v>35126</v>
      </c>
      <c r="P95" s="415">
        <f t="shared" si="2"/>
        <v>0.19915231894581753</v>
      </c>
      <c r="Q95" s="40">
        <f>'קיזוזים בגין איחורים'!F95</f>
        <v>0</v>
      </c>
      <c r="R95" s="41">
        <f>IF(B95="","",'קיזוזים- החלטות ועדה'!E95)</f>
        <v>0</v>
      </c>
      <c r="S95" s="41">
        <f>'הגבלה לסכום מבוקש (2)'!W95</f>
        <v>42121.424355290786</v>
      </c>
      <c r="T95" s="351"/>
      <c r="U95" s="351" t="s">
        <v>823</v>
      </c>
    </row>
    <row r="96" spans="2:21" ht="63" x14ac:dyDescent="0.25">
      <c r="B96" s="38">
        <f t="shared" ref="B96:B130" si="3">IF(C96="","",ROW()-30)</f>
        <v>66</v>
      </c>
      <c r="C96" s="39" t="str">
        <f>IF('תנאי סף'!F96="","",'תנאי סף'!F96)</f>
        <v>אירועי שנת מרק לברי</v>
      </c>
      <c r="D96" s="348">
        <v>1001910197</v>
      </c>
      <c r="E96" s="348">
        <v>1001801571</v>
      </c>
      <c r="F96" s="348">
        <v>2020</v>
      </c>
      <c r="G96" s="39">
        <f t="shared" ref="G96:G130" si="4">IF(C96="","",IF($C$1&gt;(F96+3),1,0))</f>
        <v>1</v>
      </c>
      <c r="H96" s="416" t="str">
        <f>IF(IFERROR(VLOOKUP(E96,מרכבה!A:K,4,0),"")=K96,"","no")</f>
        <v/>
      </c>
      <c r="I96" s="39">
        <f>IFERROR(VLOOKUP(D96,מרכבה!A:K,7,0),"")</f>
        <v>2025</v>
      </c>
      <c r="J96" s="39">
        <f>IFERROR(VLOOKUP(D96,מרכבה!A:K,5,0),"")</f>
        <v>42741666</v>
      </c>
      <c r="K96" s="39">
        <f>IFERROR(VLOOKUP(D96,מרכבה!A:K,4,0),"")</f>
        <v>580540722</v>
      </c>
      <c r="L96" s="39" t="str">
        <f>IFERROR(VLOOKUP(D96,מרכבה!A:K,6,0),"")</f>
        <v>העמותה למורשת מרק לברי (ע"ר)</v>
      </c>
      <c r="M96" s="39" t="str">
        <f>IFERROR(VLOOKUP(D96,מרכבה!A:K,2,0),"")</f>
        <v>המשך שנת לברי: ביצועים הקלטות הוצאה לאור</v>
      </c>
      <c r="N96" s="414">
        <f>IFERROR(VLOOKUP(D96,מרכבה!A:K,8,0),"")</f>
        <v>152000</v>
      </c>
      <c r="O96" s="414">
        <f>IFERROR(VLOOKUP(E96,מרכבה!A:K,9,0),"")</f>
        <v>42793</v>
      </c>
      <c r="P96" s="415" t="str">
        <f t="shared" ref="P96:P130" si="5">IFERROR(S96/O96-1,"")</f>
        <v/>
      </c>
      <c r="Q96" s="40" t="str">
        <f>'קיזוזים בגין איחורים'!F96</f>
        <v/>
      </c>
      <c r="R96" s="41">
        <f>IF(B96="","",'קיזוזים- החלטות ועדה'!E96)</f>
        <v>0</v>
      </c>
      <c r="S96" s="41" t="str">
        <f>'הגבלה לסכום מבוקש (2)'!W96</f>
        <v/>
      </c>
      <c r="T96" s="351"/>
      <c r="U96" s="351" t="s">
        <v>804</v>
      </c>
    </row>
    <row r="97" spans="2:21" ht="31.5" x14ac:dyDescent="0.25">
      <c r="B97" s="38">
        <f t="shared" si="3"/>
        <v>67</v>
      </c>
      <c r="C97" s="39" t="str">
        <f>IF('תנאי סף'!F97="","",'תנאי סף'!F97)</f>
        <v>אתוס - כיתות אמן אינסטרומנטלי</v>
      </c>
      <c r="D97" s="348">
        <v>1001909290</v>
      </c>
      <c r="E97" s="348">
        <v>1001723192</v>
      </c>
      <c r="F97" s="348">
        <v>2020</v>
      </c>
      <c r="G97" s="39">
        <f t="shared" si="4"/>
        <v>1</v>
      </c>
      <c r="H97" s="416" t="str">
        <f>IF(IFERROR(VLOOKUP(E97,מרכבה!A:K,4,0),"")=K97,"","no")</f>
        <v/>
      </c>
      <c r="I97" s="39">
        <f>IFERROR(VLOOKUP(D97,מרכבה!A:K,7,0),"")</f>
        <v>2025</v>
      </c>
      <c r="J97" s="39">
        <f>IFERROR(VLOOKUP(D97,מרכבה!A:K,5,0),"")</f>
        <v>40000252</v>
      </c>
      <c r="K97" s="39">
        <f>IFERROR(VLOOKUP(D97,מרכבה!A:K,4,0),"")</f>
        <v>510145022</v>
      </c>
      <c r="L97" s="39" t="str">
        <f>IFERROR(VLOOKUP(D97,מרכבה!A:K,6,0),"")</f>
        <v>אתו"ס - החברה לאומנות תרבות וספורט</v>
      </c>
      <c r="M97" s="39" t="str">
        <f>IFERROR(VLOOKUP(D97,מרכבה!A:K,2,0),"")</f>
        <v>כיתת אומן אינסטרומנטלית</v>
      </c>
      <c r="N97" s="414">
        <f>IFERROR(VLOOKUP(D97,מרכבה!A:K,8,0),"")</f>
        <v>60000</v>
      </c>
      <c r="O97" s="414">
        <f>IFERROR(VLOOKUP(E97,מרכבה!A:K,9,0),"")</f>
        <v>46195</v>
      </c>
      <c r="P97" s="415">
        <f t="shared" si="5"/>
        <v>0.11785666710913278</v>
      </c>
      <c r="Q97" s="40">
        <f>'קיזוזים בגין איחורים'!F97</f>
        <v>0</v>
      </c>
      <c r="R97" s="41">
        <f>IF(B97="","",'קיזוזים- החלטות ועדה'!E97)</f>
        <v>0</v>
      </c>
      <c r="S97" s="41">
        <f>'הגבלה לסכום מבוקש (2)'!W97</f>
        <v>51639.38873710639</v>
      </c>
      <c r="T97" s="351"/>
      <c r="U97" s="351" t="s">
        <v>823</v>
      </c>
    </row>
    <row r="98" spans="2:21" hidden="1" x14ac:dyDescent="0.25">
      <c r="B98" s="38" t="str">
        <f t="shared" si="3"/>
        <v/>
      </c>
      <c r="C98" s="39" t="str">
        <f>IF('תנאי סף'!F98="","",'תנאי סף'!F98)</f>
        <v/>
      </c>
      <c r="D98" s="348"/>
      <c r="E98" s="348"/>
      <c r="F98" s="348"/>
      <c r="G98" s="39" t="str">
        <f t="shared" si="4"/>
        <v/>
      </c>
      <c r="H98" s="416" t="str">
        <f>IF(IFERROR(VLOOKUP(E98,מרכבה!A:K,4,0),"")=K98,"","no")</f>
        <v/>
      </c>
      <c r="I98" s="39" t="str">
        <f>IFERROR(VLOOKUP(D98,מרכבה!A:K,7,0),"")</f>
        <v/>
      </c>
      <c r="J98" s="39" t="str">
        <f>IFERROR(VLOOKUP(D98,מרכבה!A:K,5,0),"")</f>
        <v/>
      </c>
      <c r="K98" s="39" t="str">
        <f>IFERROR(VLOOKUP(D98,מרכבה!A:K,4,0),"")</f>
        <v/>
      </c>
      <c r="L98" s="39" t="str">
        <f>IFERROR(VLOOKUP(D98,מרכבה!A:K,6,0),"")</f>
        <v/>
      </c>
      <c r="M98" s="39" t="str">
        <f>IFERROR(VLOOKUP(D98,מרכבה!A:K,2,0),"")</f>
        <v/>
      </c>
      <c r="N98" s="414" t="str">
        <f>IFERROR(VLOOKUP(D98,מרכבה!A:K,8,0),"")</f>
        <v/>
      </c>
      <c r="O98" s="414" t="str">
        <f>IFERROR(VLOOKUP(E98,מרכבה!A:K,9,0),"")</f>
        <v/>
      </c>
      <c r="P98" s="415" t="str">
        <f t="shared" si="5"/>
        <v/>
      </c>
      <c r="Q98" s="40" t="str">
        <f>'קיזוזים בגין איחורים'!F98</f>
        <v/>
      </c>
      <c r="R98" s="41" t="str">
        <f>IF(B98="","",'קיזוזים- החלטות ועדה'!E98)</f>
        <v/>
      </c>
      <c r="S98" s="41" t="str">
        <f>'הגבלה לסכום מבוקש (2)'!W98</f>
        <v/>
      </c>
      <c r="T98" s="351"/>
      <c r="U98" s="351"/>
    </row>
    <row r="99" spans="2:21" hidden="1" x14ac:dyDescent="0.25">
      <c r="B99" s="38" t="str">
        <f t="shared" si="3"/>
        <v/>
      </c>
      <c r="C99" s="39" t="str">
        <f>IF('תנאי סף'!F99="","",'תנאי סף'!F99)</f>
        <v/>
      </c>
      <c r="D99" s="348"/>
      <c r="E99" s="348"/>
      <c r="F99" s="348"/>
      <c r="G99" s="39" t="str">
        <f t="shared" si="4"/>
        <v/>
      </c>
      <c r="H99" s="416" t="str">
        <f>IF(IFERROR(VLOOKUP(E99,מרכבה!A:K,4,0),"")=K99,"","no")</f>
        <v/>
      </c>
      <c r="I99" s="39" t="str">
        <f>IFERROR(VLOOKUP(D99,מרכבה!A:K,7,0),"")</f>
        <v/>
      </c>
      <c r="J99" s="39" t="str">
        <f>IFERROR(VLOOKUP(D99,מרכבה!A:K,5,0),"")</f>
        <v/>
      </c>
      <c r="K99" s="39" t="str">
        <f>IFERROR(VLOOKUP(D99,מרכבה!A:K,4,0),"")</f>
        <v/>
      </c>
      <c r="L99" s="39" t="str">
        <f>IFERROR(VLOOKUP(D99,מרכבה!A:K,6,0),"")</f>
        <v/>
      </c>
      <c r="M99" s="39" t="str">
        <f>IFERROR(VLOOKUP(D99,מרכבה!A:K,2,0),"")</f>
        <v/>
      </c>
      <c r="N99" s="414" t="str">
        <f>IFERROR(VLOOKUP(D99,מרכבה!A:K,8,0),"")</f>
        <v/>
      </c>
      <c r="O99" s="414" t="str">
        <f>IFERROR(VLOOKUP(E99,מרכבה!A:K,9,0),"")</f>
        <v/>
      </c>
      <c r="P99" s="415" t="str">
        <f t="shared" si="5"/>
        <v/>
      </c>
      <c r="Q99" s="40" t="str">
        <f>'קיזוזים בגין איחורים'!F99</f>
        <v/>
      </c>
      <c r="R99" s="41" t="str">
        <f>IF(B99="","",'קיזוזים- החלטות ועדה'!E99)</f>
        <v/>
      </c>
      <c r="S99" s="41" t="str">
        <f>'הגבלה לסכום מבוקש (2)'!W99</f>
        <v/>
      </c>
      <c r="T99" s="351"/>
      <c r="U99" s="351"/>
    </row>
    <row r="100" spans="2:21" hidden="1" x14ac:dyDescent="0.25">
      <c r="B100" s="38" t="str">
        <f t="shared" si="3"/>
        <v/>
      </c>
      <c r="C100" s="39" t="str">
        <f>IF('תנאי סף'!F100="","",'תנאי סף'!F100)</f>
        <v/>
      </c>
      <c r="D100" s="348"/>
      <c r="E100" s="348"/>
      <c r="F100" s="348"/>
      <c r="G100" s="39" t="str">
        <f t="shared" si="4"/>
        <v/>
      </c>
      <c r="H100" s="416" t="str">
        <f>IF(IFERROR(VLOOKUP(E100,מרכבה!A:K,4,0),"")=K100,"","no")</f>
        <v/>
      </c>
      <c r="I100" s="39" t="str">
        <f>IFERROR(VLOOKUP(D100,מרכבה!A:K,7,0),"")</f>
        <v/>
      </c>
      <c r="J100" s="39" t="str">
        <f>IFERROR(VLOOKUP(D100,מרכבה!A:K,5,0),"")</f>
        <v/>
      </c>
      <c r="K100" s="39" t="str">
        <f>IFERROR(VLOOKUP(D100,מרכבה!A:K,4,0),"")</f>
        <v/>
      </c>
      <c r="L100" s="39" t="str">
        <f>IFERROR(VLOOKUP(D100,מרכבה!A:K,6,0),"")</f>
        <v/>
      </c>
      <c r="M100" s="39" t="str">
        <f>IFERROR(VLOOKUP(D100,מרכבה!A:K,2,0),"")</f>
        <v/>
      </c>
      <c r="N100" s="414" t="str">
        <f>IFERROR(VLOOKUP(D100,מרכבה!A:K,8,0),"")</f>
        <v/>
      </c>
      <c r="O100" s="414" t="str">
        <f>IFERROR(VLOOKUP(E100,מרכבה!A:K,9,0),"")</f>
        <v/>
      </c>
      <c r="P100" s="415" t="str">
        <f t="shared" si="5"/>
        <v/>
      </c>
      <c r="Q100" s="40" t="str">
        <f>'קיזוזים בגין איחורים'!F100</f>
        <v/>
      </c>
      <c r="R100" s="41" t="str">
        <f>IF(B100="","",'קיזוזים- החלטות ועדה'!E100)</f>
        <v/>
      </c>
      <c r="S100" s="41" t="str">
        <f>'הגבלה לסכום מבוקש (2)'!W100</f>
        <v/>
      </c>
      <c r="T100" s="351"/>
      <c r="U100" s="351"/>
    </row>
    <row r="101" spans="2:21" hidden="1" x14ac:dyDescent="0.25">
      <c r="B101" s="38" t="str">
        <f t="shared" si="3"/>
        <v/>
      </c>
      <c r="C101" s="39" t="str">
        <f>IF('תנאי סף'!F101="","",'תנאי סף'!F101)</f>
        <v/>
      </c>
      <c r="D101" s="348"/>
      <c r="E101" s="348"/>
      <c r="F101" s="348"/>
      <c r="G101" s="39" t="str">
        <f t="shared" si="4"/>
        <v/>
      </c>
      <c r="H101" s="416" t="str">
        <f>IF(IFERROR(VLOOKUP(E101,מרכבה!A:K,4,0),"")=K101,"","no")</f>
        <v/>
      </c>
      <c r="I101" s="39" t="str">
        <f>IFERROR(VLOOKUP(D101,מרכבה!A:K,7,0),"")</f>
        <v/>
      </c>
      <c r="J101" s="39" t="str">
        <f>IFERROR(VLOOKUP(D101,מרכבה!A:K,5,0),"")</f>
        <v/>
      </c>
      <c r="K101" s="39" t="str">
        <f>IFERROR(VLOOKUP(D101,מרכבה!A:K,4,0),"")</f>
        <v/>
      </c>
      <c r="L101" s="39" t="str">
        <f>IFERROR(VLOOKUP(D101,מרכבה!A:K,6,0),"")</f>
        <v/>
      </c>
      <c r="M101" s="39" t="str">
        <f>IFERROR(VLOOKUP(D101,מרכבה!A:K,2,0),"")</f>
        <v/>
      </c>
      <c r="N101" s="414" t="str">
        <f>IFERROR(VLOOKUP(D101,מרכבה!A:K,8,0),"")</f>
        <v/>
      </c>
      <c r="O101" s="414" t="str">
        <f>IFERROR(VLOOKUP(E101,מרכבה!A:K,9,0),"")</f>
        <v/>
      </c>
      <c r="P101" s="415" t="str">
        <f t="shared" si="5"/>
        <v/>
      </c>
      <c r="Q101" s="40" t="str">
        <f>'קיזוזים בגין איחורים'!F101</f>
        <v/>
      </c>
      <c r="R101" s="41" t="str">
        <f>IF(B101="","",'קיזוזים- החלטות ועדה'!E101)</f>
        <v/>
      </c>
      <c r="S101" s="41" t="str">
        <f>'הגבלה לסכום מבוקש (2)'!W101</f>
        <v/>
      </c>
      <c r="T101" s="351"/>
      <c r="U101" s="351"/>
    </row>
    <row r="102" spans="2:21" ht="47.25" x14ac:dyDescent="0.25">
      <c r="B102" s="38">
        <f t="shared" si="3"/>
        <v>72</v>
      </c>
      <c r="C102" s="39" t="str">
        <f>IF('תנאי סף'!F102="","",'תנאי סף'!F102)</f>
        <v>בר-קיימא - כנס תזמורות רחוב - הפיראטיות הפיראטיות</v>
      </c>
      <c r="D102" s="348">
        <v>1001906951</v>
      </c>
      <c r="E102" s="348">
        <v>1001906951</v>
      </c>
      <c r="F102" s="348"/>
      <c r="G102" s="39">
        <f t="shared" si="4"/>
        <v>1</v>
      </c>
      <c r="H102" s="416" t="str">
        <f>IF(IFERROR(VLOOKUP(E102,מרכבה!A:K,4,0),"")=K102,"","no")</f>
        <v/>
      </c>
      <c r="I102" s="39">
        <f>IFERROR(VLOOKUP(D102,מרכבה!A:K,7,0),"")</f>
        <v>2025</v>
      </c>
      <c r="J102" s="39">
        <f>IFERROR(VLOOKUP(D102,מרכבה!A:K,5,0),"")</f>
        <v>41099000</v>
      </c>
      <c r="K102" s="39">
        <f>IFERROR(VLOOKUP(D102,מרכבה!A:K,4,0),"")</f>
        <v>580450898</v>
      </c>
      <c r="L102" s="39" t="str">
        <f>IFERROR(VLOOKUP(D102,מרכבה!A:K,6,0),"")</f>
        <v>בר-קיימא לתרבות, אמנות, מוסיקה ושלו</v>
      </c>
      <c r="M102" s="39" t="str">
        <f>IFERROR(VLOOKUP(D102,מרכבה!A:K,2,0),"")</f>
        <v>כנס תזמורות רחוב - הפיראטיות הפיראטיות</v>
      </c>
      <c r="N102" s="414">
        <f>IFERROR(VLOOKUP(D102,מרכבה!A:K,8,0),"")</f>
        <v>120000</v>
      </c>
      <c r="O102" s="414">
        <f>IFERROR(VLOOKUP(E102,מרכבה!A:K,9,0),"")</f>
        <v>0</v>
      </c>
      <c r="P102" s="415" t="str">
        <f t="shared" si="5"/>
        <v/>
      </c>
      <c r="Q102" s="40">
        <f>'קיזוזים בגין איחורים'!F102</f>
        <v>0</v>
      </c>
      <c r="R102" s="41">
        <f>IF(B102="","",'קיזוזים- החלטות ועדה'!E102)</f>
        <v>0</v>
      </c>
      <c r="S102" s="41">
        <f>'הגבלה לסכום מבוקש (2)'!W102</f>
        <v>35333.39875672818</v>
      </c>
      <c r="T102" s="351"/>
      <c r="U102" s="351" t="s">
        <v>824</v>
      </c>
    </row>
    <row r="103" spans="2:21" ht="47.25" x14ac:dyDescent="0.25">
      <c r="B103" s="38">
        <f t="shared" si="3"/>
        <v>73</v>
      </c>
      <c r="C103" s="39" t="str">
        <f>IF('תנאי סף'!F103="","",'תנאי סף'!F103)</f>
        <v>העמותה לאמנות רב תחומית- פרוייקט מוסיקה 2025- אמנות רב תחומית</v>
      </c>
      <c r="D103" s="348">
        <v>1001908198</v>
      </c>
      <c r="E103" s="348">
        <v>1001908198</v>
      </c>
      <c r="F103" s="348"/>
      <c r="G103" s="39">
        <f t="shared" si="4"/>
        <v>1</v>
      </c>
      <c r="H103" s="416" t="str">
        <f>IF(IFERROR(VLOOKUP(E103,מרכבה!A:K,4,0),"")=K103,"","no")</f>
        <v/>
      </c>
      <c r="I103" s="39">
        <f>IFERROR(VLOOKUP(D103,מרכבה!A:K,7,0),"")</f>
        <v>2025</v>
      </c>
      <c r="J103" s="39">
        <f>IFERROR(VLOOKUP(D103,מרכבה!A:K,5,0),"")</f>
        <v>42864722</v>
      </c>
      <c r="K103" s="39">
        <f>IFERROR(VLOOKUP(D103,מרכבה!A:K,4,0),"")</f>
        <v>580774149</v>
      </c>
      <c r="L103" s="39" t="str">
        <f>IFERROR(VLOOKUP(D103,מרכבה!A:K,6,0),"")</f>
        <v>העמותה לאמנות רב תחומית (ע"ר)</v>
      </c>
      <c r="M103" s="39" t="str">
        <f>IFERROR(VLOOKUP(D103,מרכבה!A:K,2,0),"")</f>
        <v>פרוייקט מוסיקה 2025- אמנות רב תחומית</v>
      </c>
      <c r="N103" s="414">
        <f>IFERROR(VLOOKUP(D103,מרכבה!A:K,8,0),"")</f>
        <v>150000</v>
      </c>
      <c r="O103" s="414">
        <f>IFERROR(VLOOKUP(E103,מרכבה!A:K,9,0),"")</f>
        <v>0</v>
      </c>
      <c r="P103" s="415" t="str">
        <f t="shared" si="5"/>
        <v/>
      </c>
      <c r="Q103" s="40" t="str">
        <f>'קיזוזים בגין איחורים'!F103</f>
        <v/>
      </c>
      <c r="R103" s="41">
        <f>IF(B103="","",'קיזוזים- החלטות ועדה'!E103)</f>
        <v>0</v>
      </c>
      <c r="S103" s="41" t="str">
        <f>'הגבלה לסכום מבוקש (2)'!W103</f>
        <v/>
      </c>
      <c r="T103" s="351"/>
      <c r="U103" s="351" t="s">
        <v>805</v>
      </c>
    </row>
    <row r="104" spans="2:21" ht="47.25" x14ac:dyDescent="0.25">
      <c r="B104" s="38">
        <f t="shared" si="3"/>
        <v>74</v>
      </c>
      <c r="C104" s="39" t="str">
        <f>IF('תנאי סף'!F104="","",'תנאי סף'!F104)</f>
        <v xml:space="preserve"> פיליציה בלומנטל -  אופרה קאמרה</v>
      </c>
      <c r="D104" s="348">
        <v>1001910565</v>
      </c>
      <c r="E104" s="348">
        <v>1001910565</v>
      </c>
      <c r="F104" s="348"/>
      <c r="G104" s="39">
        <f t="shared" si="4"/>
        <v>1</v>
      </c>
      <c r="H104" s="416" t="str">
        <f>IF(IFERROR(VLOOKUP(E104,מרכבה!A:K,4,0),"")=K104,"","no")</f>
        <v/>
      </c>
      <c r="I104" s="39">
        <f>IFERROR(VLOOKUP(D104,מרכבה!A:K,7,0),"")</f>
        <v>2025</v>
      </c>
      <c r="J104" s="39">
        <f>IFERROR(VLOOKUP(D104,מרכבה!A:K,5,0),"")</f>
        <v>40221541</v>
      </c>
      <c r="K104" s="39">
        <f>IFERROR(VLOOKUP(D104,מרכבה!A:K,4,0),"")</f>
        <v>580327740</v>
      </c>
      <c r="L104" s="39" t="str">
        <f>IFERROR(VLOOKUP(D104,מרכבה!A:K,6,0),"")</f>
        <v>המרכז למוסיקה ע"ש פיליציה בלומנטל (</v>
      </c>
      <c r="M104" s="39" t="str">
        <f>IFERROR(VLOOKUP(D104,מרכבה!A:K,2,0),"")</f>
        <v>אופרה קאמרה</v>
      </c>
      <c r="N104" s="414">
        <f>IFERROR(VLOOKUP(D104,מרכבה!A:K,8,0),"")</f>
        <v>55000</v>
      </c>
      <c r="O104" s="414">
        <f>IFERROR(VLOOKUP(E104,מרכבה!A:K,9,0),"")</f>
        <v>0</v>
      </c>
      <c r="P104" s="415" t="str">
        <f t="shared" si="5"/>
        <v/>
      </c>
      <c r="Q104" s="40">
        <f>'קיזוזים בגין איחורים'!F104</f>
        <v>0</v>
      </c>
      <c r="R104" s="41">
        <f>IF(B104="","",'קיזוזים- החלטות ועדה'!E104)</f>
        <v>0</v>
      </c>
      <c r="S104" s="41">
        <f>'הגבלה לסכום מבוקש (2)'!W104</f>
        <v>33112.603070972436</v>
      </c>
      <c r="T104" s="351"/>
      <c r="U104" s="351" t="s">
        <v>824</v>
      </c>
    </row>
    <row r="105" spans="2:21" ht="47.25" x14ac:dyDescent="0.25">
      <c r="B105" s="38">
        <f t="shared" si="3"/>
        <v>75</v>
      </c>
      <c r="C105" s="39" t="str">
        <f>IF('תנאי סף'!F105="","",'תנאי סף'!F105)</f>
        <v xml:space="preserve">מקור-  פרויקט ילדי המוסיקה </v>
      </c>
      <c r="D105" s="348">
        <v>1001910901</v>
      </c>
      <c r="E105" s="348">
        <v>1001910901</v>
      </c>
      <c r="F105" s="348"/>
      <c r="G105" s="39">
        <f t="shared" si="4"/>
        <v>1</v>
      </c>
      <c r="H105" s="416" t="str">
        <f>IF(IFERROR(VLOOKUP(E105,מרכבה!A:K,4,0),"")=K105,"","no")</f>
        <v/>
      </c>
      <c r="I105" s="39">
        <f>IFERROR(VLOOKUP(D105,מרכבה!A:K,7,0),"")</f>
        <v>2025</v>
      </c>
      <c r="J105" s="39">
        <f>IFERROR(VLOOKUP(D105,מרכבה!A:K,5,0),"")</f>
        <v>40995941</v>
      </c>
      <c r="K105" s="39">
        <f>IFERROR(VLOOKUP(D105,מרכבה!A:K,4,0),"")</f>
        <v>580504348</v>
      </c>
      <c r="L105" s="39" t="str">
        <f>IFERROR(VLOOKUP(D105,מרכבה!A:K,6,0),"")</f>
        <v>מקור- העמותה לקידום יצירה מוזיקלית</v>
      </c>
      <c r="M105" s="39" t="str">
        <f>IFERROR(VLOOKUP(D105,מרכבה!A:K,2,0),"")</f>
        <v>פרויקט ילדי המוסיקה</v>
      </c>
      <c r="N105" s="414">
        <f>IFERROR(VLOOKUP(D105,מרכבה!A:K,8,0),"")</f>
        <v>360000</v>
      </c>
      <c r="O105" s="414">
        <f>IFERROR(VLOOKUP(E105,מרכבה!A:K,9,0),"")</f>
        <v>0</v>
      </c>
      <c r="P105" s="415" t="str">
        <f t="shared" si="5"/>
        <v/>
      </c>
      <c r="Q105" s="40">
        <f>'קיזוזים בגין איחורים'!F105</f>
        <v>0</v>
      </c>
      <c r="R105" s="41">
        <f>IF(B105="","",'קיזוזים- החלטות ועדה'!E105)</f>
        <v>0</v>
      </c>
      <c r="S105" s="41">
        <f>'הגבלה לסכום מבוקש (2)'!W105</f>
        <v>58545.596660408235</v>
      </c>
      <c r="T105" s="351"/>
      <c r="U105" s="351" t="s">
        <v>824</v>
      </c>
    </row>
    <row r="106" spans="2:21" ht="47.25" x14ac:dyDescent="0.25">
      <c r="B106" s="38">
        <f t="shared" si="3"/>
        <v>76</v>
      </c>
      <c r="C106" s="39" t="str">
        <f>IF('תנאי סף'!F106="","",'תנאי סף'!F106)</f>
        <v xml:space="preserve"> פיליציה בלומנטל -  Soundpainting</v>
      </c>
      <c r="D106" s="348">
        <v>1001910928</v>
      </c>
      <c r="E106" s="348">
        <v>1001910928</v>
      </c>
      <c r="F106" s="348"/>
      <c r="G106" s="39">
        <f t="shared" si="4"/>
        <v>1</v>
      </c>
      <c r="H106" s="416" t="str">
        <f>IF(IFERROR(VLOOKUP(E106,מרכבה!A:K,4,0),"")=K106,"","no")</f>
        <v/>
      </c>
      <c r="I106" s="39">
        <f>IFERROR(VLOOKUP(D106,מרכבה!A:K,7,0),"")</f>
        <v>2025</v>
      </c>
      <c r="J106" s="39">
        <f>IFERROR(VLOOKUP(D106,מרכבה!A:K,5,0),"")</f>
        <v>40221541</v>
      </c>
      <c r="K106" s="39">
        <f>IFERROR(VLOOKUP(D106,מרכבה!A:K,4,0),"")</f>
        <v>580327740</v>
      </c>
      <c r="L106" s="39" t="str">
        <f>IFERROR(VLOOKUP(D106,מרכבה!A:K,6,0),"")</f>
        <v>המרכז למוסיקה ע"ש פיליציה בלומנטל (</v>
      </c>
      <c r="M106" s="39" t="str">
        <f>IFERROR(VLOOKUP(D106,מרכבה!A:K,2,0),"")</f>
        <v>Soundpainting</v>
      </c>
      <c r="N106" s="414">
        <f>IFERROR(VLOOKUP(D106,מרכבה!A:K,8,0),"")</f>
        <v>150000</v>
      </c>
      <c r="O106" s="414">
        <f>IFERROR(VLOOKUP(E106,מרכבה!A:K,9,0),"")</f>
        <v>0</v>
      </c>
      <c r="P106" s="415" t="str">
        <f t="shared" si="5"/>
        <v/>
      </c>
      <c r="Q106" s="40">
        <f>'קיזוזים בגין איחורים'!F106</f>
        <v>0</v>
      </c>
      <c r="R106" s="41">
        <f>IF(B106="","",'קיזוזים- החלטות ועדה'!E106)</f>
        <v>0</v>
      </c>
      <c r="S106" s="41">
        <f>'הגבלה לסכום מבוקש (2)'!W106</f>
        <v>30888.296065817412</v>
      </c>
      <c r="T106" s="351"/>
      <c r="U106" s="351" t="s">
        <v>824</v>
      </c>
    </row>
    <row r="107" spans="2:21" hidden="1" x14ac:dyDescent="0.25">
      <c r="B107" s="38" t="str">
        <f t="shared" si="3"/>
        <v/>
      </c>
      <c r="C107" s="39" t="str">
        <f>IF('תנאי סף'!F107="","",'תנאי סף'!F107)</f>
        <v/>
      </c>
      <c r="D107" s="348"/>
      <c r="E107" s="348"/>
      <c r="F107" s="348"/>
      <c r="G107" s="39" t="str">
        <f t="shared" si="4"/>
        <v/>
      </c>
      <c r="H107" s="416" t="str">
        <f>IF(IFERROR(VLOOKUP(E107,מרכבה!A:K,4,0),"")=K107,"","no")</f>
        <v/>
      </c>
      <c r="I107" s="39" t="str">
        <f>IFERROR(VLOOKUP(D107,מרכבה!A:K,7,0),"")</f>
        <v/>
      </c>
      <c r="J107" s="39" t="str">
        <f>IFERROR(VLOOKUP(D107,מרכבה!A:K,5,0),"")</f>
        <v/>
      </c>
      <c r="K107" s="39" t="str">
        <f>IFERROR(VLOOKUP(D107,מרכבה!A:K,4,0),"")</f>
        <v/>
      </c>
      <c r="L107" s="39" t="str">
        <f>IFERROR(VLOOKUP(D107,מרכבה!A:K,6,0),"")</f>
        <v/>
      </c>
      <c r="M107" s="39" t="str">
        <f>IFERROR(VLOOKUP(D107,מרכבה!A:K,2,0),"")</f>
        <v/>
      </c>
      <c r="N107" s="414" t="str">
        <f>IFERROR(VLOOKUP(D107,מרכבה!A:K,8,0),"")</f>
        <v/>
      </c>
      <c r="O107" s="414" t="str">
        <f>IFERROR(VLOOKUP(E107,מרכבה!A:K,9,0),"")</f>
        <v/>
      </c>
      <c r="P107" s="415" t="str">
        <f t="shared" si="5"/>
        <v/>
      </c>
      <c r="Q107" s="40" t="str">
        <f>'קיזוזים בגין איחורים'!F107</f>
        <v/>
      </c>
      <c r="R107" s="41" t="str">
        <f>IF(B107="","",'קיזוזים- החלטות ועדה'!E107)</f>
        <v/>
      </c>
      <c r="S107" s="41" t="str">
        <f>'הגבלה לסכום מבוקש (2)'!W107</f>
        <v/>
      </c>
      <c r="T107" s="351"/>
      <c r="U107" s="351"/>
    </row>
    <row r="108" spans="2:21" hidden="1" x14ac:dyDescent="0.25">
      <c r="B108" s="38" t="str">
        <f t="shared" si="3"/>
        <v/>
      </c>
      <c r="C108" s="39" t="str">
        <f>IF('תנאי סף'!F108="","",'תנאי סף'!F108)</f>
        <v/>
      </c>
      <c r="D108" s="348"/>
      <c r="E108" s="348"/>
      <c r="F108" s="348"/>
      <c r="G108" s="39" t="str">
        <f t="shared" si="4"/>
        <v/>
      </c>
      <c r="H108" s="416" t="str">
        <f>IF(IFERROR(VLOOKUP(E108,מרכבה!A:K,4,0),"")=K108,"","no")</f>
        <v/>
      </c>
      <c r="I108" s="39" t="str">
        <f>IFERROR(VLOOKUP(D108,מרכבה!A:K,7,0),"")</f>
        <v/>
      </c>
      <c r="J108" s="39" t="str">
        <f>IFERROR(VLOOKUP(D108,מרכבה!A:K,5,0),"")</f>
        <v/>
      </c>
      <c r="K108" s="39" t="str">
        <f>IFERROR(VLOOKUP(D108,מרכבה!A:K,4,0),"")</f>
        <v/>
      </c>
      <c r="L108" s="39" t="str">
        <f>IFERROR(VLOOKUP(D108,מרכבה!A:K,6,0),"")</f>
        <v/>
      </c>
      <c r="M108" s="39" t="str">
        <f>IFERROR(VLOOKUP(D108,מרכבה!A:K,2,0),"")</f>
        <v/>
      </c>
      <c r="N108" s="414" t="str">
        <f>IFERROR(VLOOKUP(D108,מרכבה!A:K,8,0),"")</f>
        <v/>
      </c>
      <c r="O108" s="414" t="str">
        <f>IFERROR(VLOOKUP(E108,מרכבה!A:K,9,0),"")</f>
        <v/>
      </c>
      <c r="P108" s="415" t="str">
        <f t="shared" si="5"/>
        <v/>
      </c>
      <c r="Q108" s="40" t="str">
        <f>'קיזוזים בגין איחורים'!F108</f>
        <v/>
      </c>
      <c r="R108" s="41" t="str">
        <f>IF(B108="","",'קיזוזים- החלטות ועדה'!E108)</f>
        <v/>
      </c>
      <c r="S108" s="41" t="str">
        <f>'הגבלה לסכום מבוקש (2)'!W108</f>
        <v/>
      </c>
      <c r="T108" s="351"/>
      <c r="U108" s="351"/>
    </row>
    <row r="109" spans="2:21" hidden="1" x14ac:dyDescent="0.25">
      <c r="B109" s="38" t="str">
        <f t="shared" si="3"/>
        <v/>
      </c>
      <c r="C109" s="39" t="str">
        <f>IF('תנאי סף'!F109="","",'תנאי סף'!F109)</f>
        <v/>
      </c>
      <c r="D109" s="348"/>
      <c r="E109" s="348"/>
      <c r="F109" s="348"/>
      <c r="G109" s="39" t="str">
        <f t="shared" si="4"/>
        <v/>
      </c>
      <c r="H109" s="416" t="str">
        <f>IF(IFERROR(VLOOKUP(E109,מרכבה!A:K,4,0),"")=K109,"","no")</f>
        <v/>
      </c>
      <c r="I109" s="39" t="str">
        <f>IFERROR(VLOOKUP(D109,מרכבה!A:K,7,0),"")</f>
        <v/>
      </c>
      <c r="J109" s="39" t="str">
        <f>IFERROR(VLOOKUP(D109,מרכבה!A:K,5,0),"")</f>
        <v/>
      </c>
      <c r="K109" s="39" t="str">
        <f>IFERROR(VLOOKUP(D109,מרכבה!A:K,4,0),"")</f>
        <v/>
      </c>
      <c r="L109" s="39" t="str">
        <f>IFERROR(VLOOKUP(D109,מרכבה!A:K,6,0),"")</f>
        <v/>
      </c>
      <c r="M109" s="39" t="str">
        <f>IFERROR(VLOOKUP(D109,מרכבה!A:K,2,0),"")</f>
        <v/>
      </c>
      <c r="N109" s="414" t="str">
        <f>IFERROR(VLOOKUP(D109,מרכבה!A:K,8,0),"")</f>
        <v/>
      </c>
      <c r="O109" s="414" t="str">
        <f>IFERROR(VLOOKUP(E109,מרכבה!A:K,9,0),"")</f>
        <v/>
      </c>
      <c r="P109" s="415" t="str">
        <f t="shared" si="5"/>
        <v/>
      </c>
      <c r="Q109" s="40" t="str">
        <f>'קיזוזים בגין איחורים'!F109</f>
        <v/>
      </c>
      <c r="R109" s="41" t="str">
        <f>IF(B109="","",'קיזוזים- החלטות ועדה'!E109)</f>
        <v/>
      </c>
      <c r="S109" s="41" t="str">
        <f>'הגבלה לסכום מבוקש (2)'!W109</f>
        <v/>
      </c>
      <c r="T109" s="351"/>
      <c r="U109" s="351"/>
    </row>
    <row r="110" spans="2:21" hidden="1" x14ac:dyDescent="0.25">
      <c r="B110" s="38" t="str">
        <f t="shared" si="3"/>
        <v/>
      </c>
      <c r="C110" s="39" t="str">
        <f>IF('תנאי סף'!F110="","",'תנאי סף'!F110)</f>
        <v/>
      </c>
      <c r="D110" s="348"/>
      <c r="E110" s="348"/>
      <c r="F110" s="348"/>
      <c r="G110" s="39" t="str">
        <f t="shared" si="4"/>
        <v/>
      </c>
      <c r="H110" s="416" t="str">
        <f>IF(IFERROR(VLOOKUP(E110,מרכבה!A:K,4,0),"")=K110,"","no")</f>
        <v/>
      </c>
      <c r="I110" s="39" t="str">
        <f>IFERROR(VLOOKUP(D110,מרכבה!A:K,7,0),"")</f>
        <v/>
      </c>
      <c r="J110" s="39" t="str">
        <f>IFERROR(VLOOKUP(D110,מרכבה!A:K,5,0),"")</f>
        <v/>
      </c>
      <c r="K110" s="39" t="str">
        <f>IFERROR(VLOOKUP(D110,מרכבה!A:K,4,0),"")</f>
        <v/>
      </c>
      <c r="L110" s="39" t="str">
        <f>IFERROR(VLOOKUP(D110,מרכבה!A:K,6,0),"")</f>
        <v/>
      </c>
      <c r="M110" s="39" t="str">
        <f>IFERROR(VLOOKUP(D110,מרכבה!A:K,2,0),"")</f>
        <v/>
      </c>
      <c r="N110" s="414" t="str">
        <f>IFERROR(VLOOKUP(D110,מרכבה!A:K,8,0),"")</f>
        <v/>
      </c>
      <c r="O110" s="414" t="str">
        <f>IFERROR(VLOOKUP(E110,מרכבה!A:K,9,0),"")</f>
        <v/>
      </c>
      <c r="P110" s="415" t="str">
        <f t="shared" si="5"/>
        <v/>
      </c>
      <c r="Q110" s="40" t="str">
        <f>'קיזוזים בגין איחורים'!F110</f>
        <v/>
      </c>
      <c r="R110" s="41" t="str">
        <f>IF(B110="","",'קיזוזים- החלטות ועדה'!E110)</f>
        <v/>
      </c>
      <c r="S110" s="41" t="str">
        <f>'הגבלה לסכום מבוקש (2)'!W110</f>
        <v/>
      </c>
      <c r="T110" s="351"/>
      <c r="U110" s="351"/>
    </row>
    <row r="111" spans="2:21" hidden="1" x14ac:dyDescent="0.25">
      <c r="B111" s="38" t="str">
        <f t="shared" si="3"/>
        <v/>
      </c>
      <c r="C111" s="39" t="str">
        <f>IF('תנאי סף'!F111="","",'תנאי סף'!F111)</f>
        <v/>
      </c>
      <c r="D111" s="348"/>
      <c r="E111" s="348"/>
      <c r="F111" s="348"/>
      <c r="G111" s="39" t="str">
        <f t="shared" si="4"/>
        <v/>
      </c>
      <c r="H111" s="416" t="str">
        <f>IF(IFERROR(VLOOKUP(E111,מרכבה!A:K,4,0),"")=K111,"","no")</f>
        <v/>
      </c>
      <c r="I111" s="39" t="str">
        <f>IFERROR(VLOOKUP(D111,מרכבה!A:K,7,0),"")</f>
        <v/>
      </c>
      <c r="J111" s="39" t="str">
        <f>IFERROR(VLOOKUP(D111,מרכבה!A:K,5,0),"")</f>
        <v/>
      </c>
      <c r="K111" s="39" t="str">
        <f>IFERROR(VLOOKUP(D111,מרכבה!A:K,4,0),"")</f>
        <v/>
      </c>
      <c r="L111" s="39" t="str">
        <f>IFERROR(VLOOKUP(D111,מרכבה!A:K,6,0),"")</f>
        <v/>
      </c>
      <c r="M111" s="39" t="str">
        <f>IFERROR(VLOOKUP(D111,מרכבה!A:K,2,0),"")</f>
        <v/>
      </c>
      <c r="N111" s="414" t="str">
        <f>IFERROR(VLOOKUP(D111,מרכבה!A:K,8,0),"")</f>
        <v/>
      </c>
      <c r="O111" s="414" t="str">
        <f>IFERROR(VLOOKUP(E111,מרכבה!A:K,9,0),"")</f>
        <v/>
      </c>
      <c r="P111" s="415" t="str">
        <f t="shared" si="5"/>
        <v/>
      </c>
      <c r="Q111" s="40" t="str">
        <f>'קיזוזים בגין איחורים'!F111</f>
        <v/>
      </c>
      <c r="R111" s="41" t="str">
        <f>IF(B111="","",'קיזוזים- החלטות ועדה'!E111)</f>
        <v/>
      </c>
      <c r="S111" s="41" t="str">
        <f>'הגבלה לסכום מבוקש (2)'!W111</f>
        <v/>
      </c>
      <c r="T111" s="351"/>
      <c r="U111" s="351"/>
    </row>
    <row r="112" spans="2:21" hidden="1" x14ac:dyDescent="0.25">
      <c r="B112" s="38" t="str">
        <f t="shared" si="3"/>
        <v/>
      </c>
      <c r="C112" s="39" t="str">
        <f>IF('תנאי סף'!F112="","",'תנאי סף'!F112)</f>
        <v/>
      </c>
      <c r="D112" s="348"/>
      <c r="E112" s="348"/>
      <c r="F112" s="348"/>
      <c r="G112" s="39" t="str">
        <f t="shared" si="4"/>
        <v/>
      </c>
      <c r="H112" s="416" t="str">
        <f>IF(IFERROR(VLOOKUP(E112,מרכבה!A:K,4,0),"")=K112,"","no")</f>
        <v/>
      </c>
      <c r="I112" s="39" t="str">
        <f>IFERROR(VLOOKUP(D112,מרכבה!A:K,7,0),"")</f>
        <v/>
      </c>
      <c r="J112" s="39" t="str">
        <f>IFERROR(VLOOKUP(D112,מרכבה!A:K,5,0),"")</f>
        <v/>
      </c>
      <c r="K112" s="39" t="str">
        <f>IFERROR(VLOOKUP(D112,מרכבה!A:K,4,0),"")</f>
        <v/>
      </c>
      <c r="L112" s="39" t="str">
        <f>IFERROR(VLOOKUP(D112,מרכבה!A:K,6,0),"")</f>
        <v/>
      </c>
      <c r="M112" s="39" t="str">
        <f>IFERROR(VLOOKUP(D112,מרכבה!A:K,2,0),"")</f>
        <v/>
      </c>
      <c r="N112" s="414" t="str">
        <f>IFERROR(VLOOKUP(D112,מרכבה!A:K,8,0),"")</f>
        <v/>
      </c>
      <c r="O112" s="414" t="str">
        <f>IFERROR(VLOOKUP(E112,מרכבה!A:K,9,0),"")</f>
        <v/>
      </c>
      <c r="P112" s="415" t="str">
        <f t="shared" si="5"/>
        <v/>
      </c>
      <c r="Q112" s="40" t="str">
        <f>'קיזוזים בגין איחורים'!F112</f>
        <v/>
      </c>
      <c r="R112" s="41" t="str">
        <f>IF(B112="","",'קיזוזים- החלטות ועדה'!E112)</f>
        <v/>
      </c>
      <c r="S112" s="41" t="str">
        <f>'הגבלה לסכום מבוקש (2)'!W112</f>
        <v/>
      </c>
      <c r="T112" s="351"/>
      <c r="U112" s="351"/>
    </row>
    <row r="113" spans="2:21" hidden="1" x14ac:dyDescent="0.25">
      <c r="B113" s="38" t="str">
        <f t="shared" si="3"/>
        <v/>
      </c>
      <c r="C113" s="39" t="str">
        <f>IF('תנאי סף'!F113="","",'תנאי סף'!F113)</f>
        <v/>
      </c>
      <c r="D113" s="348"/>
      <c r="E113" s="348"/>
      <c r="F113" s="348"/>
      <c r="G113" s="39" t="str">
        <f t="shared" si="4"/>
        <v/>
      </c>
      <c r="H113" s="416" t="str">
        <f>IF(IFERROR(VLOOKUP(E113,מרכבה!A:K,4,0),"")=K113,"","no")</f>
        <v/>
      </c>
      <c r="I113" s="39" t="str">
        <f>IFERROR(VLOOKUP(D113,מרכבה!A:K,7,0),"")</f>
        <v/>
      </c>
      <c r="J113" s="39" t="str">
        <f>IFERROR(VLOOKUP(D113,מרכבה!A:K,5,0),"")</f>
        <v/>
      </c>
      <c r="K113" s="39" t="str">
        <f>IFERROR(VLOOKUP(D113,מרכבה!A:K,4,0),"")</f>
        <v/>
      </c>
      <c r="L113" s="39" t="str">
        <f>IFERROR(VLOOKUP(D113,מרכבה!A:K,6,0),"")</f>
        <v/>
      </c>
      <c r="M113" s="39" t="str">
        <f>IFERROR(VLOOKUP(D113,מרכבה!A:K,2,0),"")</f>
        <v/>
      </c>
      <c r="N113" s="414" t="str">
        <f>IFERROR(VLOOKUP(D113,מרכבה!A:K,8,0),"")</f>
        <v/>
      </c>
      <c r="O113" s="414" t="str">
        <f>IFERROR(VLOOKUP(E113,מרכבה!A:K,9,0),"")</f>
        <v/>
      </c>
      <c r="P113" s="415" t="str">
        <f t="shared" si="5"/>
        <v/>
      </c>
      <c r="Q113" s="40" t="str">
        <f>'קיזוזים בגין איחורים'!F113</f>
        <v/>
      </c>
      <c r="R113" s="41" t="str">
        <f>IF(B113="","",'קיזוזים- החלטות ועדה'!E113)</f>
        <v/>
      </c>
      <c r="S113" s="41" t="str">
        <f>'הגבלה לסכום מבוקש (2)'!W113</f>
        <v/>
      </c>
      <c r="T113" s="351"/>
      <c r="U113" s="351"/>
    </row>
    <row r="114" spans="2:21" hidden="1" x14ac:dyDescent="0.25">
      <c r="B114" s="38" t="str">
        <f t="shared" si="3"/>
        <v/>
      </c>
      <c r="C114" s="39" t="str">
        <f>IF('תנאי סף'!F114="","",'תנאי סף'!F114)</f>
        <v/>
      </c>
      <c r="D114" s="348"/>
      <c r="E114" s="348"/>
      <c r="F114" s="348"/>
      <c r="G114" s="39" t="str">
        <f t="shared" si="4"/>
        <v/>
      </c>
      <c r="H114" s="416" t="str">
        <f>IF(IFERROR(VLOOKUP(E114,מרכבה!A:K,4,0),"")=K114,"","no")</f>
        <v/>
      </c>
      <c r="I114" s="39" t="str">
        <f>IFERROR(VLOOKUP(D114,מרכבה!A:K,7,0),"")</f>
        <v/>
      </c>
      <c r="J114" s="39" t="str">
        <f>IFERROR(VLOOKUP(D114,מרכבה!A:K,5,0),"")</f>
        <v/>
      </c>
      <c r="K114" s="39" t="str">
        <f>IFERROR(VLOOKUP(D114,מרכבה!A:K,4,0),"")</f>
        <v/>
      </c>
      <c r="L114" s="39" t="str">
        <f>IFERROR(VLOOKUP(D114,מרכבה!A:K,6,0),"")</f>
        <v/>
      </c>
      <c r="M114" s="39" t="str">
        <f>IFERROR(VLOOKUP(D114,מרכבה!A:K,2,0),"")</f>
        <v/>
      </c>
      <c r="N114" s="414" t="str">
        <f>IFERROR(VLOOKUP(D114,מרכבה!A:K,8,0),"")</f>
        <v/>
      </c>
      <c r="O114" s="414" t="str">
        <f>IFERROR(VLOOKUP(E114,מרכבה!A:K,9,0),"")</f>
        <v/>
      </c>
      <c r="P114" s="415" t="str">
        <f t="shared" si="5"/>
        <v/>
      </c>
      <c r="Q114" s="40" t="str">
        <f>'קיזוזים בגין איחורים'!F114</f>
        <v/>
      </c>
      <c r="R114" s="41" t="str">
        <f>IF(B114="","",'קיזוזים- החלטות ועדה'!E114)</f>
        <v/>
      </c>
      <c r="S114" s="41" t="str">
        <f>'הגבלה לסכום מבוקש (2)'!W114</f>
        <v/>
      </c>
      <c r="T114" s="351"/>
      <c r="U114" s="351"/>
    </row>
    <row r="115" spans="2:21" hidden="1" x14ac:dyDescent="0.25">
      <c r="B115" s="38" t="str">
        <f t="shared" si="3"/>
        <v/>
      </c>
      <c r="C115" s="39" t="str">
        <f>IF('תנאי סף'!F115="","",'תנאי סף'!F115)</f>
        <v/>
      </c>
      <c r="D115" s="348"/>
      <c r="E115" s="348"/>
      <c r="F115" s="348"/>
      <c r="G115" s="39" t="str">
        <f t="shared" si="4"/>
        <v/>
      </c>
      <c r="H115" s="416" t="str">
        <f>IF(IFERROR(VLOOKUP(E115,מרכבה!A:K,4,0),"")=K115,"","no")</f>
        <v/>
      </c>
      <c r="I115" s="39" t="str">
        <f>IFERROR(VLOOKUP(D115,מרכבה!A:K,7,0),"")</f>
        <v/>
      </c>
      <c r="J115" s="39" t="str">
        <f>IFERROR(VLOOKUP(D115,מרכבה!A:K,5,0),"")</f>
        <v/>
      </c>
      <c r="K115" s="39" t="str">
        <f>IFERROR(VLOOKUP(D115,מרכבה!A:K,4,0),"")</f>
        <v/>
      </c>
      <c r="L115" s="39" t="str">
        <f>IFERROR(VLOOKUP(D115,מרכבה!A:K,6,0),"")</f>
        <v/>
      </c>
      <c r="M115" s="39" t="str">
        <f>IFERROR(VLOOKUP(D115,מרכבה!A:K,2,0),"")</f>
        <v/>
      </c>
      <c r="N115" s="414" t="str">
        <f>IFERROR(VLOOKUP(D115,מרכבה!A:K,8,0),"")</f>
        <v/>
      </c>
      <c r="O115" s="414" t="str">
        <f>IFERROR(VLOOKUP(E115,מרכבה!A:K,9,0),"")</f>
        <v/>
      </c>
      <c r="P115" s="415" t="str">
        <f t="shared" si="5"/>
        <v/>
      </c>
      <c r="Q115" s="40" t="str">
        <f>'קיזוזים בגין איחורים'!F115</f>
        <v/>
      </c>
      <c r="R115" s="41" t="str">
        <f>IF(B115="","",'קיזוזים- החלטות ועדה'!E115)</f>
        <v/>
      </c>
      <c r="S115" s="41" t="str">
        <f>'הגבלה לסכום מבוקש (2)'!W115</f>
        <v/>
      </c>
      <c r="T115" s="351"/>
      <c r="U115" s="351"/>
    </row>
    <row r="116" spans="2:21" hidden="1" x14ac:dyDescent="0.25">
      <c r="B116" s="38" t="str">
        <f t="shared" si="3"/>
        <v/>
      </c>
      <c r="C116" s="39" t="str">
        <f>IF('תנאי סף'!F116="","",'תנאי סף'!F116)</f>
        <v/>
      </c>
      <c r="D116" s="348"/>
      <c r="E116" s="348"/>
      <c r="F116" s="348"/>
      <c r="G116" s="39" t="str">
        <f t="shared" si="4"/>
        <v/>
      </c>
      <c r="H116" s="416" t="str">
        <f>IF(IFERROR(VLOOKUP(E116,מרכבה!A:K,4,0),"")=K116,"","no")</f>
        <v/>
      </c>
      <c r="I116" s="39" t="str">
        <f>IFERROR(VLOOKUP(D116,מרכבה!A:K,7,0),"")</f>
        <v/>
      </c>
      <c r="J116" s="39" t="str">
        <f>IFERROR(VLOOKUP(D116,מרכבה!A:K,5,0),"")</f>
        <v/>
      </c>
      <c r="K116" s="39" t="str">
        <f>IFERROR(VLOOKUP(D116,מרכבה!A:K,4,0),"")</f>
        <v/>
      </c>
      <c r="L116" s="39" t="str">
        <f>IFERROR(VLOOKUP(D116,מרכבה!A:K,6,0),"")</f>
        <v/>
      </c>
      <c r="M116" s="39" t="str">
        <f>IFERROR(VLOOKUP(D116,מרכבה!A:K,2,0),"")</f>
        <v/>
      </c>
      <c r="N116" s="414" t="str">
        <f>IFERROR(VLOOKUP(D116,מרכבה!A:K,8,0),"")</f>
        <v/>
      </c>
      <c r="O116" s="414" t="str">
        <f>IFERROR(VLOOKUP(E116,מרכבה!A:K,9,0),"")</f>
        <v/>
      </c>
      <c r="P116" s="415" t="str">
        <f t="shared" si="5"/>
        <v/>
      </c>
      <c r="Q116" s="40" t="str">
        <f>'קיזוזים בגין איחורים'!F116</f>
        <v/>
      </c>
      <c r="R116" s="41" t="str">
        <f>IF(B116="","",'קיזוזים- החלטות ועדה'!E116)</f>
        <v/>
      </c>
      <c r="S116" s="41" t="str">
        <f>'הגבלה לסכום מבוקש (2)'!W116</f>
        <v/>
      </c>
      <c r="T116" s="351"/>
      <c r="U116" s="351"/>
    </row>
    <row r="117" spans="2:21" hidden="1" x14ac:dyDescent="0.25">
      <c r="B117" s="38" t="str">
        <f t="shared" si="3"/>
        <v/>
      </c>
      <c r="C117" s="39" t="str">
        <f>IF('תנאי סף'!F117="","",'תנאי סף'!F117)</f>
        <v/>
      </c>
      <c r="D117" s="348"/>
      <c r="E117" s="348"/>
      <c r="F117" s="348"/>
      <c r="G117" s="39" t="str">
        <f t="shared" si="4"/>
        <v/>
      </c>
      <c r="H117" s="416" t="str">
        <f>IF(IFERROR(VLOOKUP(E117,מרכבה!A:K,4,0),"")=K117,"","no")</f>
        <v/>
      </c>
      <c r="I117" s="39" t="str">
        <f>IFERROR(VLOOKUP(D117,מרכבה!A:K,7,0),"")</f>
        <v/>
      </c>
      <c r="J117" s="39" t="str">
        <f>IFERROR(VLOOKUP(D117,מרכבה!A:K,5,0),"")</f>
        <v/>
      </c>
      <c r="K117" s="39" t="str">
        <f>IFERROR(VLOOKUP(D117,מרכבה!A:K,4,0),"")</f>
        <v/>
      </c>
      <c r="L117" s="39" t="str">
        <f>IFERROR(VLOOKUP(D117,מרכבה!A:K,6,0),"")</f>
        <v/>
      </c>
      <c r="M117" s="39" t="str">
        <f>IFERROR(VLOOKUP(D117,מרכבה!A:K,2,0),"")</f>
        <v/>
      </c>
      <c r="N117" s="414" t="str">
        <f>IFERROR(VLOOKUP(D117,מרכבה!A:K,8,0),"")</f>
        <v/>
      </c>
      <c r="O117" s="414" t="str">
        <f>IFERROR(VLOOKUP(E117,מרכבה!A:K,9,0),"")</f>
        <v/>
      </c>
      <c r="P117" s="415" t="str">
        <f t="shared" si="5"/>
        <v/>
      </c>
      <c r="Q117" s="40" t="str">
        <f>'קיזוזים בגין איחורים'!F117</f>
        <v/>
      </c>
      <c r="R117" s="41" t="str">
        <f>IF(B117="","",'קיזוזים- החלטות ועדה'!E117)</f>
        <v/>
      </c>
      <c r="S117" s="41" t="str">
        <f>'הגבלה לסכום מבוקש (2)'!W117</f>
        <v/>
      </c>
      <c r="T117" s="351"/>
      <c r="U117" s="351"/>
    </row>
    <row r="118" spans="2:21" hidden="1" x14ac:dyDescent="0.25">
      <c r="B118" s="38" t="str">
        <f t="shared" si="3"/>
        <v/>
      </c>
      <c r="C118" s="39" t="str">
        <f>IF('תנאי סף'!F118="","",'תנאי סף'!F118)</f>
        <v/>
      </c>
      <c r="D118" s="348"/>
      <c r="E118" s="348"/>
      <c r="F118" s="348"/>
      <c r="G118" s="39" t="str">
        <f t="shared" si="4"/>
        <v/>
      </c>
      <c r="H118" s="416" t="str">
        <f>IF(IFERROR(VLOOKUP(E118,מרכבה!A:K,4,0),"")=K118,"","no")</f>
        <v/>
      </c>
      <c r="I118" s="39" t="str">
        <f>IFERROR(VLOOKUP(D118,מרכבה!A:K,7,0),"")</f>
        <v/>
      </c>
      <c r="J118" s="39" t="str">
        <f>IFERROR(VLOOKUP(D118,מרכבה!A:K,5,0),"")</f>
        <v/>
      </c>
      <c r="K118" s="39" t="str">
        <f>IFERROR(VLOOKUP(D118,מרכבה!A:K,4,0),"")</f>
        <v/>
      </c>
      <c r="L118" s="39" t="str">
        <f>IFERROR(VLOOKUP(D118,מרכבה!A:K,6,0),"")</f>
        <v/>
      </c>
      <c r="M118" s="39" t="str">
        <f>IFERROR(VLOOKUP(D118,מרכבה!A:K,2,0),"")</f>
        <v/>
      </c>
      <c r="N118" s="414" t="str">
        <f>IFERROR(VLOOKUP(D118,מרכבה!A:K,8,0),"")</f>
        <v/>
      </c>
      <c r="O118" s="414" t="str">
        <f>IFERROR(VLOOKUP(E118,מרכבה!A:K,9,0),"")</f>
        <v/>
      </c>
      <c r="P118" s="415" t="str">
        <f t="shared" si="5"/>
        <v/>
      </c>
      <c r="Q118" s="40" t="str">
        <f>'קיזוזים בגין איחורים'!F118</f>
        <v/>
      </c>
      <c r="R118" s="41" t="str">
        <f>IF(B118="","",'קיזוזים- החלטות ועדה'!E118)</f>
        <v/>
      </c>
      <c r="S118" s="41" t="str">
        <f>'הגבלה לסכום מבוקש (2)'!W118</f>
        <v/>
      </c>
      <c r="T118" s="351"/>
      <c r="U118" s="351"/>
    </row>
    <row r="119" spans="2:21" hidden="1" x14ac:dyDescent="0.25">
      <c r="B119" s="38" t="str">
        <f t="shared" si="3"/>
        <v/>
      </c>
      <c r="C119" s="39" t="str">
        <f>IF('תנאי סף'!F119="","",'תנאי סף'!F119)</f>
        <v/>
      </c>
      <c r="D119" s="348"/>
      <c r="E119" s="348"/>
      <c r="F119" s="348"/>
      <c r="G119" s="39" t="str">
        <f t="shared" si="4"/>
        <v/>
      </c>
      <c r="H119" s="416" t="str">
        <f>IF(IFERROR(VLOOKUP(E119,מרכבה!A:K,4,0),"")=K119,"","no")</f>
        <v/>
      </c>
      <c r="I119" s="39" t="str">
        <f>IFERROR(VLOOKUP(D119,מרכבה!A:K,7,0),"")</f>
        <v/>
      </c>
      <c r="J119" s="39" t="str">
        <f>IFERROR(VLOOKUP(D119,מרכבה!A:K,5,0),"")</f>
        <v/>
      </c>
      <c r="K119" s="39" t="str">
        <f>IFERROR(VLOOKUP(D119,מרכבה!A:K,4,0),"")</f>
        <v/>
      </c>
      <c r="L119" s="39" t="str">
        <f>IFERROR(VLOOKUP(D119,מרכבה!A:K,6,0),"")</f>
        <v/>
      </c>
      <c r="M119" s="39" t="str">
        <f>IFERROR(VLOOKUP(D119,מרכבה!A:K,2,0),"")</f>
        <v/>
      </c>
      <c r="N119" s="414" t="str">
        <f>IFERROR(VLOOKUP(D119,מרכבה!A:K,8,0),"")</f>
        <v/>
      </c>
      <c r="O119" s="414" t="str">
        <f>IFERROR(VLOOKUP(E119,מרכבה!A:K,9,0),"")</f>
        <v/>
      </c>
      <c r="P119" s="415" t="str">
        <f t="shared" si="5"/>
        <v/>
      </c>
      <c r="Q119" s="40" t="str">
        <f>'קיזוזים בגין איחורים'!F119</f>
        <v/>
      </c>
      <c r="R119" s="41" t="str">
        <f>IF(B119="","",'קיזוזים- החלטות ועדה'!E119)</f>
        <v/>
      </c>
      <c r="S119" s="41" t="str">
        <f>'הגבלה לסכום מבוקש (2)'!W119</f>
        <v/>
      </c>
      <c r="T119" s="351"/>
      <c r="U119" s="351"/>
    </row>
    <row r="120" spans="2:21" hidden="1" x14ac:dyDescent="0.25">
      <c r="B120" s="38" t="str">
        <f t="shared" si="3"/>
        <v/>
      </c>
      <c r="C120" s="39" t="str">
        <f>IF('תנאי סף'!F120="","",'תנאי סף'!F120)</f>
        <v/>
      </c>
      <c r="D120" s="348"/>
      <c r="E120" s="348"/>
      <c r="F120" s="348"/>
      <c r="G120" s="39" t="str">
        <f t="shared" si="4"/>
        <v/>
      </c>
      <c r="H120" s="416" t="str">
        <f>IF(IFERROR(VLOOKUP(E120,מרכבה!A:K,4,0),"")=K120,"","no")</f>
        <v/>
      </c>
      <c r="I120" s="39" t="str">
        <f>IFERROR(VLOOKUP(D120,מרכבה!A:K,7,0),"")</f>
        <v/>
      </c>
      <c r="J120" s="39" t="str">
        <f>IFERROR(VLOOKUP(D120,מרכבה!A:K,5,0),"")</f>
        <v/>
      </c>
      <c r="K120" s="39" t="str">
        <f>IFERROR(VLOOKUP(D120,מרכבה!A:K,4,0),"")</f>
        <v/>
      </c>
      <c r="L120" s="39" t="str">
        <f>IFERROR(VLOOKUP(D120,מרכבה!A:K,6,0),"")</f>
        <v/>
      </c>
      <c r="M120" s="39" t="str">
        <f>IFERROR(VLOOKUP(D120,מרכבה!A:K,2,0),"")</f>
        <v/>
      </c>
      <c r="N120" s="414" t="str">
        <f>IFERROR(VLOOKUP(D120,מרכבה!A:K,8,0),"")</f>
        <v/>
      </c>
      <c r="O120" s="414" t="str">
        <f>IFERROR(VLOOKUP(E120,מרכבה!A:K,9,0),"")</f>
        <v/>
      </c>
      <c r="P120" s="415" t="str">
        <f t="shared" si="5"/>
        <v/>
      </c>
      <c r="Q120" s="40" t="str">
        <f>'קיזוזים בגין איחורים'!F120</f>
        <v/>
      </c>
      <c r="R120" s="41" t="str">
        <f>IF(B120="","",'קיזוזים- החלטות ועדה'!E120)</f>
        <v/>
      </c>
      <c r="S120" s="41" t="str">
        <f>'הגבלה לסכום מבוקש (2)'!W120</f>
        <v/>
      </c>
      <c r="T120" s="351"/>
      <c r="U120" s="351"/>
    </row>
    <row r="121" spans="2:21" hidden="1" x14ac:dyDescent="0.25">
      <c r="B121" s="38" t="str">
        <f t="shared" si="3"/>
        <v/>
      </c>
      <c r="C121" s="39" t="str">
        <f>IF('תנאי סף'!F121="","",'תנאי סף'!F121)</f>
        <v/>
      </c>
      <c r="D121" s="348"/>
      <c r="E121" s="348"/>
      <c r="F121" s="348"/>
      <c r="G121" s="39" t="str">
        <f t="shared" si="4"/>
        <v/>
      </c>
      <c r="H121" s="416" t="str">
        <f>IF(IFERROR(VLOOKUP(E121,מרכבה!A:K,4,0),"")=K121,"","no")</f>
        <v/>
      </c>
      <c r="I121" s="39" t="str">
        <f>IFERROR(VLOOKUP(D121,מרכבה!A:K,7,0),"")</f>
        <v/>
      </c>
      <c r="J121" s="39" t="str">
        <f>IFERROR(VLOOKUP(D121,מרכבה!A:K,5,0),"")</f>
        <v/>
      </c>
      <c r="K121" s="39" t="str">
        <f>IFERROR(VLOOKUP(D121,מרכבה!A:K,4,0),"")</f>
        <v/>
      </c>
      <c r="L121" s="39" t="str">
        <f>IFERROR(VLOOKUP(D121,מרכבה!A:K,6,0),"")</f>
        <v/>
      </c>
      <c r="M121" s="39" t="str">
        <f>IFERROR(VLOOKUP(D121,מרכבה!A:K,2,0),"")</f>
        <v/>
      </c>
      <c r="N121" s="414" t="str">
        <f>IFERROR(VLOOKUP(D121,מרכבה!A:K,8,0),"")</f>
        <v/>
      </c>
      <c r="O121" s="414" t="str">
        <f>IFERROR(VLOOKUP(E121,מרכבה!A:K,9,0),"")</f>
        <v/>
      </c>
      <c r="P121" s="415" t="str">
        <f t="shared" si="5"/>
        <v/>
      </c>
      <c r="Q121" s="40" t="str">
        <f>'קיזוזים בגין איחורים'!F121</f>
        <v/>
      </c>
      <c r="R121" s="41" t="str">
        <f>IF(B121="","",'קיזוזים- החלטות ועדה'!E121)</f>
        <v/>
      </c>
      <c r="S121" s="41" t="str">
        <f>'הגבלה לסכום מבוקש (2)'!W121</f>
        <v/>
      </c>
      <c r="T121" s="351"/>
      <c r="U121" s="351"/>
    </row>
    <row r="122" spans="2:21" hidden="1" x14ac:dyDescent="0.25">
      <c r="B122" s="38" t="str">
        <f t="shared" si="3"/>
        <v/>
      </c>
      <c r="C122" s="39" t="str">
        <f>IF('תנאי סף'!F122="","",'תנאי סף'!F122)</f>
        <v/>
      </c>
      <c r="D122" s="348"/>
      <c r="E122" s="348"/>
      <c r="F122" s="348"/>
      <c r="G122" s="39" t="str">
        <f t="shared" si="4"/>
        <v/>
      </c>
      <c r="H122" s="416" t="str">
        <f>IF(IFERROR(VLOOKUP(E122,מרכבה!A:K,4,0),"")=K122,"","no")</f>
        <v/>
      </c>
      <c r="I122" s="39" t="str">
        <f>IFERROR(VLOOKUP(D122,מרכבה!A:K,7,0),"")</f>
        <v/>
      </c>
      <c r="J122" s="39" t="str">
        <f>IFERROR(VLOOKUP(D122,מרכבה!A:K,5,0),"")</f>
        <v/>
      </c>
      <c r="K122" s="39" t="str">
        <f>IFERROR(VLOOKUP(D122,מרכבה!A:K,4,0),"")</f>
        <v/>
      </c>
      <c r="L122" s="39" t="str">
        <f>IFERROR(VLOOKUP(D122,מרכבה!A:K,6,0),"")</f>
        <v/>
      </c>
      <c r="M122" s="39" t="str">
        <f>IFERROR(VLOOKUP(D122,מרכבה!A:K,2,0),"")</f>
        <v/>
      </c>
      <c r="N122" s="414" t="str">
        <f>IFERROR(VLOOKUP(D122,מרכבה!A:K,8,0),"")</f>
        <v/>
      </c>
      <c r="O122" s="414" t="str">
        <f>IFERROR(VLOOKUP(E122,מרכבה!A:K,9,0),"")</f>
        <v/>
      </c>
      <c r="P122" s="415" t="str">
        <f t="shared" si="5"/>
        <v/>
      </c>
      <c r="Q122" s="40" t="str">
        <f>'קיזוזים בגין איחורים'!F122</f>
        <v/>
      </c>
      <c r="R122" s="41" t="str">
        <f>IF(B122="","",'קיזוזים- החלטות ועדה'!E122)</f>
        <v/>
      </c>
      <c r="S122" s="41" t="str">
        <f>'הגבלה לסכום מבוקש (2)'!W122</f>
        <v/>
      </c>
      <c r="T122" s="351"/>
      <c r="U122" s="351"/>
    </row>
    <row r="123" spans="2:21" hidden="1" x14ac:dyDescent="0.25">
      <c r="B123" s="38" t="str">
        <f t="shared" si="3"/>
        <v/>
      </c>
      <c r="C123" s="39" t="str">
        <f>IF('תנאי סף'!F123="","",'תנאי סף'!F123)</f>
        <v/>
      </c>
      <c r="D123" s="348"/>
      <c r="E123" s="348"/>
      <c r="F123" s="348"/>
      <c r="G123" s="39" t="str">
        <f t="shared" si="4"/>
        <v/>
      </c>
      <c r="H123" s="416" t="str">
        <f>IF(IFERROR(VLOOKUP(E123,מרכבה!A:K,4,0),"")=K123,"","no")</f>
        <v/>
      </c>
      <c r="I123" s="39" t="str">
        <f>IFERROR(VLOOKUP(D123,מרכבה!A:K,7,0),"")</f>
        <v/>
      </c>
      <c r="J123" s="39" t="str">
        <f>IFERROR(VLOOKUP(D123,מרכבה!A:K,5,0),"")</f>
        <v/>
      </c>
      <c r="K123" s="39" t="str">
        <f>IFERROR(VLOOKUP(D123,מרכבה!A:K,4,0),"")</f>
        <v/>
      </c>
      <c r="L123" s="39" t="str">
        <f>IFERROR(VLOOKUP(D123,מרכבה!A:K,6,0),"")</f>
        <v/>
      </c>
      <c r="M123" s="39" t="str">
        <f>IFERROR(VLOOKUP(D123,מרכבה!A:K,2,0),"")</f>
        <v/>
      </c>
      <c r="N123" s="414" t="str">
        <f>IFERROR(VLOOKUP(D123,מרכבה!A:K,8,0),"")</f>
        <v/>
      </c>
      <c r="O123" s="414" t="str">
        <f>IFERROR(VLOOKUP(E123,מרכבה!A:K,9,0),"")</f>
        <v/>
      </c>
      <c r="P123" s="415" t="str">
        <f t="shared" si="5"/>
        <v/>
      </c>
      <c r="Q123" s="40" t="str">
        <f>'קיזוזים בגין איחורים'!F123</f>
        <v/>
      </c>
      <c r="R123" s="41" t="str">
        <f>IF(B123="","",'קיזוזים- החלטות ועדה'!E123)</f>
        <v/>
      </c>
      <c r="S123" s="41" t="str">
        <f>'הגבלה לסכום מבוקש (2)'!W123</f>
        <v/>
      </c>
      <c r="T123" s="351"/>
      <c r="U123" s="351"/>
    </row>
    <row r="124" spans="2:21" hidden="1" x14ac:dyDescent="0.25">
      <c r="B124" s="38" t="str">
        <f t="shared" si="3"/>
        <v/>
      </c>
      <c r="C124" s="39" t="str">
        <f>IF('תנאי סף'!F124="","",'תנאי סף'!F124)</f>
        <v/>
      </c>
      <c r="D124" s="348"/>
      <c r="E124" s="348"/>
      <c r="F124" s="348"/>
      <c r="G124" s="39" t="str">
        <f t="shared" si="4"/>
        <v/>
      </c>
      <c r="H124" s="416" t="str">
        <f>IF(IFERROR(VLOOKUP(E124,מרכבה!A:K,4,0),"")=K124,"","no")</f>
        <v/>
      </c>
      <c r="I124" s="39" t="str">
        <f>IFERROR(VLOOKUP(D124,מרכבה!A:K,7,0),"")</f>
        <v/>
      </c>
      <c r="J124" s="39" t="str">
        <f>IFERROR(VLOOKUP(D124,מרכבה!A:K,5,0),"")</f>
        <v/>
      </c>
      <c r="K124" s="39" t="str">
        <f>IFERROR(VLOOKUP(D124,מרכבה!A:K,4,0),"")</f>
        <v/>
      </c>
      <c r="L124" s="39" t="str">
        <f>IFERROR(VLOOKUP(D124,מרכבה!A:K,6,0),"")</f>
        <v/>
      </c>
      <c r="M124" s="39" t="str">
        <f>IFERROR(VLOOKUP(D124,מרכבה!A:K,2,0),"")</f>
        <v/>
      </c>
      <c r="N124" s="414" t="str">
        <f>IFERROR(VLOOKUP(D124,מרכבה!A:K,8,0),"")</f>
        <v/>
      </c>
      <c r="O124" s="414" t="str">
        <f>IFERROR(VLOOKUP(E124,מרכבה!A:K,9,0),"")</f>
        <v/>
      </c>
      <c r="P124" s="415" t="str">
        <f t="shared" si="5"/>
        <v/>
      </c>
      <c r="Q124" s="40" t="str">
        <f>'קיזוזים בגין איחורים'!F124</f>
        <v/>
      </c>
      <c r="R124" s="41" t="str">
        <f>IF(B124="","",'קיזוזים- החלטות ועדה'!E124)</f>
        <v/>
      </c>
      <c r="S124" s="41" t="str">
        <f>'הגבלה לסכום מבוקש (2)'!W124</f>
        <v/>
      </c>
      <c r="T124" s="351"/>
      <c r="U124" s="351"/>
    </row>
    <row r="125" spans="2:21" hidden="1" x14ac:dyDescent="0.25">
      <c r="B125" s="38" t="str">
        <f t="shared" si="3"/>
        <v/>
      </c>
      <c r="C125" s="39" t="str">
        <f>IF('תנאי סף'!F125="","",'תנאי סף'!F125)</f>
        <v/>
      </c>
      <c r="D125" s="348"/>
      <c r="E125" s="348"/>
      <c r="F125" s="348"/>
      <c r="G125" s="39" t="str">
        <f t="shared" si="4"/>
        <v/>
      </c>
      <c r="H125" s="416" t="str">
        <f>IF(IFERROR(VLOOKUP(E125,מרכבה!A:K,4,0),"")=K125,"","no")</f>
        <v/>
      </c>
      <c r="I125" s="39" t="str">
        <f>IFERROR(VLOOKUP(D125,מרכבה!A:K,7,0),"")</f>
        <v/>
      </c>
      <c r="J125" s="39" t="str">
        <f>IFERROR(VLOOKUP(D125,מרכבה!A:K,5,0),"")</f>
        <v/>
      </c>
      <c r="K125" s="39" t="str">
        <f>IFERROR(VLOOKUP(D125,מרכבה!A:K,4,0),"")</f>
        <v/>
      </c>
      <c r="L125" s="39" t="str">
        <f>IFERROR(VLOOKUP(D125,מרכבה!A:K,6,0),"")</f>
        <v/>
      </c>
      <c r="M125" s="39" t="str">
        <f>IFERROR(VLOOKUP(D125,מרכבה!A:K,2,0),"")</f>
        <v/>
      </c>
      <c r="N125" s="414" t="str">
        <f>IFERROR(VLOOKUP(D125,מרכבה!A:K,8,0),"")</f>
        <v/>
      </c>
      <c r="O125" s="414" t="str">
        <f>IFERROR(VLOOKUP(E125,מרכבה!A:K,9,0),"")</f>
        <v/>
      </c>
      <c r="P125" s="415" t="str">
        <f t="shared" si="5"/>
        <v/>
      </c>
      <c r="Q125" s="40" t="str">
        <f>'קיזוזים בגין איחורים'!F125</f>
        <v/>
      </c>
      <c r="R125" s="41" t="str">
        <f>IF(B125="","",'קיזוזים- החלטות ועדה'!E125)</f>
        <v/>
      </c>
      <c r="S125" s="41" t="str">
        <f>'הגבלה לסכום מבוקש (2)'!W125</f>
        <v/>
      </c>
      <c r="T125" s="351"/>
      <c r="U125" s="351"/>
    </row>
    <row r="126" spans="2:21" hidden="1" x14ac:dyDescent="0.25">
      <c r="B126" s="38" t="str">
        <f t="shared" si="3"/>
        <v/>
      </c>
      <c r="C126" s="39" t="str">
        <f>IF('תנאי סף'!F126="","",'תנאי סף'!F126)</f>
        <v/>
      </c>
      <c r="D126" s="348"/>
      <c r="E126" s="348"/>
      <c r="F126" s="348"/>
      <c r="G126" s="39" t="str">
        <f t="shared" si="4"/>
        <v/>
      </c>
      <c r="H126" s="416" t="str">
        <f>IF(IFERROR(VLOOKUP(E126,מרכבה!A:K,4,0),"")=K126,"","no")</f>
        <v/>
      </c>
      <c r="I126" s="39" t="str">
        <f>IFERROR(VLOOKUP(D126,מרכבה!A:K,7,0),"")</f>
        <v/>
      </c>
      <c r="J126" s="39" t="str">
        <f>IFERROR(VLOOKUP(D126,מרכבה!A:K,5,0),"")</f>
        <v/>
      </c>
      <c r="K126" s="39" t="str">
        <f>IFERROR(VLOOKUP(D126,מרכבה!A:K,4,0),"")</f>
        <v/>
      </c>
      <c r="L126" s="39" t="str">
        <f>IFERROR(VLOOKUP(D126,מרכבה!A:K,6,0),"")</f>
        <v/>
      </c>
      <c r="M126" s="39" t="str">
        <f>IFERROR(VLOOKUP(D126,מרכבה!A:K,2,0),"")</f>
        <v/>
      </c>
      <c r="N126" s="414" t="str">
        <f>IFERROR(VLOOKUP(D126,מרכבה!A:K,8,0),"")</f>
        <v/>
      </c>
      <c r="O126" s="414" t="str">
        <f>IFERROR(VLOOKUP(E126,מרכבה!A:K,9,0),"")</f>
        <v/>
      </c>
      <c r="P126" s="415" t="str">
        <f t="shared" si="5"/>
        <v/>
      </c>
      <c r="Q126" s="40" t="str">
        <f>'קיזוזים בגין איחורים'!F126</f>
        <v/>
      </c>
      <c r="R126" s="41" t="str">
        <f>IF(B126="","",'קיזוזים- החלטות ועדה'!E126)</f>
        <v/>
      </c>
      <c r="S126" s="41" t="str">
        <f>'הגבלה לסכום מבוקש (2)'!W126</f>
        <v/>
      </c>
      <c r="T126" s="351"/>
      <c r="U126" s="351"/>
    </row>
    <row r="127" spans="2:21" hidden="1" x14ac:dyDescent="0.25">
      <c r="B127" s="38" t="str">
        <f t="shared" si="3"/>
        <v/>
      </c>
      <c r="C127" s="39" t="str">
        <f>IF('תנאי סף'!F127="","",'תנאי סף'!F127)</f>
        <v/>
      </c>
      <c r="D127" s="348"/>
      <c r="E127" s="348"/>
      <c r="F127" s="348"/>
      <c r="G127" s="39" t="str">
        <f t="shared" si="4"/>
        <v/>
      </c>
      <c r="H127" s="416" t="str">
        <f>IF(IFERROR(VLOOKUP(E127,מרכבה!A:K,4,0),"")=K127,"","no")</f>
        <v/>
      </c>
      <c r="I127" s="39" t="str">
        <f>IFERROR(VLOOKUP(D127,מרכבה!A:K,7,0),"")</f>
        <v/>
      </c>
      <c r="J127" s="39" t="str">
        <f>IFERROR(VLOOKUP(D127,מרכבה!A:K,5,0),"")</f>
        <v/>
      </c>
      <c r="K127" s="39" t="str">
        <f>IFERROR(VLOOKUP(D127,מרכבה!A:K,4,0),"")</f>
        <v/>
      </c>
      <c r="L127" s="39" t="str">
        <f>IFERROR(VLOOKUP(D127,מרכבה!A:K,6,0),"")</f>
        <v/>
      </c>
      <c r="M127" s="39" t="str">
        <f>IFERROR(VLOOKUP(D127,מרכבה!A:K,2,0),"")</f>
        <v/>
      </c>
      <c r="N127" s="414" t="str">
        <f>IFERROR(VLOOKUP(D127,מרכבה!A:K,8,0),"")</f>
        <v/>
      </c>
      <c r="O127" s="414" t="str">
        <f>IFERROR(VLOOKUP(E127,מרכבה!A:K,9,0),"")</f>
        <v/>
      </c>
      <c r="P127" s="415" t="str">
        <f t="shared" si="5"/>
        <v/>
      </c>
      <c r="Q127" s="40" t="str">
        <f>'קיזוזים בגין איחורים'!F127</f>
        <v/>
      </c>
      <c r="R127" s="41" t="str">
        <f>IF(B127="","",'קיזוזים- החלטות ועדה'!E127)</f>
        <v/>
      </c>
      <c r="S127" s="41" t="str">
        <f>'הגבלה לסכום מבוקש (2)'!W127</f>
        <v/>
      </c>
      <c r="T127" s="351"/>
      <c r="U127" s="351"/>
    </row>
    <row r="128" spans="2:21" hidden="1" x14ac:dyDescent="0.25">
      <c r="B128" s="38" t="str">
        <f t="shared" si="3"/>
        <v/>
      </c>
      <c r="C128" s="39" t="str">
        <f>IF('תנאי סף'!F128="","",'תנאי סף'!F128)</f>
        <v/>
      </c>
      <c r="D128" s="348"/>
      <c r="E128" s="348"/>
      <c r="F128" s="348"/>
      <c r="G128" s="39" t="str">
        <f t="shared" si="4"/>
        <v/>
      </c>
      <c r="H128" s="416" t="str">
        <f>IF(IFERROR(VLOOKUP(E128,מרכבה!A:K,4,0),"")=K128,"","no")</f>
        <v/>
      </c>
      <c r="I128" s="39" t="str">
        <f>IFERROR(VLOOKUP(D128,מרכבה!A:K,7,0),"")</f>
        <v/>
      </c>
      <c r="J128" s="39" t="str">
        <f>IFERROR(VLOOKUP(D128,מרכבה!A:K,5,0),"")</f>
        <v/>
      </c>
      <c r="K128" s="39" t="str">
        <f>IFERROR(VLOOKUP(D128,מרכבה!A:K,4,0),"")</f>
        <v/>
      </c>
      <c r="L128" s="39" t="str">
        <f>IFERROR(VLOOKUP(D128,מרכבה!A:K,6,0),"")</f>
        <v/>
      </c>
      <c r="M128" s="39" t="str">
        <f>IFERROR(VLOOKUP(D128,מרכבה!A:K,2,0),"")</f>
        <v/>
      </c>
      <c r="N128" s="414" t="str">
        <f>IFERROR(VLOOKUP(D128,מרכבה!A:K,8,0),"")</f>
        <v/>
      </c>
      <c r="O128" s="414" t="str">
        <f>IFERROR(VLOOKUP(E128,מרכבה!A:K,9,0),"")</f>
        <v/>
      </c>
      <c r="P128" s="415" t="str">
        <f t="shared" si="5"/>
        <v/>
      </c>
      <c r="Q128" s="40" t="str">
        <f>'קיזוזים בגין איחורים'!F128</f>
        <v/>
      </c>
      <c r="R128" s="41" t="str">
        <f>IF(B128="","",'קיזוזים- החלטות ועדה'!E128)</f>
        <v/>
      </c>
      <c r="S128" s="41" t="str">
        <f>'הגבלה לסכום מבוקש (2)'!W128</f>
        <v/>
      </c>
      <c r="T128" s="351"/>
      <c r="U128" s="351"/>
    </row>
    <row r="129" spans="2:21" hidden="1" x14ac:dyDescent="0.25">
      <c r="B129" s="38" t="str">
        <f t="shared" si="3"/>
        <v/>
      </c>
      <c r="C129" s="39" t="str">
        <f>IF('תנאי סף'!F129="","",'תנאי סף'!F129)</f>
        <v/>
      </c>
      <c r="D129" s="348"/>
      <c r="E129" s="348"/>
      <c r="F129" s="348"/>
      <c r="G129" s="39" t="str">
        <f t="shared" si="4"/>
        <v/>
      </c>
      <c r="H129" s="416" t="str">
        <f>IF(IFERROR(VLOOKUP(E129,מרכבה!A:K,4,0),"")=K129,"","no")</f>
        <v/>
      </c>
      <c r="I129" s="39" t="str">
        <f>IFERROR(VLOOKUP(D129,מרכבה!A:K,7,0),"")</f>
        <v/>
      </c>
      <c r="J129" s="39" t="str">
        <f>IFERROR(VLOOKUP(D129,מרכבה!A:K,5,0),"")</f>
        <v/>
      </c>
      <c r="K129" s="39" t="str">
        <f>IFERROR(VLOOKUP(D129,מרכבה!A:K,4,0),"")</f>
        <v/>
      </c>
      <c r="L129" s="39" t="str">
        <f>IFERROR(VLOOKUP(D129,מרכבה!A:K,6,0),"")</f>
        <v/>
      </c>
      <c r="M129" s="39" t="str">
        <f>IFERROR(VLOOKUP(D129,מרכבה!A:K,2,0),"")</f>
        <v/>
      </c>
      <c r="N129" s="414" t="str">
        <f>IFERROR(VLOOKUP(D129,מרכבה!A:K,8,0),"")</f>
        <v/>
      </c>
      <c r="O129" s="414" t="str">
        <f>IFERROR(VLOOKUP(E129,מרכבה!A:K,9,0),"")</f>
        <v/>
      </c>
      <c r="P129" s="415" t="str">
        <f t="shared" si="5"/>
        <v/>
      </c>
      <c r="Q129" s="40" t="str">
        <f>'קיזוזים בגין איחורים'!F129</f>
        <v/>
      </c>
      <c r="R129" s="41" t="str">
        <f>IF(B129="","",'קיזוזים- החלטות ועדה'!E129)</f>
        <v/>
      </c>
      <c r="S129" s="41" t="str">
        <f>'הגבלה לסכום מבוקש (2)'!W129</f>
        <v/>
      </c>
      <c r="T129" s="351"/>
      <c r="U129" s="351"/>
    </row>
    <row r="130" spans="2:21" hidden="1" x14ac:dyDescent="0.25">
      <c r="B130" s="38" t="str">
        <f t="shared" si="3"/>
        <v/>
      </c>
      <c r="C130" s="39" t="str">
        <f>IF('תנאי סף'!F130="","",'תנאי סף'!F130)</f>
        <v/>
      </c>
      <c r="D130" s="348"/>
      <c r="E130" s="348"/>
      <c r="F130" s="348"/>
      <c r="G130" s="39" t="str">
        <f t="shared" si="4"/>
        <v/>
      </c>
      <c r="H130" s="416" t="str">
        <f>IF(IFERROR(VLOOKUP(E130,מרכבה!A:K,4,0),"")=K130,"","no")</f>
        <v/>
      </c>
      <c r="I130" s="39" t="str">
        <f>IFERROR(VLOOKUP(D130,מרכבה!A:K,7,0),"")</f>
        <v/>
      </c>
      <c r="J130" s="39" t="str">
        <f>IFERROR(VLOOKUP(D130,מרכבה!A:K,5,0),"")</f>
        <v/>
      </c>
      <c r="K130" s="39" t="str">
        <f>IFERROR(VLOOKUP(D130,מרכבה!A:K,4,0),"")</f>
        <v/>
      </c>
      <c r="L130" s="39" t="str">
        <f>IFERROR(VLOOKUP(D130,מרכבה!A:K,6,0),"")</f>
        <v/>
      </c>
      <c r="M130" s="39" t="str">
        <f>IFERROR(VLOOKUP(D130,מרכבה!A:K,2,0),"")</f>
        <v/>
      </c>
      <c r="N130" s="414" t="str">
        <f>IFERROR(VLOOKUP(D130,מרכבה!A:K,8,0),"")</f>
        <v/>
      </c>
      <c r="O130" s="414" t="str">
        <f>IFERROR(VLOOKUP(E130,מרכבה!A:K,9,0),"")</f>
        <v/>
      </c>
      <c r="P130" s="415" t="str">
        <f t="shared" si="5"/>
        <v/>
      </c>
      <c r="Q130" s="40" t="str">
        <f>'קיזוזים בגין איחורים'!F130</f>
        <v/>
      </c>
      <c r="R130" s="41" t="str">
        <f>IF(B130="","",'קיזוזים- החלטות ועדה'!E130)</f>
        <v/>
      </c>
      <c r="S130" s="41" t="str">
        <f>'הגבלה לסכום מבוקש (2)'!W130</f>
        <v/>
      </c>
      <c r="T130" s="351"/>
      <c r="U130" s="351"/>
    </row>
    <row r="131" spans="2:21" ht="20.25" hidden="1" thickTop="1" thickBot="1" x14ac:dyDescent="0.3">
      <c r="B131" s="584" t="s">
        <v>8</v>
      </c>
      <c r="C131" s="585"/>
      <c r="D131" s="349"/>
      <c r="E131" s="349"/>
      <c r="F131" s="349"/>
      <c r="G131" s="349"/>
      <c r="H131" s="349"/>
      <c r="I131" s="349"/>
      <c r="J131" s="349"/>
      <c r="K131" s="349"/>
      <c r="L131" s="42"/>
      <c r="M131" s="43"/>
      <c r="N131" s="44">
        <f>SUM(N31:N130)</f>
        <v>4773354</v>
      </c>
      <c r="O131" s="44">
        <f>SUM(O31:O130)</f>
        <v>1790597</v>
      </c>
      <c r="P131" s="44"/>
      <c r="Q131" s="44">
        <f>SUM(Q31:Q130)</f>
        <v>0</v>
      </c>
      <c r="R131" s="44">
        <f>SUM(R31:R130)</f>
        <v>0</v>
      </c>
      <c r="S131" s="44">
        <f>SUM(S31:S130)</f>
        <v>2023926</v>
      </c>
    </row>
  </sheetData>
  <sheetProtection algorithmName="SHA-512" hashValue="moTYyIFgmc6fYDtl9H0XL2wzxfa9+jcTW+mHpKlUIxFUOd5TvoWkmV4/KdsPBlHNeT9Tv851C4w0DviG89YDig==" saltValue="rW58BYw6ZehgpoxkCRvy6A==" spinCount="100000" sheet="1" scenarios="1" formatCells="0" formatColumns="0" formatRows="0" autoFilter="0"/>
  <autoFilter ref="A30:HC131" xr:uid="{00000000-0001-0000-1600-000000000000}">
    <filterColumn colId="2">
      <customFilters>
        <customFilter operator="notEqual" val=" "/>
      </customFilters>
    </filterColumn>
  </autoFilter>
  <mergeCells count="1">
    <mergeCell ref="B131:C131"/>
  </mergeCells>
  <conditionalFormatting sqref="B31:C130 Q31:S130">
    <cfRule type="containsBlanks" dxfId="33" priority="305">
      <formula>LEN(TRIM(B31))=0</formula>
    </cfRule>
  </conditionalFormatting>
  <conditionalFormatting sqref="C1:C2">
    <cfRule type="containsBlanks" dxfId="32" priority="302">
      <formula>LEN(TRIM(C1))=0</formula>
    </cfRule>
  </conditionalFormatting>
  <conditionalFormatting sqref="U107:U130 D31:F32 D35:F45 E33:F34 D47:F47 E46:F46 D49:F51 E48:F48 D53:F53 E52:F52 D55:F55 E54:F54 D57:F64 E56:F56 D68:F71 E65:F67 D73:F75 E72:F72 D77:F79 E76:F76 E80:F80 D81:F130">
    <cfRule type="expression" dxfId="31" priority="36">
      <formula>IF($C31="",0,1)</formula>
    </cfRule>
  </conditionalFormatting>
  <conditionalFormatting sqref="U90:U92 U100:U101">
    <cfRule type="expression" dxfId="30" priority="27">
      <formula>IF($C90="",0,1)</formula>
    </cfRule>
  </conditionalFormatting>
  <conditionalFormatting sqref="U31:U89">
    <cfRule type="expression" dxfId="29" priority="26">
      <formula>IF($C31="",0,1)</formula>
    </cfRule>
  </conditionalFormatting>
  <conditionalFormatting sqref="U98">
    <cfRule type="expression" dxfId="28" priority="25">
      <formula>IF($C98="",0,1)</formula>
    </cfRule>
  </conditionalFormatting>
  <conditionalFormatting sqref="U99">
    <cfRule type="expression" dxfId="27" priority="24">
      <formula>IF($C99="",0,1)</formula>
    </cfRule>
  </conditionalFormatting>
  <conditionalFormatting sqref="U93">
    <cfRule type="expression" dxfId="26" priority="23">
      <formula>IF($C93="",0,1)</formula>
    </cfRule>
  </conditionalFormatting>
  <conditionalFormatting sqref="T102:T130">
    <cfRule type="expression" dxfId="25" priority="22">
      <formula>IF($C102="",0,1)</formula>
    </cfRule>
  </conditionalFormatting>
  <conditionalFormatting sqref="T90:T92 T100:T101 T94:T97">
    <cfRule type="expression" dxfId="24" priority="21">
      <formula>IF($C90="",0,1)</formula>
    </cfRule>
  </conditionalFormatting>
  <conditionalFormatting sqref="T31:T89">
    <cfRule type="expression" dxfId="23" priority="20">
      <formula>IF($C31="",0,1)</formula>
    </cfRule>
  </conditionalFormatting>
  <conditionalFormatting sqref="T98">
    <cfRule type="expression" dxfId="22" priority="19">
      <formula>IF($C98="",0,1)</formula>
    </cfRule>
  </conditionalFormatting>
  <conditionalFormatting sqref="T99">
    <cfRule type="expression" dxfId="21" priority="18">
      <formula>IF($C99="",0,1)</formula>
    </cfRule>
  </conditionalFormatting>
  <conditionalFormatting sqref="T93">
    <cfRule type="expression" dxfId="20" priority="17">
      <formula>IF($C93="",0,1)</formula>
    </cfRule>
  </conditionalFormatting>
  <conditionalFormatting sqref="G31:G130">
    <cfRule type="containsBlanks" dxfId="19" priority="16">
      <formula>LEN(TRIM(G31))=0</formula>
    </cfRule>
  </conditionalFormatting>
  <conditionalFormatting sqref="I31:O130">
    <cfRule type="containsBlanks" dxfId="18" priority="15">
      <formula>LEN(TRIM(I31))=0</formula>
    </cfRule>
  </conditionalFormatting>
  <conditionalFormatting sqref="P31:P130">
    <cfRule type="containsBlanks" dxfId="17" priority="14">
      <formula>LEN(TRIM(P31))=0</formula>
    </cfRule>
  </conditionalFormatting>
  <conditionalFormatting sqref="D33">
    <cfRule type="expression" dxfId="16" priority="13">
      <formula>IF($C33="",0,1)</formula>
    </cfRule>
  </conditionalFormatting>
  <conditionalFormatting sqref="D34">
    <cfRule type="expression" dxfId="15" priority="12">
      <formula>IF($C34="",0,1)</formula>
    </cfRule>
  </conditionalFormatting>
  <conditionalFormatting sqref="D65:D67">
    <cfRule type="expression" dxfId="14" priority="11">
      <formula>IF($C65="",0,1)</formula>
    </cfRule>
  </conditionalFormatting>
  <conditionalFormatting sqref="U94">
    <cfRule type="expression" dxfId="13" priority="10">
      <formula>IF($C94="",0,1)</formula>
    </cfRule>
  </conditionalFormatting>
  <conditionalFormatting sqref="U95">
    <cfRule type="expression" dxfId="12" priority="9">
      <formula>IF($C95="",0,1)</formula>
    </cfRule>
  </conditionalFormatting>
  <conditionalFormatting sqref="U97">
    <cfRule type="expression" dxfId="11" priority="7">
      <formula>IF($C97="",0,1)</formula>
    </cfRule>
  </conditionalFormatting>
  <conditionalFormatting sqref="U102">
    <cfRule type="expression" dxfId="10" priority="6">
      <formula>IF($C102="",0,1)</formula>
    </cfRule>
  </conditionalFormatting>
  <conditionalFormatting sqref="U103">
    <cfRule type="expression" dxfId="9" priority="5">
      <formula>IF($C103="",0,1)</formula>
    </cfRule>
  </conditionalFormatting>
  <conditionalFormatting sqref="U104">
    <cfRule type="expression" dxfId="8" priority="4">
      <formula>IF($C104="",0,1)</formula>
    </cfRule>
  </conditionalFormatting>
  <conditionalFormatting sqref="U105">
    <cfRule type="expression" dxfId="7" priority="3">
      <formula>IF($C105="",0,1)</formula>
    </cfRule>
  </conditionalFormatting>
  <conditionalFormatting sqref="U106">
    <cfRule type="expression" dxfId="6" priority="2">
      <formula>IF($C106="",0,1)</formula>
    </cfRule>
  </conditionalFormatting>
  <conditionalFormatting sqref="U96">
    <cfRule type="expression" dxfId="5" priority="1">
      <formula>IF($C96="",0,1)</formula>
    </cfRule>
  </conditionalFormatting>
  <printOptions horizontalCentered="1"/>
  <pageMargins left="0.19685039370078741" right="0.35433070866141736" top="0.35433070866141736" bottom="0.23622047244094491" header="0.19685039370078741" footer="0.15748031496062992"/>
  <pageSetup paperSize="9" scale="35" orientation="landscape" horizontalDpi="1200" verticalDpi="1200" r:id="rId1"/>
  <headerFooter>
    <oddHeader>&amp;C&amp;"-,מודגש"&amp;Uמבחנים לתמיכה של משרד התרבות והספורט</oddHeader>
    <oddFooter>&amp;Lא. חפץ ושות'
יעוץ כלכלי&amp;C&amp;P</oddFooter>
  </headerFooter>
  <colBreaks count="1" manualBreakCount="1">
    <brk id="13" max="12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filterMode="1">
    <tabColor theme="5" tint="-0.249977111117893"/>
    <pageSetUpPr fitToPage="1"/>
  </sheetPr>
  <dimension ref="A1:AZ131"/>
  <sheetViews>
    <sheetView rightToLeft="1" tabSelected="1" view="pageBreakPreview" topLeftCell="B1" zoomScale="70" zoomScaleNormal="70" zoomScaleSheetLayoutView="70" workbookViewId="0">
      <pane xSplit="2" ySplit="30" topLeftCell="D31" activePane="bottomRight" state="frozen"/>
      <selection activeCell="Q65" sqref="Q65"/>
      <selection pane="topRight" activeCell="Q65" sqref="Q65"/>
      <selection pane="bottomLeft" activeCell="Q65" sqref="Q65"/>
      <selection pane="bottomRight" activeCell="D1" sqref="D1"/>
    </sheetView>
  </sheetViews>
  <sheetFormatPr defaultColWidth="9.140625" defaultRowHeight="15.75" x14ac:dyDescent="0.25"/>
  <cols>
    <col min="1" max="1" width="2.5703125" style="15" hidden="1" customWidth="1"/>
    <col min="2" max="2" width="5.7109375" style="15" customWidth="1"/>
    <col min="3" max="3" width="47.42578125" style="15" bestFit="1" customWidth="1"/>
    <col min="4" max="4" width="15.5703125" style="15" bestFit="1" customWidth="1"/>
    <col min="5" max="5" width="15.28515625" style="15" bestFit="1" customWidth="1"/>
    <col min="6" max="6" width="0.140625" style="15" customWidth="1"/>
    <col min="7" max="7" width="23.42578125" style="15" hidden="1" customWidth="1"/>
    <col min="8" max="8" width="26.7109375" style="15" hidden="1" customWidth="1"/>
    <col min="9" max="9" width="11.85546875" style="422" bestFit="1" customWidth="1"/>
    <col min="10" max="10" width="20.7109375" style="422" bestFit="1" customWidth="1"/>
    <col min="11" max="11" width="22.28515625" style="422" bestFit="1" customWidth="1"/>
    <col min="12" max="12" width="38.5703125" style="15" bestFit="1" customWidth="1"/>
    <col min="13" max="13" width="41" style="15" bestFit="1" customWidth="1"/>
    <col min="14" max="15" width="15.5703125" style="15" bestFit="1" customWidth="1"/>
    <col min="16" max="16" width="15.5703125" style="428" bestFit="1" customWidth="1"/>
    <col min="17" max="18" width="15.5703125" style="15" hidden="1" customWidth="1"/>
    <col min="19" max="19" width="15.5703125" style="15" bestFit="1" customWidth="1"/>
    <col min="20" max="20" width="23.42578125" style="420" customWidth="1"/>
    <col min="21" max="21" width="57" style="420" customWidth="1"/>
    <col min="22" max="22" width="2.42578125" style="15" bestFit="1" customWidth="1"/>
    <col min="23" max="50" width="9.140625" style="15" customWidth="1"/>
    <col min="51" max="51" width="16.140625" style="15" customWidth="1"/>
    <col min="52" max="52" width="11.42578125" style="15" customWidth="1"/>
    <col min="53" max="16384" width="9.140625" style="15"/>
  </cols>
  <sheetData>
    <row r="1" spans="2:3" ht="37.5" x14ac:dyDescent="0.25">
      <c r="B1" s="269" t="str">
        <f>'פרמטרים לעקרונות חישוב התמיכה'!$B$1</f>
        <v>שנה</v>
      </c>
      <c r="C1" s="2">
        <f>'פרמטרים לעקרונות חישוב התמיכה'!$C$1</f>
        <v>2025</v>
      </c>
    </row>
    <row r="2" spans="2:3" ht="38.25" thickBot="1" x14ac:dyDescent="0.3">
      <c r="B2" s="275" t="str">
        <f>'פרמטרים לעקרונות חישוב התמיכה'!$B$2</f>
        <v>תקציב</v>
      </c>
      <c r="C2" s="3">
        <f>'פרמטרים לעקרונות חישוב התמיכה'!$C$2</f>
        <v>2023926</v>
      </c>
    </row>
    <row r="4" spans="2:3" hidden="1" x14ac:dyDescent="0.25"/>
    <row r="5" spans="2:3" hidden="1" x14ac:dyDescent="0.25"/>
    <row r="6" spans="2:3" hidden="1" x14ac:dyDescent="0.25"/>
    <row r="7" spans="2:3" hidden="1" x14ac:dyDescent="0.25"/>
    <row r="8" spans="2:3" hidden="1" x14ac:dyDescent="0.25"/>
    <row r="9" spans="2:3" hidden="1" x14ac:dyDescent="0.25"/>
    <row r="10" spans="2:3" hidden="1" x14ac:dyDescent="0.25"/>
    <row r="11" spans="2:3" hidden="1" x14ac:dyDescent="0.25"/>
    <row r="12" spans="2:3" hidden="1" x14ac:dyDescent="0.25"/>
    <row r="13" spans="2:3" hidden="1" x14ac:dyDescent="0.25"/>
    <row r="14" spans="2:3" hidden="1" x14ac:dyDescent="0.25"/>
    <row r="15" spans="2:3" hidden="1" x14ac:dyDescent="0.25"/>
    <row r="16" spans="2:3" hidden="1" x14ac:dyDescent="0.25"/>
    <row r="17" spans="2:52" hidden="1" x14ac:dyDescent="0.25"/>
    <row r="18" spans="2:52" hidden="1" x14ac:dyDescent="0.25"/>
    <row r="19" spans="2:52" hidden="1" x14ac:dyDescent="0.25"/>
    <row r="20" spans="2:52" hidden="1" x14ac:dyDescent="0.25"/>
    <row r="21" spans="2:52" hidden="1" x14ac:dyDescent="0.25"/>
    <row r="22" spans="2:52" hidden="1" x14ac:dyDescent="0.25"/>
    <row r="23" spans="2:52" hidden="1" x14ac:dyDescent="0.25"/>
    <row r="24" spans="2:52" hidden="1" x14ac:dyDescent="0.25"/>
    <row r="25" spans="2:52" hidden="1" x14ac:dyDescent="0.25"/>
    <row r="26" spans="2:52" hidden="1" x14ac:dyDescent="0.25"/>
    <row r="27" spans="2:52" hidden="1" x14ac:dyDescent="0.25"/>
    <row r="28" spans="2:52" hidden="1" x14ac:dyDescent="0.25">
      <c r="D28" s="14"/>
      <c r="E28" s="14"/>
    </row>
    <row r="29" spans="2:52" ht="16.5" customHeight="1" thickBot="1" x14ac:dyDescent="0.3">
      <c r="Z29" s="16"/>
    </row>
    <row r="30" spans="2:52" ht="107.25" customHeight="1" thickBot="1" x14ac:dyDescent="0.3">
      <c r="B30" s="319" t="str">
        <f>'סיכום לועדה- הזנת נתונים'!B30</f>
        <v>מספר סידורי</v>
      </c>
      <c r="C30" s="320" t="str">
        <f>'סיכום לועדה- הזנת נתונים'!C30</f>
        <v>שם המוסד</v>
      </c>
      <c r="D30" s="321" t="str">
        <f>'סיכום לועדה- הזנת נתונים'!D30</f>
        <v>מס' בקשה שנת תמיכה</v>
      </c>
      <c r="E30" s="321" t="str">
        <f>'סיכום לועדה- הזנת נתונים'!E30</f>
        <v>מס' בקשה שנה קודמת</v>
      </c>
      <c r="F30" s="321" t="str">
        <f>'סיכום לועדה- הזנת נתונים'!F30</f>
        <v>השנה האחרונה בה ניתנה הגנה לצורך 80% (מנגנון הגנה ביחס לשנה קודמת)</v>
      </c>
      <c r="G30" s="321" t="str">
        <f>'סיכום לועדה- הזנת נתונים'!G30</f>
        <v>זכאות להגנה של 80% (מנגנון הגנה ביחס לשנה קודמת)</v>
      </c>
      <c r="H30" s="321" t="str">
        <f>'סיכום לועדה- הזנת נתונים'!H30</f>
        <v>זיהוי מספר הבקשה לאותו גוף</v>
      </c>
      <c r="I30" s="423" t="str">
        <f>'סיכום לועדה- הזנת נתונים'!I30</f>
        <v>שנת בקשה</v>
      </c>
      <c r="J30" s="423" t="str">
        <f>'סיכום לועדה- הזנת נתונים'!J30</f>
        <v>מגיש בקשה</v>
      </c>
      <c r="K30" s="423" t="str">
        <f>'סיכום לועדה- הזנת נתונים'!K30</f>
        <v>מספר העמותה</v>
      </c>
      <c r="L30" s="321" t="str">
        <f>'סיכום לועדה- הזנת נתונים'!L30</f>
        <v>שם הגוף</v>
      </c>
      <c r="M30" s="321" t="str">
        <f>'סיכום לועדה- הזנת נתונים'!M30</f>
        <v>מהות הבקשה</v>
      </c>
      <c r="N30" s="321" t="str">
        <f>'סיכום לועדה- הזנת נתונים'!N30</f>
        <v>סכום מבוקש</v>
      </c>
      <c r="O30" s="321" t="str">
        <f>'סיכום לועדה- הזנת נתונים'!O30</f>
        <v>סכום תמיכה בשנה קודמת</v>
      </c>
      <c r="P30" s="429" t="str">
        <f>'סיכום לועדה- הזנת נתונים'!P30</f>
        <v>שיעור שינוי מו שנה קודמת</v>
      </c>
      <c r="Q30" s="321" t="str">
        <f>'סיכום לועדה- הזנת נתונים'!Q30</f>
        <v>קיזוזים בגין ימי איחור</v>
      </c>
      <c r="R30" s="321" t="str">
        <f>'סיכום לועדה- הזנת נתונים'!R30</f>
        <v>קיזוזים בגין החלטות ועדה</v>
      </c>
      <c r="S30" s="321" t="str">
        <f>'סיכום לועדה- הזנת נתונים'!S30</f>
        <v>סכום תמיכה מומלץ</v>
      </c>
      <c r="T30" s="321" t="str">
        <f>'סיכום לועדה- הזנת נתונים'!T30</f>
        <v>סיבות לשינויים ביחס לשנה קודמת</v>
      </c>
      <c r="U30" s="321" t="str">
        <f>'סיכום לועדה- הזנת נתונים'!U30</f>
        <v>נימוקים</v>
      </c>
    </row>
    <row r="31" spans="2:52" s="25" customFormat="1" ht="72" customHeight="1" x14ac:dyDescent="0.25">
      <c r="B31" s="17">
        <f>'סיכום לועדה- הזנת נתונים'!B31</f>
        <v>1</v>
      </c>
      <c r="C31" s="18" t="str">
        <f>'סיכום לועדה- הזנת נתונים'!C31</f>
        <v xml:space="preserve">מרכז למוסיקה ירושלים - כיתות אמן מרים פריד
</v>
      </c>
      <c r="D31" s="18">
        <f>'סיכום לועדה- הזנת נתונים'!D31</f>
        <v>1001911114</v>
      </c>
      <c r="E31" s="18">
        <f>'סיכום לועדה- הזנת נתונים'!E31</f>
        <v>1001778595</v>
      </c>
      <c r="F31" s="18">
        <f>'סיכום לועדה- הזנת נתונים'!F31</f>
        <v>0</v>
      </c>
      <c r="G31" s="18">
        <f>'סיכום לועדה- הזנת נתונים'!G31</f>
        <v>1</v>
      </c>
      <c r="H31" s="18" t="str">
        <f>'סיכום לועדה- הזנת נתונים'!H31</f>
        <v/>
      </c>
      <c r="I31" s="424">
        <f>'סיכום לועדה- הזנת נתונים'!I31</f>
        <v>2025</v>
      </c>
      <c r="J31" s="424">
        <f>'סיכום לועדה- הזנת נתונים'!J31</f>
        <v>40233029</v>
      </c>
      <c r="K31" s="424">
        <f>'סיכום לועדה- הזנת נתונים'!K31</f>
        <v>510651482</v>
      </c>
      <c r="L31" s="19" t="str">
        <f>'סיכום לועדה- הזנת נתונים'!L31</f>
        <v>מרכז למוסיקה ירושלים (חל"צ)</v>
      </c>
      <c r="M31" s="20" t="str">
        <f>'סיכום לועדה- הזנת נתונים'!M31</f>
        <v>כיתות אמן לכינור עם מרים פריד</v>
      </c>
      <c r="N31" s="21">
        <f>'סיכום לועדה- הזנת נתונים'!N31</f>
        <v>48000</v>
      </c>
      <c r="O31" s="21">
        <f>'סיכום לועדה- הזנת נתונים'!O31</f>
        <v>36000</v>
      </c>
      <c r="P31" s="430">
        <f>'סיכום לועדה- הזנת נתונים'!P31</f>
        <v>0.33333333333333304</v>
      </c>
      <c r="Q31" s="21">
        <f>'סיכום לועדה- הזנת נתונים'!Q31</f>
        <v>0</v>
      </c>
      <c r="R31" s="21">
        <f>'סיכום לועדה- הזנת נתונים'!R31</f>
        <v>0</v>
      </c>
      <c r="S31" s="21">
        <f>'סיכום לועדה- הזנת נתונים'!S31</f>
        <v>47999.999999999985</v>
      </c>
      <c r="T31" s="417" t="str">
        <f>'סיכום לועדה- הזנת נתונים'!T31</f>
        <v>בשנה שעברה הגבלה לסכום מבוקש</v>
      </c>
      <c r="U31" s="417" t="str">
        <f>'סיכום לועדה- הזנת נתונים'!U31</f>
        <v xml:space="preserve">מומלץ לתמיכה עפ"י מבחן התמיכה - תחום ד'.
</v>
      </c>
      <c r="V31" s="15"/>
      <c r="W31" s="22"/>
      <c r="X31" s="23"/>
      <c r="AA31" s="24"/>
      <c r="AZ31" s="26"/>
    </row>
    <row r="32" spans="2:52" ht="31.5" x14ac:dyDescent="0.25">
      <c r="B32" s="27">
        <f>'סיכום לועדה- הזנת נתונים'!B32</f>
        <v>2</v>
      </c>
      <c r="C32" s="28" t="str">
        <f>'סיכום לועדה- הזנת נתונים'!C32</f>
        <v>המרכז למוסיקה ע"ש פיליציה בלומנטל  - צ'ליל בגליל</v>
      </c>
      <c r="D32" s="28">
        <f>'סיכום לועדה- הזנת נתונים'!D32</f>
        <v>1001910567</v>
      </c>
      <c r="E32" s="28">
        <f>'סיכום לועדה- הזנת נתונים'!E32</f>
        <v>1001735049</v>
      </c>
      <c r="F32" s="28">
        <f>'סיכום לועדה- הזנת נתונים'!F32</f>
        <v>0</v>
      </c>
      <c r="G32" s="28">
        <f>'סיכום לועדה- הזנת נתונים'!G32</f>
        <v>1</v>
      </c>
      <c r="H32" s="28" t="str">
        <f>'סיכום לועדה- הזנת נתונים'!H32</f>
        <v/>
      </c>
      <c r="I32" s="425">
        <f>'סיכום לועדה- הזנת נתונים'!I32</f>
        <v>2025</v>
      </c>
      <c r="J32" s="425">
        <f>'סיכום לועדה- הזנת נתונים'!J32</f>
        <v>40221541</v>
      </c>
      <c r="K32" s="425">
        <f>'סיכום לועדה- הזנת נתונים'!K32</f>
        <v>580327740</v>
      </c>
      <c r="L32" s="29" t="str">
        <f>'סיכום לועדה- הזנת נתונים'!L32</f>
        <v>המרכז למוסיקה ע"ש פיליציה בלומנטל (</v>
      </c>
      <c r="M32" s="30" t="str">
        <f>'סיכום לועדה- הזנת נתונים'!M32</f>
        <v>כיתות אמן צ'ליל בגליל</v>
      </c>
      <c r="N32" s="31">
        <f>'סיכום לועדה- הזנת נתונים'!N32</f>
        <v>50000</v>
      </c>
      <c r="O32" s="31">
        <f>'סיכום לועדה- הזנת נתונים'!O32</f>
        <v>33360</v>
      </c>
      <c r="P32" s="431">
        <f>'סיכום לועדה- הזנת נתונים'!P32</f>
        <v>0.49880095923261325</v>
      </c>
      <c r="Q32" s="31">
        <f>'סיכום לועדה- הזנת נתונים'!Q32</f>
        <v>0</v>
      </c>
      <c r="R32" s="31">
        <f>'סיכום לועדה- הזנת נתונים'!R32</f>
        <v>0</v>
      </c>
      <c r="S32" s="31">
        <f>'סיכום לועדה- הזנת נתונים'!S32</f>
        <v>49999.999999999978</v>
      </c>
      <c r="T32" s="418">
        <f>'סיכום לועדה- הזנת נתונים'!T32</f>
        <v>0</v>
      </c>
      <c r="U32" s="418" t="str">
        <f>'סיכום לועדה- הזנת נתונים'!U32</f>
        <v xml:space="preserve">מומלץ לתמיכה עפ"י מבחן התמיכה - תחום ד'.
</v>
      </c>
      <c r="W32" s="22"/>
      <c r="X32" s="23"/>
      <c r="Y32" s="25"/>
      <c r="Z32" s="25"/>
      <c r="AA32" s="24"/>
      <c r="AX32" s="25"/>
      <c r="AY32" s="25"/>
      <c r="AZ32" s="26"/>
    </row>
    <row r="33" spans="2:52" ht="31.5" x14ac:dyDescent="0.25">
      <c r="B33" s="27">
        <f>'סיכום לועדה- הזנת נתונים'!B33</f>
        <v>3</v>
      </c>
      <c r="C33" s="28" t="str">
        <f>'סיכום לועדה- הזנת נתונים'!C33</f>
        <v>נוער מוסיקלי בישראל - כיתות אמן</v>
      </c>
      <c r="D33" s="28">
        <f>'סיכום לועדה- הזנת נתונים'!D33</f>
        <v>1001907889</v>
      </c>
      <c r="E33" s="28">
        <f>'סיכום לועדה- הזנת נתונים'!E33</f>
        <v>1001775686</v>
      </c>
      <c r="F33" s="28">
        <f>'סיכום לועדה- הזנת נתונים'!F33</f>
        <v>0</v>
      </c>
      <c r="G33" s="28">
        <f>'סיכום לועדה- הזנת נתונים'!G33</f>
        <v>1</v>
      </c>
      <c r="H33" s="28" t="str">
        <f>'סיכום לועדה- הזנת נתונים'!H33</f>
        <v/>
      </c>
      <c r="I33" s="425">
        <f>'סיכום לועדה- הזנת נתונים'!I33</f>
        <v>2025</v>
      </c>
      <c r="J33" s="425">
        <f>'סיכום לועדה- הזנת נתונים'!J33</f>
        <v>40000415</v>
      </c>
      <c r="K33" s="425">
        <f>'סיכום לועדה- הזנת נתונים'!K33</f>
        <v>580064103</v>
      </c>
      <c r="L33" s="29" t="str">
        <f>'סיכום לועדה- הזנת נתונים'!L33</f>
        <v>נוער מוסיקלי בישראל</v>
      </c>
      <c r="M33" s="30" t="str">
        <f>'סיכום לועדה- הזנת נתונים'!M33</f>
        <v>כיתות אומן</v>
      </c>
      <c r="N33" s="31">
        <f>'סיכום לועדה- הזנת נתונים'!N33</f>
        <v>40000</v>
      </c>
      <c r="O33" s="31">
        <f>'סיכום לועדה- הזנת נתונים'!O33</f>
        <v>50000</v>
      </c>
      <c r="P33" s="431">
        <f>'סיכום לועדה- הזנת נתונים'!P33</f>
        <v>-0.19999999999999996</v>
      </c>
      <c r="Q33" s="31">
        <f>'סיכום לועדה- הזנת נתונים'!Q33</f>
        <v>0</v>
      </c>
      <c r="R33" s="31">
        <f>'סיכום לועדה- הזנת נתונים'!R33</f>
        <v>0</v>
      </c>
      <c r="S33" s="31">
        <f>'סיכום לועדה- הזנת נתונים'!S33</f>
        <v>40000</v>
      </c>
      <c r="T33" s="418" t="str">
        <f>'סיכום לועדה- הזנת נתונים'!T33</f>
        <v>הגבלה לסכום מבוקש</v>
      </c>
      <c r="U33" s="418" t="str">
        <f>'סיכום לועדה- הזנת נתונים'!U33</f>
        <v xml:space="preserve">מומלץ לתמיכה עפ"י מבחן התמיכה - תחום ד'.
</v>
      </c>
      <c r="W33" s="22"/>
      <c r="X33" s="23"/>
      <c r="Y33" s="25"/>
      <c r="Z33" s="25"/>
      <c r="AA33" s="24"/>
      <c r="AX33" s="25"/>
      <c r="AY33" s="25"/>
      <c r="AZ33" s="26"/>
    </row>
    <row r="34" spans="2:52" ht="31.5" x14ac:dyDescent="0.25">
      <c r="B34" s="27">
        <f>'סיכום לועדה- הזנת נתונים'!B34</f>
        <v>4</v>
      </c>
      <c r="C34" s="28" t="str">
        <f>'סיכום לועדה- הזנת נתונים'!C34</f>
        <v>בר-קיימא - ליריק אופרה - כיתות אמן</v>
      </c>
      <c r="D34" s="28">
        <f>'סיכום לועדה- הזנת נתונים'!D34</f>
        <v>1001906949</v>
      </c>
      <c r="E34" s="28">
        <f>'סיכום לועדה- הזנת נתונים'!E34</f>
        <v>1001734696</v>
      </c>
      <c r="F34" s="28">
        <f>'סיכום לועדה- הזנת נתונים'!F34</f>
        <v>0</v>
      </c>
      <c r="G34" s="28">
        <f>'סיכום לועדה- הזנת נתונים'!G34</f>
        <v>1</v>
      </c>
      <c r="H34" s="28" t="str">
        <f>'סיכום לועדה- הזנת נתונים'!H34</f>
        <v/>
      </c>
      <c r="I34" s="425">
        <f>'סיכום לועדה- הזנת נתונים'!I34</f>
        <v>2025</v>
      </c>
      <c r="J34" s="425">
        <f>'סיכום לועדה- הזנת נתונים'!J34</f>
        <v>41099000</v>
      </c>
      <c r="K34" s="425">
        <f>'סיכום לועדה- הזנת נתונים'!K34</f>
        <v>580450898</v>
      </c>
      <c r="L34" s="29" t="str">
        <f>'סיכום לועדה- הזנת נתונים'!L34</f>
        <v>בר-קיימא לתרבות, אמנות, מוסיקה ושלו</v>
      </c>
      <c r="M34" s="30" t="str">
        <f>'סיכום לועדה- הזנת נתונים'!M34</f>
        <v>ליריק-אופרה סטודיו: כיתות אמן</v>
      </c>
      <c r="N34" s="31">
        <f>'סיכום לועדה- הזנת נתונים'!N34</f>
        <v>200000</v>
      </c>
      <c r="O34" s="31">
        <f>'סיכום לועדה- הזנת נתונים'!O34</f>
        <v>49563</v>
      </c>
      <c r="P34" s="431">
        <f>'סיכום לועדה- הזנת נתונים'!P34</f>
        <v>0.18303836172585197</v>
      </c>
      <c r="Q34" s="31">
        <f>'סיכום לועדה- הזנת נתונים'!Q34</f>
        <v>0</v>
      </c>
      <c r="R34" s="31">
        <f>'סיכום לועדה- הזנת נתונים'!R34</f>
        <v>0</v>
      </c>
      <c r="S34" s="31">
        <f>'סיכום לועדה- הזנת נתונים'!S34</f>
        <v>58634.930322218403</v>
      </c>
      <c r="T34" s="418">
        <f>'סיכום לועדה- הזנת נתונים'!T34</f>
        <v>0</v>
      </c>
      <c r="U34" s="418" t="str">
        <f>'סיכום לועדה- הזנת נתונים'!U34</f>
        <v xml:space="preserve">מומלץ לתמיכה עפ"י מבחן התמיכה - תחום ד'.
</v>
      </c>
      <c r="W34" s="22"/>
      <c r="X34" s="23"/>
      <c r="Y34" s="25"/>
      <c r="Z34" s="25"/>
      <c r="AA34" s="24"/>
      <c r="AX34" s="25"/>
      <c r="AY34" s="25"/>
      <c r="AZ34" s="26"/>
    </row>
    <row r="35" spans="2:52" ht="31.5" x14ac:dyDescent="0.25">
      <c r="B35" s="27">
        <f>'סיכום לועדה- הזנת נתונים'!B35</f>
        <v>5</v>
      </c>
      <c r="C35" s="28" t="str">
        <f>'סיכום לועדה- הזנת נתונים'!C35</f>
        <v>עמותת כליזמרים כיתת אמן בצפת</v>
      </c>
      <c r="D35" s="28">
        <f>'סיכום לועדה- הזנת נתונים'!D35</f>
        <v>1001910713</v>
      </c>
      <c r="E35" s="28">
        <f>'סיכום לועדה- הזנת נתונים'!E35</f>
        <v>1001745777</v>
      </c>
      <c r="F35" s="28">
        <f>'סיכום לועדה- הזנת נתונים'!F35</f>
        <v>0</v>
      </c>
      <c r="G35" s="28">
        <f>'סיכום לועדה- הזנת נתונים'!G35</f>
        <v>1</v>
      </c>
      <c r="H35" s="28" t="str">
        <f>'סיכום לועדה- הזנת נתונים'!H35</f>
        <v/>
      </c>
      <c r="I35" s="425">
        <f>'סיכום לועדה- הזנת נתונים'!I35</f>
        <v>2025</v>
      </c>
      <c r="J35" s="425">
        <f>'סיכום לועדה- הזנת נתונים'!J35</f>
        <v>40462864</v>
      </c>
      <c r="K35" s="425">
        <f>'סיכום לועדה- הזנת נתונים'!K35</f>
        <v>580495976</v>
      </c>
      <c r="L35" s="29" t="str">
        <f>'סיכום לועדה- הזנת נתונים'!L35</f>
        <v>עמותת כליזמרים - כיתת אומן בצפת (ע"</v>
      </c>
      <c r="M35" s="30" t="str">
        <f>'סיכום לועדה- הזנת נתונים'!M35</f>
        <v>תמיכה</v>
      </c>
      <c r="N35" s="31">
        <f>'סיכום לועדה- הזנת נתונים'!N35</f>
        <v>100000</v>
      </c>
      <c r="O35" s="31">
        <f>'סיכום לועדה- הזנת נתונים'!O35</f>
        <v>64784</v>
      </c>
      <c r="P35" s="431">
        <f>'סיכום לועדה- הזנת נתונים'!P35</f>
        <v>0.19565020139265044</v>
      </c>
      <c r="Q35" s="31">
        <f>'סיכום לועדה- הזנת נתונים'!Q35</f>
        <v>0</v>
      </c>
      <c r="R35" s="31">
        <f>'סיכום לועדה- הזנת נתונים'!R35</f>
        <v>0</v>
      </c>
      <c r="S35" s="31">
        <f>'סיכום לועדה- הזנת נתונים'!S35</f>
        <v>77459.002647021465</v>
      </c>
      <c r="T35" s="418">
        <f>'סיכום לועדה- הזנת נתונים'!T35</f>
        <v>0</v>
      </c>
      <c r="U35" s="418" t="str">
        <f>'סיכום לועדה- הזנת נתונים'!U35</f>
        <v xml:space="preserve">מומלץ לתמיכה עפ"י מבחן התמיכה - תחום ד'.
</v>
      </c>
      <c r="W35" s="22"/>
      <c r="X35" s="23"/>
      <c r="Y35" s="25"/>
      <c r="Z35" s="25"/>
      <c r="AA35" s="24"/>
      <c r="AX35" s="25"/>
      <c r="AY35" s="25"/>
      <c r="AZ35" s="26"/>
    </row>
    <row r="36" spans="2:52" ht="31.5" x14ac:dyDescent="0.25">
      <c r="B36" s="27">
        <f>'סיכום לועדה- הזנת נתונים'!B36</f>
        <v>6</v>
      </c>
      <c r="C36" s="28" t="str">
        <f>'סיכום לועדה- הזנת נתונים'!C36</f>
        <v xml:space="preserve">מרכז למוסיקה ירושלים - כיתות אמן - מארי פרחיה
</v>
      </c>
      <c r="D36" s="28">
        <f>'סיכום לועדה- הזנת נתונים'!D36</f>
        <v>1001911120</v>
      </c>
      <c r="E36" s="28">
        <f>'סיכום לועדה- הזנת נתונים'!E36</f>
        <v>1001778596</v>
      </c>
      <c r="F36" s="28">
        <f>'סיכום לועדה- הזנת נתונים'!F36</f>
        <v>0</v>
      </c>
      <c r="G36" s="28">
        <f>'סיכום לועדה- הזנת נתונים'!G36</f>
        <v>1</v>
      </c>
      <c r="H36" s="28" t="str">
        <f>'סיכום לועדה- הזנת נתונים'!H36</f>
        <v/>
      </c>
      <c r="I36" s="425">
        <f>'סיכום לועדה- הזנת נתונים'!I36</f>
        <v>2025</v>
      </c>
      <c r="J36" s="425">
        <f>'סיכום לועדה- הזנת נתונים'!J36</f>
        <v>40233029</v>
      </c>
      <c r="K36" s="425">
        <f>'סיכום לועדה- הזנת נתונים'!K36</f>
        <v>510651482</v>
      </c>
      <c r="L36" s="29" t="str">
        <f>'סיכום לועדה- הזנת נתונים'!L36</f>
        <v>מרכז למוסיקה ירושלים (חל"צ)</v>
      </c>
      <c r="M36" s="30" t="str">
        <f>'סיכום לועדה- הזנת נתונים'!M36</f>
        <v>כיתות אמן לפסנתר עם מארי פרחיה</v>
      </c>
      <c r="N36" s="31">
        <f>'סיכום לועדה- הזנת נתונים'!N36</f>
        <v>55000</v>
      </c>
      <c r="O36" s="31">
        <f>'סיכום לועדה- הזנת נתונים'!O36</f>
        <v>49705</v>
      </c>
      <c r="P36" s="431">
        <f>'סיכום לועדה- הזנת נתונים'!P36</f>
        <v>0.10652851825772025</v>
      </c>
      <c r="Q36" s="31">
        <f>'סיכום לועדה- הזנת נתונים'!Q36</f>
        <v>0</v>
      </c>
      <c r="R36" s="31">
        <f>'סיכום לועדה- הזנת נתונים'!R36</f>
        <v>0</v>
      </c>
      <c r="S36" s="31">
        <f>'סיכום לועדה- הזנת נתונים'!S36</f>
        <v>54999.999999999985</v>
      </c>
      <c r="T36" s="418">
        <f>'סיכום לועדה- הזנת נתונים'!T36</f>
        <v>0</v>
      </c>
      <c r="U36" s="418" t="str">
        <f>'סיכום לועדה- הזנת נתונים'!U36</f>
        <v xml:space="preserve">מומלץ לתמיכה עפ"י מבחן התמיכה - תחום ד'.
</v>
      </c>
      <c r="W36" s="22"/>
      <c r="X36" s="23"/>
      <c r="Y36" s="25"/>
      <c r="Z36" s="25"/>
      <c r="AA36" s="24"/>
      <c r="AX36" s="25"/>
      <c r="AY36" s="25"/>
      <c r="AZ36" s="26"/>
    </row>
    <row r="37" spans="2:52" ht="31.5" x14ac:dyDescent="0.25">
      <c r="B37" s="27">
        <f>'סיכום לועדה- הזנת נתונים'!B37</f>
        <v>7</v>
      </c>
      <c r="C37" s="28" t="str">
        <f>'סיכום לועדה- הזנת נתונים'!C37</f>
        <v>תל-חי - כיתות אמן בינ"ל לפסנתר</v>
      </c>
      <c r="D37" s="28">
        <f>'סיכום לועדה- הזנת נתונים'!D37</f>
        <v>1001910743</v>
      </c>
      <c r="E37" s="28">
        <f>'סיכום לועדה- הזנת נתונים'!E37</f>
        <v>1001735853</v>
      </c>
      <c r="F37" s="28">
        <f>'סיכום לועדה- הזנת נתונים'!F37</f>
        <v>0</v>
      </c>
      <c r="G37" s="28">
        <f>'סיכום לועדה- הזנת נתונים'!G37</f>
        <v>1</v>
      </c>
      <c r="H37" s="28" t="str">
        <f>'סיכום לועדה- הזנת נתונים'!H37</f>
        <v/>
      </c>
      <c r="I37" s="425">
        <f>'סיכום לועדה- הזנת נתונים'!I37</f>
        <v>2025</v>
      </c>
      <c r="J37" s="425">
        <f>'סיכום לועדה- הזנת נתונים'!J37</f>
        <v>40216045</v>
      </c>
      <c r="K37" s="425">
        <f>'סיכום לועדה- הזנת נתונים'!K37</f>
        <v>580222545</v>
      </c>
      <c r="L37" s="29" t="str">
        <f>'סיכום לועדה- הזנת נתונים'!L37</f>
        <v>תל-חי - כיתות אמן בינ"ל לפסנתר (ע"ר</v>
      </c>
      <c r="M37" s="30" t="str">
        <f>'סיכום לועדה- הזנת נתונים'!M37</f>
        <v>תמיכה בכיתות האמן תל חי לשנת 2025</v>
      </c>
      <c r="N37" s="31">
        <f>'סיכום לועדה- הזנת נתונים'!N37</f>
        <v>200000</v>
      </c>
      <c r="O37" s="31">
        <f>'סיכום לועדה- הזנת נתונים'!O37</f>
        <v>88988</v>
      </c>
      <c r="P37" s="431">
        <f>'סיכום לועדה- הזנת נתונים'!P37</f>
        <v>-6.418790008489661E-2</v>
      </c>
      <c r="Q37" s="31">
        <f>'סיכום לועדה- הזנת נתונים'!Q37</f>
        <v>0</v>
      </c>
      <c r="R37" s="31">
        <f>'סיכום לועדה- הזנת נתונים'!R37</f>
        <v>0</v>
      </c>
      <c r="S37" s="31">
        <f>'סיכום לועדה- הזנת נתונים'!S37</f>
        <v>83276.047147245219</v>
      </c>
      <c r="T37" s="418">
        <f>'סיכום לועדה- הזנת נתונים'!T37</f>
        <v>0</v>
      </c>
      <c r="U37" s="418" t="str">
        <f>'סיכום לועדה- הזנת נתונים'!U37</f>
        <v xml:space="preserve">מומלץ לתמיכה עפ"י מבחן התמיכה - תחום ד'.
</v>
      </c>
      <c r="W37" s="22"/>
      <c r="X37" s="23"/>
      <c r="Y37" s="25"/>
      <c r="Z37" s="25"/>
      <c r="AA37" s="24"/>
      <c r="AX37" s="25"/>
      <c r="AY37" s="25"/>
      <c r="AZ37" s="26"/>
    </row>
    <row r="38" spans="2:52" ht="31.5" x14ac:dyDescent="0.25">
      <c r="B38" s="27">
        <f>'סיכום לועדה- הזנת נתונים'!B38</f>
        <v>8</v>
      </c>
      <c r="C38" s="28" t="str">
        <f>'סיכום לועדה- הזנת נתונים'!C38</f>
        <v>קשת אילון - קורס קיץ</v>
      </c>
      <c r="D38" s="28">
        <f>'סיכום לועדה- הזנת נתונים'!D38</f>
        <v>1001907617</v>
      </c>
      <c r="E38" s="28">
        <f>'סיכום לועדה- הזנת נתונים'!E38</f>
        <v>1001736127</v>
      </c>
      <c r="F38" s="28">
        <f>'סיכום לועדה- הזנת נתונים'!F38</f>
        <v>0</v>
      </c>
      <c r="G38" s="28">
        <f>'סיכום לועדה- הזנת נתונים'!G38</f>
        <v>1</v>
      </c>
      <c r="H38" s="28" t="str">
        <f>'סיכום לועדה- הזנת נתונים'!H38</f>
        <v/>
      </c>
      <c r="I38" s="425">
        <f>'סיכום לועדה- הזנת נתונים'!I38</f>
        <v>2025</v>
      </c>
      <c r="J38" s="425">
        <f>'סיכום לועדה- הזנת נתונים'!J38</f>
        <v>40000168</v>
      </c>
      <c r="K38" s="425">
        <f>'סיכום לועדה- הזנת נתונים'!K38</f>
        <v>580186377</v>
      </c>
      <c r="L38" s="29" t="str">
        <f>'סיכום לועדה- הזנת נתונים'!L38</f>
        <v>קשת אילון (ע"ר)</v>
      </c>
      <c r="M38" s="30" t="str">
        <f>'סיכום לועדה- הזנת נתונים'!M38</f>
        <v>קורס קיץ במתכונת כיתות אמן</v>
      </c>
      <c r="N38" s="31">
        <f>'סיכום לועדה- הזנת נתונים'!N38</f>
        <v>98354</v>
      </c>
      <c r="O38" s="31">
        <f>'סיכום לועדה- הזנת נתונים'!O38</f>
        <v>130274</v>
      </c>
      <c r="P38" s="431">
        <f>'סיכום לועדה- הזנת נתונים'!P38</f>
        <v>-0.24502203048958371</v>
      </c>
      <c r="Q38" s="31">
        <f>'סיכום לועדה- הזנת נתונים'!Q38</f>
        <v>0</v>
      </c>
      <c r="R38" s="31">
        <f>'סיכום לועדה- הזנת נתונים'!R38</f>
        <v>0</v>
      </c>
      <c r="S38" s="31">
        <f>'סיכום לועדה- הזנת נתונים'!S38</f>
        <v>98353.999999999971</v>
      </c>
      <c r="T38" s="418">
        <f>'סיכום לועדה- הזנת נתונים'!T38</f>
        <v>0</v>
      </c>
      <c r="U38" s="418" t="str">
        <f>'סיכום לועדה- הזנת נתונים'!U38</f>
        <v xml:space="preserve">מומלץ לתמיכה עפ"י מבחן התמיכה - תחום ד'.
</v>
      </c>
      <c r="W38" s="22"/>
      <c r="X38" s="23"/>
      <c r="Y38" s="25"/>
      <c r="Z38" s="25"/>
      <c r="AA38" s="24"/>
      <c r="AX38" s="25"/>
      <c r="AY38" s="25"/>
      <c r="AZ38" s="26"/>
    </row>
    <row r="39" spans="2:52" hidden="1" x14ac:dyDescent="0.25">
      <c r="B39" s="27" t="str">
        <f>'סיכום לועדה- הזנת נתונים'!B39</f>
        <v/>
      </c>
      <c r="C39" s="28" t="str">
        <f>'סיכום לועדה- הזנת נתונים'!C39</f>
        <v/>
      </c>
      <c r="D39" s="28">
        <f>'סיכום לועדה- הזנת נתונים'!D39</f>
        <v>0</v>
      </c>
      <c r="E39" s="28">
        <f>'סיכום לועדה- הזנת נתונים'!E39</f>
        <v>0</v>
      </c>
      <c r="F39" s="28">
        <f>'סיכום לועדה- הזנת נתונים'!F39</f>
        <v>0</v>
      </c>
      <c r="G39" s="28" t="str">
        <f>'סיכום לועדה- הזנת נתונים'!G39</f>
        <v/>
      </c>
      <c r="H39" s="28" t="str">
        <f>'סיכום לועדה- הזנת נתונים'!H39</f>
        <v/>
      </c>
      <c r="I39" s="425" t="str">
        <f>'סיכום לועדה- הזנת נתונים'!I39</f>
        <v/>
      </c>
      <c r="J39" s="425" t="str">
        <f>'סיכום לועדה- הזנת נתונים'!J39</f>
        <v/>
      </c>
      <c r="K39" s="425" t="str">
        <f>'סיכום לועדה- הזנת נתונים'!K39</f>
        <v/>
      </c>
      <c r="L39" s="29" t="str">
        <f>'סיכום לועדה- הזנת נתונים'!L39</f>
        <v/>
      </c>
      <c r="M39" s="30" t="str">
        <f>'סיכום לועדה- הזנת נתונים'!M39</f>
        <v/>
      </c>
      <c r="N39" s="31" t="str">
        <f>'סיכום לועדה- הזנת נתונים'!N39</f>
        <v/>
      </c>
      <c r="O39" s="31" t="str">
        <f>'סיכום לועדה- הזנת נתונים'!O39</f>
        <v/>
      </c>
      <c r="P39" s="431" t="str">
        <f>'סיכום לועדה- הזנת נתונים'!P39</f>
        <v/>
      </c>
      <c r="Q39" s="31" t="str">
        <f>'סיכום לועדה- הזנת נתונים'!Q39</f>
        <v/>
      </c>
      <c r="R39" s="31" t="str">
        <f>'סיכום לועדה- הזנת נתונים'!R39</f>
        <v/>
      </c>
      <c r="S39" s="31" t="str">
        <f>'סיכום לועדה- הזנת נתונים'!S39</f>
        <v/>
      </c>
      <c r="T39" s="418">
        <f>'סיכום לועדה- הזנת נתונים'!T39</f>
        <v>0</v>
      </c>
      <c r="U39" s="418">
        <f>'סיכום לועדה- הזנת נתונים'!U39</f>
        <v>0</v>
      </c>
      <c r="W39" s="22"/>
      <c r="X39" s="23"/>
      <c r="Y39" s="25"/>
      <c r="Z39" s="25"/>
      <c r="AA39" s="24"/>
      <c r="AX39" s="25"/>
      <c r="AY39" s="25"/>
      <c r="AZ39" s="26"/>
    </row>
    <row r="40" spans="2:52" hidden="1" x14ac:dyDescent="0.25">
      <c r="B40" s="27" t="str">
        <f>'סיכום לועדה- הזנת נתונים'!B40</f>
        <v/>
      </c>
      <c r="C40" s="28" t="str">
        <f>'סיכום לועדה- הזנת נתונים'!C40</f>
        <v/>
      </c>
      <c r="D40" s="28">
        <f>'סיכום לועדה- הזנת נתונים'!D40</f>
        <v>0</v>
      </c>
      <c r="E40" s="28">
        <f>'סיכום לועדה- הזנת נתונים'!E40</f>
        <v>0</v>
      </c>
      <c r="F40" s="28">
        <f>'סיכום לועדה- הזנת נתונים'!F40</f>
        <v>0</v>
      </c>
      <c r="G40" s="28" t="str">
        <f>'סיכום לועדה- הזנת נתונים'!G40</f>
        <v/>
      </c>
      <c r="H40" s="28" t="str">
        <f>'סיכום לועדה- הזנת נתונים'!H40</f>
        <v/>
      </c>
      <c r="I40" s="425" t="str">
        <f>'סיכום לועדה- הזנת נתונים'!I40</f>
        <v/>
      </c>
      <c r="J40" s="425" t="str">
        <f>'סיכום לועדה- הזנת נתונים'!J40</f>
        <v/>
      </c>
      <c r="K40" s="425" t="str">
        <f>'סיכום לועדה- הזנת נתונים'!K40</f>
        <v/>
      </c>
      <c r="L40" s="29" t="str">
        <f>'סיכום לועדה- הזנת נתונים'!L40</f>
        <v/>
      </c>
      <c r="M40" s="30" t="str">
        <f>'סיכום לועדה- הזנת נתונים'!M40</f>
        <v/>
      </c>
      <c r="N40" s="31" t="str">
        <f>'סיכום לועדה- הזנת נתונים'!N40</f>
        <v/>
      </c>
      <c r="O40" s="31" t="str">
        <f>'סיכום לועדה- הזנת נתונים'!O40</f>
        <v/>
      </c>
      <c r="P40" s="431" t="str">
        <f>'סיכום לועדה- הזנת נתונים'!P40</f>
        <v/>
      </c>
      <c r="Q40" s="31" t="str">
        <f>'סיכום לועדה- הזנת נתונים'!Q40</f>
        <v/>
      </c>
      <c r="R40" s="31" t="str">
        <f>'סיכום לועדה- הזנת נתונים'!R40</f>
        <v/>
      </c>
      <c r="S40" s="31" t="str">
        <f>'סיכום לועדה- הזנת נתונים'!S40</f>
        <v/>
      </c>
      <c r="T40" s="418">
        <f>'סיכום לועדה- הזנת נתונים'!T40</f>
        <v>0</v>
      </c>
      <c r="U40" s="418">
        <f>'סיכום לועדה- הזנת נתונים'!U40</f>
        <v>0</v>
      </c>
      <c r="W40" s="22"/>
      <c r="X40" s="23"/>
      <c r="Y40" s="25"/>
      <c r="Z40" s="25"/>
      <c r="AA40" s="24"/>
      <c r="AX40" s="25"/>
      <c r="AY40" s="25"/>
      <c r="AZ40" s="26"/>
    </row>
    <row r="41" spans="2:52" hidden="1" x14ac:dyDescent="0.25">
      <c r="B41" s="27" t="str">
        <f>'סיכום לועדה- הזנת נתונים'!B41</f>
        <v/>
      </c>
      <c r="C41" s="28" t="str">
        <f>'סיכום לועדה- הזנת נתונים'!C41</f>
        <v/>
      </c>
      <c r="D41" s="28">
        <f>'סיכום לועדה- הזנת נתונים'!D41</f>
        <v>0</v>
      </c>
      <c r="E41" s="28">
        <f>'סיכום לועדה- הזנת נתונים'!E41</f>
        <v>0</v>
      </c>
      <c r="F41" s="28">
        <f>'סיכום לועדה- הזנת נתונים'!F41</f>
        <v>0</v>
      </c>
      <c r="G41" s="28" t="str">
        <f>'סיכום לועדה- הזנת נתונים'!G41</f>
        <v/>
      </c>
      <c r="H41" s="28" t="str">
        <f>'סיכום לועדה- הזנת נתונים'!H41</f>
        <v/>
      </c>
      <c r="I41" s="425" t="str">
        <f>'סיכום לועדה- הזנת נתונים'!I41</f>
        <v/>
      </c>
      <c r="J41" s="425" t="str">
        <f>'סיכום לועדה- הזנת נתונים'!J41</f>
        <v/>
      </c>
      <c r="K41" s="425" t="str">
        <f>'סיכום לועדה- הזנת נתונים'!K41</f>
        <v/>
      </c>
      <c r="L41" s="29" t="str">
        <f>'סיכום לועדה- הזנת נתונים'!L41</f>
        <v/>
      </c>
      <c r="M41" s="30" t="str">
        <f>'סיכום לועדה- הזנת נתונים'!M41</f>
        <v/>
      </c>
      <c r="N41" s="31" t="str">
        <f>'סיכום לועדה- הזנת נתונים'!N41</f>
        <v/>
      </c>
      <c r="O41" s="31" t="str">
        <f>'סיכום לועדה- הזנת נתונים'!O41</f>
        <v/>
      </c>
      <c r="P41" s="431" t="str">
        <f>'סיכום לועדה- הזנת נתונים'!P41</f>
        <v/>
      </c>
      <c r="Q41" s="31" t="str">
        <f>'סיכום לועדה- הזנת נתונים'!Q41</f>
        <v/>
      </c>
      <c r="R41" s="31" t="str">
        <f>'סיכום לועדה- הזנת נתונים'!R41</f>
        <v/>
      </c>
      <c r="S41" s="31" t="str">
        <f>'סיכום לועדה- הזנת נתונים'!S41</f>
        <v/>
      </c>
      <c r="T41" s="418">
        <f>'סיכום לועדה- הזנת נתונים'!T41</f>
        <v>0</v>
      </c>
      <c r="U41" s="418">
        <f>'סיכום לועדה- הזנת נתונים'!U41</f>
        <v>0</v>
      </c>
      <c r="W41" s="22"/>
      <c r="X41" s="23"/>
      <c r="Y41" s="25"/>
      <c r="Z41" s="25"/>
      <c r="AA41" s="24"/>
      <c r="AX41" s="25"/>
      <c r="AY41" s="25"/>
      <c r="AZ41" s="26"/>
    </row>
    <row r="42" spans="2:52" ht="31.5" x14ac:dyDescent="0.25">
      <c r="B42" s="27">
        <f>'סיכום לועדה- הזנת נתונים'!B42</f>
        <v>12</v>
      </c>
      <c r="C42" s="28" t="str">
        <f>'סיכום לועדה- הזנת נתונים'!C42</f>
        <v>אתו"ס - כיתת אמן ניצוח</v>
      </c>
      <c r="D42" s="28">
        <f>'סיכום לועדה- הזנת נתונים'!D42</f>
        <v>1001909285</v>
      </c>
      <c r="E42" s="28">
        <f>'סיכום לועדה- הזנת נתונים'!E42</f>
        <v>1001723189</v>
      </c>
      <c r="F42" s="28">
        <f>'סיכום לועדה- הזנת נתונים'!F42</f>
        <v>0</v>
      </c>
      <c r="G42" s="28">
        <f>'סיכום לועדה- הזנת נתונים'!G42</f>
        <v>1</v>
      </c>
      <c r="H42" s="28" t="str">
        <f>'סיכום לועדה- הזנת נתונים'!H42</f>
        <v/>
      </c>
      <c r="I42" s="425">
        <f>'סיכום לועדה- הזנת נתונים'!I42</f>
        <v>2025</v>
      </c>
      <c r="J42" s="425">
        <f>'סיכום לועדה- הזנת נתונים'!J42</f>
        <v>40000252</v>
      </c>
      <c r="K42" s="425">
        <f>'סיכום לועדה- הזנת נתונים'!K42</f>
        <v>510145022</v>
      </c>
      <c r="L42" s="29" t="str">
        <f>'סיכום לועדה- הזנת נתונים'!L42</f>
        <v>אתו"ס - החברה לאומנות תרבות וספורט</v>
      </c>
      <c r="M42" s="30" t="str">
        <f>'סיכום לועדה- הזנת נתונים'!M42</f>
        <v>כתת אומן לניצוח</v>
      </c>
      <c r="N42" s="31">
        <f>'סיכום לועדה- הזנת נתונים'!N42</f>
        <v>69000</v>
      </c>
      <c r="O42" s="31">
        <f>'סיכום לועדה- הזנת נתונים'!O42</f>
        <v>42135</v>
      </c>
      <c r="P42" s="431">
        <f>'סיכום לועדה- הזנת נתונים'!P42</f>
        <v>0.1553609187966325</v>
      </c>
      <c r="Q42" s="31">
        <f>'סיכום לועדה- הזנת נתונים'!Q42</f>
        <v>0</v>
      </c>
      <c r="R42" s="31">
        <f>'סיכום לועדה- הזנת נתונים'!R42</f>
        <v>0</v>
      </c>
      <c r="S42" s="31">
        <f>'סיכום לועדה- הזנת נתונים'!S42</f>
        <v>48681.132313496106</v>
      </c>
      <c r="T42" s="418">
        <f>'סיכום לועדה- הזנת נתונים'!T42</f>
        <v>0</v>
      </c>
      <c r="U42" s="418" t="str">
        <f>'סיכום לועדה- הזנת נתונים'!U42</f>
        <v xml:space="preserve">מומלץ לתמיכה עפ"י מבחן התמיכה - תחום ד'.
</v>
      </c>
      <c r="W42" s="22"/>
      <c r="X42" s="23"/>
      <c r="Y42" s="25"/>
      <c r="Z42" s="25"/>
      <c r="AA42" s="24"/>
      <c r="AX42" s="25"/>
      <c r="AY42" s="25"/>
      <c r="AZ42" s="26"/>
    </row>
    <row r="43" spans="2:52" ht="46.5" hidden="1" customHeight="1" x14ac:dyDescent="0.25">
      <c r="B43" s="27" t="str">
        <f>'סיכום לועדה- הזנת נתונים'!B43</f>
        <v/>
      </c>
      <c r="C43" s="28" t="str">
        <f>'סיכום לועדה- הזנת נתונים'!C43</f>
        <v/>
      </c>
      <c r="D43" s="28">
        <f>'סיכום לועדה- הזנת נתונים'!D43</f>
        <v>0</v>
      </c>
      <c r="E43" s="28">
        <f>'סיכום לועדה- הזנת נתונים'!E43</f>
        <v>0</v>
      </c>
      <c r="F43" s="28">
        <f>'סיכום לועדה- הזנת נתונים'!F43</f>
        <v>0</v>
      </c>
      <c r="G43" s="28" t="str">
        <f>'סיכום לועדה- הזנת נתונים'!G43</f>
        <v/>
      </c>
      <c r="H43" s="28" t="str">
        <f>'סיכום לועדה- הזנת נתונים'!H43</f>
        <v/>
      </c>
      <c r="I43" s="425" t="str">
        <f>'סיכום לועדה- הזנת נתונים'!I43</f>
        <v/>
      </c>
      <c r="J43" s="425" t="str">
        <f>'סיכום לועדה- הזנת נתונים'!J43</f>
        <v/>
      </c>
      <c r="K43" s="425" t="str">
        <f>'סיכום לועדה- הזנת נתונים'!K43</f>
        <v/>
      </c>
      <c r="L43" s="29" t="str">
        <f>'סיכום לועדה- הזנת נתונים'!L43</f>
        <v/>
      </c>
      <c r="M43" s="30" t="str">
        <f>'סיכום לועדה- הזנת נתונים'!M43</f>
        <v/>
      </c>
      <c r="N43" s="31" t="str">
        <f>'סיכום לועדה- הזנת נתונים'!N43</f>
        <v/>
      </c>
      <c r="O43" s="31" t="str">
        <f>'סיכום לועדה- הזנת נתונים'!O43</f>
        <v/>
      </c>
      <c r="P43" s="431" t="str">
        <f>'סיכום לועדה- הזנת נתונים'!P43</f>
        <v/>
      </c>
      <c r="Q43" s="31" t="str">
        <f>'סיכום לועדה- הזנת נתונים'!Q43</f>
        <v/>
      </c>
      <c r="R43" s="31" t="str">
        <f>'סיכום לועדה- הזנת נתונים'!R43</f>
        <v/>
      </c>
      <c r="S43" s="31" t="str">
        <f>'סיכום לועדה- הזנת נתונים'!S43</f>
        <v/>
      </c>
      <c r="T43" s="418">
        <f>'סיכום לועדה- הזנת נתונים'!T43</f>
        <v>0</v>
      </c>
      <c r="U43" s="418">
        <f>'סיכום לועדה- הזנת נתונים'!U43</f>
        <v>0</v>
      </c>
      <c r="W43" s="22"/>
      <c r="X43" s="23"/>
      <c r="Y43" s="25"/>
      <c r="Z43" s="25"/>
      <c r="AA43" s="24"/>
      <c r="AX43" s="25"/>
      <c r="AY43" s="25"/>
      <c r="AZ43" s="26"/>
    </row>
    <row r="44" spans="2:52" ht="41.25" hidden="1" customHeight="1" x14ac:dyDescent="0.25">
      <c r="B44" s="27" t="str">
        <f>'סיכום לועדה- הזנת נתונים'!B44</f>
        <v/>
      </c>
      <c r="C44" s="28" t="str">
        <f>'סיכום לועדה- הזנת נתונים'!C44</f>
        <v/>
      </c>
      <c r="D44" s="28">
        <f>'סיכום לועדה- הזנת נתונים'!D44</f>
        <v>0</v>
      </c>
      <c r="E44" s="28">
        <f>'סיכום לועדה- הזנת נתונים'!E44</f>
        <v>0</v>
      </c>
      <c r="F44" s="28">
        <f>'סיכום לועדה- הזנת נתונים'!F44</f>
        <v>0</v>
      </c>
      <c r="G44" s="28" t="str">
        <f>'סיכום לועדה- הזנת נתונים'!G44</f>
        <v/>
      </c>
      <c r="H44" s="28" t="str">
        <f>'סיכום לועדה- הזנת נתונים'!H44</f>
        <v/>
      </c>
      <c r="I44" s="425" t="str">
        <f>'סיכום לועדה- הזנת נתונים'!I44</f>
        <v/>
      </c>
      <c r="J44" s="425" t="str">
        <f>'סיכום לועדה- הזנת נתונים'!J44</f>
        <v/>
      </c>
      <c r="K44" s="425" t="str">
        <f>'סיכום לועדה- הזנת נתונים'!K44</f>
        <v/>
      </c>
      <c r="L44" s="29" t="str">
        <f>'סיכום לועדה- הזנת נתונים'!L44</f>
        <v/>
      </c>
      <c r="M44" s="30" t="str">
        <f>'סיכום לועדה- הזנת נתונים'!M44</f>
        <v/>
      </c>
      <c r="N44" s="31" t="str">
        <f>'סיכום לועדה- הזנת נתונים'!N44</f>
        <v/>
      </c>
      <c r="O44" s="31" t="str">
        <f>'סיכום לועדה- הזנת נתונים'!O44</f>
        <v/>
      </c>
      <c r="P44" s="431" t="str">
        <f>'סיכום לועדה- הזנת נתונים'!P44</f>
        <v/>
      </c>
      <c r="Q44" s="31" t="str">
        <f>'סיכום לועדה- הזנת נתונים'!Q44</f>
        <v/>
      </c>
      <c r="R44" s="31" t="str">
        <f>'סיכום לועדה- הזנת נתונים'!R44</f>
        <v/>
      </c>
      <c r="S44" s="31" t="str">
        <f>'סיכום לועדה- הזנת נתונים'!S44</f>
        <v/>
      </c>
      <c r="T44" s="418">
        <f>'סיכום לועדה- הזנת נתונים'!T44</f>
        <v>0</v>
      </c>
      <c r="U44" s="418">
        <f>'סיכום לועדה- הזנת נתונים'!U44</f>
        <v>0</v>
      </c>
      <c r="W44" s="22"/>
      <c r="X44" s="23"/>
      <c r="Y44" s="25"/>
      <c r="Z44" s="25"/>
      <c r="AA44" s="24"/>
      <c r="AX44" s="25"/>
      <c r="AY44" s="25"/>
      <c r="AZ44" s="26"/>
    </row>
    <row r="45" spans="2:52" ht="52.5" customHeight="1" x14ac:dyDescent="0.25">
      <c r="B45" s="27">
        <f>'סיכום לועדה- הזנת נתונים'!B45</f>
        <v>15</v>
      </c>
      <c r="C45" s="28" t="str">
        <f>'סיכום לועדה- הזנת נתונים'!C45</f>
        <v>עמותת מקהלות מורן  - סדנת מנצחים צעירים</v>
      </c>
      <c r="D45" s="28">
        <f>'סיכום לועדה- הזנת נתונים'!D45</f>
        <v>1001907425</v>
      </c>
      <c r="E45" s="28">
        <f>'סיכום לועדה- הזנת נתונים'!E45</f>
        <v>1001747548</v>
      </c>
      <c r="F45" s="28">
        <f>'סיכום לועדה- הזנת נתונים'!F45</f>
        <v>0</v>
      </c>
      <c r="G45" s="28">
        <f>'סיכום לועדה- הזנת נתונים'!G45</f>
        <v>1</v>
      </c>
      <c r="H45" s="28" t="str">
        <f>'סיכום לועדה- הזנת נתונים'!H45</f>
        <v/>
      </c>
      <c r="I45" s="425">
        <f>'סיכום לועדה- הזנת נתונים'!I45</f>
        <v>2025</v>
      </c>
      <c r="J45" s="425">
        <f>'סיכום לועדה- הזנת נתונים'!J45</f>
        <v>40000594</v>
      </c>
      <c r="K45" s="425">
        <f>'סיכום לועדה- הזנת נתונים'!K45</f>
        <v>580238699</v>
      </c>
      <c r="L45" s="29" t="str">
        <f>'סיכום לועדה- הזנת נתונים'!L45</f>
        <v>עמותת מקהלות מורן והבית לשירה בישרא</v>
      </c>
      <c r="M45" s="30" t="str">
        <f>'סיכום לועדה- הזנת נתונים'!M45</f>
        <v>כיתת אמן למנצחים</v>
      </c>
      <c r="N45" s="31">
        <f>'סיכום לועדה- הזנת נתונים'!N45</f>
        <v>45000</v>
      </c>
      <c r="O45" s="31">
        <f>'סיכום לועדה- הזנת נתונים'!O45</f>
        <v>0</v>
      </c>
      <c r="P45" s="431" t="str">
        <f>'סיכום לועדה- הזנת נתונים'!P45</f>
        <v/>
      </c>
      <c r="Q45" s="31" t="str">
        <f>'סיכום לועדה- הזנת נתונים'!Q45</f>
        <v/>
      </c>
      <c r="R45" s="31">
        <f>'סיכום לועדה- הזנת נתונים'!R45</f>
        <v>0</v>
      </c>
      <c r="S45" s="31" t="str">
        <f>'סיכום לועדה- הזנת נתונים'!S45</f>
        <v/>
      </c>
      <c r="T45" s="418">
        <f>'סיכום לועדה- הזנת נתונים'!T45</f>
        <v>0</v>
      </c>
      <c r="U45" s="418" t="str">
        <f>'סיכום לועדה- הזנת נתונים'!U45</f>
        <v>נדחה - לא עומד בסעיף 12(א)(6) - אינו בעל חשיבות וברמה מקצועית נאותה ע"פ המלצת המדור</v>
      </c>
      <c r="W45" s="22"/>
      <c r="X45" s="23"/>
      <c r="Y45" s="25"/>
      <c r="Z45" s="25"/>
      <c r="AA45" s="24"/>
      <c r="AX45" s="25"/>
      <c r="AY45" s="25"/>
      <c r="AZ45" s="26"/>
    </row>
    <row r="46" spans="2:52" ht="52.5" customHeight="1" x14ac:dyDescent="0.25">
      <c r="B46" s="27">
        <f>'סיכום לועדה- הזנת נתונים'!B46</f>
        <v>16</v>
      </c>
      <c r="C46" s="28" t="str">
        <f>'סיכום לועדה- הזנת נתונים'!C46</f>
        <v>תמוז - 98  - אופרה זעירה</v>
      </c>
      <c r="D46" s="28">
        <f>'סיכום לועדה- הזנת נתונים'!D46</f>
        <v>1001907450</v>
      </c>
      <c r="E46" s="28">
        <f>'סיכום לועדה- הזנת נתונים'!E46</f>
        <v>1001736357</v>
      </c>
      <c r="F46" s="28">
        <f>'סיכום לועדה- הזנת נתונים'!F46</f>
        <v>0</v>
      </c>
      <c r="G46" s="28">
        <f>'סיכום לועדה- הזנת נתונים'!G46</f>
        <v>1</v>
      </c>
      <c r="H46" s="28" t="str">
        <f>'סיכום לועדה- הזנת נתונים'!H46</f>
        <v/>
      </c>
      <c r="I46" s="425">
        <f>'סיכום לועדה- הזנת נתונים'!I46</f>
        <v>2025</v>
      </c>
      <c r="J46" s="425">
        <f>'סיכום לועדה- הזנת נתונים'!J46</f>
        <v>40228523</v>
      </c>
      <c r="K46" s="425">
        <f>'סיכום לועדה- הזנת נתונים'!K46</f>
        <v>580431245</v>
      </c>
      <c r="L46" s="29" t="str">
        <f>'סיכום לועדה- הזנת נתונים'!L46</f>
        <v>תמוז - 98 (ע"ר)</v>
      </c>
      <c r="M46" s="30" t="str">
        <f>'סיכום לועדה- הזנת נתונים'!M46</f>
        <v>תמיכה לפרויקט "אופרה זעירה"</v>
      </c>
      <c r="N46" s="31">
        <f>'סיכום לועדה- הזנת נתונים'!N46</f>
        <v>66000</v>
      </c>
      <c r="O46" s="31">
        <f>'סיכום לועדה- הזנת נתונים'!O46</f>
        <v>42537</v>
      </c>
      <c r="P46" s="431">
        <f>'סיכום לועדה- הזנת נתונים'!P46</f>
        <v>-8.7922527047322396E-2</v>
      </c>
      <c r="Q46" s="31">
        <f>'סיכום לועדה- הזנת נתונים'!Q46</f>
        <v>0</v>
      </c>
      <c r="R46" s="31">
        <f>'סיכום לועדה- הזנת נתונים'!R46</f>
        <v>0</v>
      </c>
      <c r="S46" s="31">
        <f>'סיכום לועדה- הזנת נתונים'!S46</f>
        <v>38797.039466988048</v>
      </c>
      <c r="T46" s="418">
        <f>'סיכום לועדה- הזנת נתונים'!T46</f>
        <v>0</v>
      </c>
      <c r="U46" s="418" t="str">
        <f>'סיכום לועדה- הזנת נתונים'!U46</f>
        <v xml:space="preserve">מומלץ לתמיכה עפ"י מבחן התמיכה - תחום ד'.
</v>
      </c>
      <c r="W46" s="22"/>
      <c r="X46" s="23"/>
      <c r="Y46" s="25"/>
      <c r="Z46" s="25"/>
      <c r="AA46" s="24"/>
      <c r="AX46" s="25"/>
      <c r="AY46" s="25"/>
      <c r="AZ46" s="26"/>
    </row>
    <row r="47" spans="2:52" ht="57" hidden="1" customHeight="1" x14ac:dyDescent="0.25">
      <c r="B47" s="27" t="str">
        <f>'סיכום לועדה- הזנת נתונים'!B47</f>
        <v/>
      </c>
      <c r="C47" s="28" t="str">
        <f>'סיכום לועדה- הזנת נתונים'!C47</f>
        <v/>
      </c>
      <c r="D47" s="28">
        <f>'סיכום לועדה- הזנת נתונים'!D47</f>
        <v>0</v>
      </c>
      <c r="E47" s="28">
        <f>'סיכום לועדה- הזנת נתונים'!E47</f>
        <v>0</v>
      </c>
      <c r="F47" s="28">
        <f>'סיכום לועדה- הזנת נתונים'!F47</f>
        <v>0</v>
      </c>
      <c r="G47" s="28" t="str">
        <f>'סיכום לועדה- הזנת נתונים'!G47</f>
        <v/>
      </c>
      <c r="H47" s="28" t="str">
        <f>'סיכום לועדה- הזנת נתונים'!H47</f>
        <v/>
      </c>
      <c r="I47" s="425" t="str">
        <f>'סיכום לועדה- הזנת נתונים'!I47</f>
        <v/>
      </c>
      <c r="J47" s="425" t="str">
        <f>'סיכום לועדה- הזנת נתונים'!J47</f>
        <v/>
      </c>
      <c r="K47" s="425" t="str">
        <f>'סיכום לועדה- הזנת נתונים'!K47</f>
        <v/>
      </c>
      <c r="L47" s="29" t="str">
        <f>'סיכום לועדה- הזנת נתונים'!L47</f>
        <v/>
      </c>
      <c r="M47" s="30" t="str">
        <f>'סיכום לועדה- הזנת נתונים'!M47</f>
        <v/>
      </c>
      <c r="N47" s="31" t="str">
        <f>'סיכום לועדה- הזנת נתונים'!N47</f>
        <v/>
      </c>
      <c r="O47" s="31" t="str">
        <f>'סיכום לועדה- הזנת נתונים'!O47</f>
        <v/>
      </c>
      <c r="P47" s="431" t="str">
        <f>'סיכום לועדה- הזנת נתונים'!P47</f>
        <v/>
      </c>
      <c r="Q47" s="31" t="str">
        <f>'סיכום לועדה- הזנת נתונים'!Q47</f>
        <v/>
      </c>
      <c r="R47" s="31" t="str">
        <f>'סיכום לועדה- הזנת נתונים'!R47</f>
        <v/>
      </c>
      <c r="S47" s="31" t="str">
        <f>'סיכום לועדה- הזנת נתונים'!S47</f>
        <v/>
      </c>
      <c r="T47" s="418">
        <f>'סיכום לועדה- הזנת נתונים'!T47</f>
        <v>0</v>
      </c>
      <c r="U47" s="418">
        <f>'סיכום לועדה- הזנת נתונים'!U47</f>
        <v>0</v>
      </c>
      <c r="W47" s="22"/>
      <c r="X47" s="23"/>
      <c r="Y47" s="25"/>
      <c r="Z47" s="25"/>
      <c r="AA47" s="24"/>
      <c r="AX47" s="25"/>
      <c r="AY47" s="25"/>
      <c r="AZ47" s="26"/>
    </row>
    <row r="48" spans="2:52" ht="45.75" customHeight="1" x14ac:dyDescent="0.25">
      <c r="B48" s="27">
        <f>'סיכום לועדה- הזנת נתונים'!B48</f>
        <v>18</v>
      </c>
      <c r="C48" s="28" t="str">
        <f>'סיכום לועדה- הזנת נתונים'!C48</f>
        <v>הקם - שיר לשירה</v>
      </c>
      <c r="D48" s="28">
        <f>'סיכום לועדה- הזנת נתונים'!D48</f>
        <v>1001907640</v>
      </c>
      <c r="E48" s="28">
        <f>'סיכום לועדה- הזנת נתונים'!E48</f>
        <v>1001719760</v>
      </c>
      <c r="F48" s="28">
        <f>'סיכום לועדה- הזנת נתונים'!F48</f>
        <v>0</v>
      </c>
      <c r="G48" s="28">
        <f>'סיכום לועדה- הזנת נתונים'!G48</f>
        <v>1</v>
      </c>
      <c r="H48" s="28" t="str">
        <f>'סיכום לועדה- הזנת נתונים'!H48</f>
        <v/>
      </c>
      <c r="I48" s="425">
        <f>'סיכום לועדה- הזנת נתונים'!I48</f>
        <v>2025</v>
      </c>
      <c r="J48" s="425">
        <f>'סיכום לועדה- הזנת נתונים'!J48</f>
        <v>40000028</v>
      </c>
      <c r="K48" s="425">
        <f>'סיכום לועדה- הזנת נתונים'!K48</f>
        <v>510748734</v>
      </c>
      <c r="L48" s="29" t="str">
        <f>'סיכום לועדה- הזנת נתונים'!L48</f>
        <v>הקם (חל"צ)</v>
      </c>
      <c r="M48" s="30" t="str">
        <f>'סיכום לועדה- הזנת נתונים'!M48</f>
        <v>פרויקט "שיר לשירה"</v>
      </c>
      <c r="N48" s="31">
        <f>'סיכום לועדה- הזנת נתונים'!N48</f>
        <v>115000</v>
      </c>
      <c r="O48" s="31">
        <f>'סיכום לועדה- הזנת נתונים'!O48</f>
        <v>45422</v>
      </c>
      <c r="P48" s="431">
        <f>'סיכום לועדה- הזנת נתונים'!P48</f>
        <v>0.22005644248825784</v>
      </c>
      <c r="Q48" s="31">
        <f>'סיכום לועדה- הזנת נתונים'!Q48</f>
        <v>0</v>
      </c>
      <c r="R48" s="31">
        <f>'סיכום לועדה- הזנת נתונים'!R48</f>
        <v>0</v>
      </c>
      <c r="S48" s="31">
        <f>'סיכום לועדה- הזנת נתונים'!S48</f>
        <v>55417.403730701648</v>
      </c>
      <c r="T48" s="418" t="str">
        <f>'סיכום לועדה- הזנת נתונים'!T48</f>
        <v>עליה בהיקף תקציב, מספר אמנים</v>
      </c>
      <c r="U48" s="418" t="str">
        <f>'סיכום לועדה- הזנת נתונים'!U48</f>
        <v xml:space="preserve">מומלץ לתמיכה עפ"י מבחן התמיכה - תחום ד'.
</v>
      </c>
      <c r="W48" s="22"/>
      <c r="X48" s="23"/>
      <c r="Y48" s="25"/>
      <c r="Z48" s="25"/>
      <c r="AA48" s="24"/>
      <c r="AX48" s="25"/>
      <c r="AY48" s="25"/>
      <c r="AZ48" s="26"/>
    </row>
    <row r="49" spans="2:52" ht="58.5" customHeight="1" x14ac:dyDescent="0.25">
      <c r="B49" s="27">
        <f>'סיכום לועדה- הזנת נתונים'!B49</f>
        <v>19</v>
      </c>
      <c r="C49" s="28" t="str">
        <f>'סיכום לועדה- הזנת נתונים'!C49</f>
        <v>המרכז למוסיקה ע"ש פיליציה בלומנטל  - שוברטיאדה</v>
      </c>
      <c r="D49" s="28">
        <f>'סיכום לועדה- הזנת נתונים'!D49</f>
        <v>1001910568</v>
      </c>
      <c r="E49" s="28">
        <f>'סיכום לועדה- הזנת נתונים'!E49</f>
        <v>1001735071</v>
      </c>
      <c r="F49" s="28">
        <f>'סיכום לועדה- הזנת נתונים'!F49</f>
        <v>0</v>
      </c>
      <c r="G49" s="28">
        <f>'סיכום לועדה- הזנת נתונים'!G49</f>
        <v>1</v>
      </c>
      <c r="H49" s="28" t="str">
        <f>'סיכום לועדה- הזנת נתונים'!H49</f>
        <v/>
      </c>
      <c r="I49" s="425">
        <f>'סיכום לועדה- הזנת נתונים'!I49</f>
        <v>2025</v>
      </c>
      <c r="J49" s="425">
        <f>'סיכום לועדה- הזנת נתונים'!J49</f>
        <v>40221541</v>
      </c>
      <c r="K49" s="425">
        <f>'סיכום לועדה- הזנת נתונים'!K49</f>
        <v>580327740</v>
      </c>
      <c r="L49" s="29" t="str">
        <f>'סיכום לועדה- הזנת נתונים'!L49</f>
        <v>המרכז למוסיקה ע"ש פיליציה בלומנטל (</v>
      </c>
      <c r="M49" s="30" t="str">
        <f>'סיכום לועדה- הזנת נתונים'!M49</f>
        <v>שוברטיאדה הישראלית</v>
      </c>
      <c r="N49" s="31">
        <f>'סיכום לועדה- הזנת נתונים'!N49</f>
        <v>55000</v>
      </c>
      <c r="O49" s="31">
        <f>'סיכום לועדה- הזנת נתונים'!O49</f>
        <v>40000</v>
      </c>
      <c r="P49" s="431">
        <f>'סיכום לועדה- הזנת נתונים'!P49</f>
        <v>0.2399888688190337</v>
      </c>
      <c r="Q49" s="31">
        <f>'סיכום לועדה- הזנת נתונים'!Q49</f>
        <v>0</v>
      </c>
      <c r="R49" s="31">
        <f>'סיכום לועדה- הזנת נתונים'!R49</f>
        <v>0</v>
      </c>
      <c r="S49" s="31">
        <f>'סיכום לועדה- הזנת נתונים'!S49</f>
        <v>49599.554752761345</v>
      </c>
      <c r="T49" s="418" t="str">
        <f>'סיכום לועדה- הזנת נתונים'!T49</f>
        <v>בשנה שעברה הגבלה לסכום מבוקש</v>
      </c>
      <c r="U49" s="418" t="str">
        <f>'סיכום לועדה- הזנת נתונים'!U49</f>
        <v xml:space="preserve">מומלץ לתמיכה עפ"י מבחן התמיכה - תחום ד'.
</v>
      </c>
      <c r="W49" s="22"/>
      <c r="X49" s="23"/>
      <c r="Y49" s="25"/>
      <c r="Z49" s="25"/>
      <c r="AA49" s="24"/>
      <c r="AX49" s="25"/>
      <c r="AY49" s="25"/>
      <c r="AZ49" s="26"/>
    </row>
    <row r="50" spans="2:52" ht="58.5" customHeight="1" x14ac:dyDescent="0.25">
      <c r="B50" s="27">
        <f>'סיכום לועדה- הזנת נתונים'!B50</f>
        <v>20</v>
      </c>
      <c r="C50" s="28" t="str">
        <f>'סיכום לועדה- הזנת נתונים'!C50</f>
        <v>המרכז למוסיקה ע"ש פיליציה בלומנטל  - פועם בלב</v>
      </c>
      <c r="D50" s="28">
        <f>'סיכום לועדה- הזנת נתונים'!D50</f>
        <v>1001910571</v>
      </c>
      <c r="E50" s="28">
        <f>'סיכום לועדה- הזנת נתונים'!E50</f>
        <v>1001735070</v>
      </c>
      <c r="F50" s="28">
        <f>'סיכום לועדה- הזנת נתונים'!F50</f>
        <v>0</v>
      </c>
      <c r="G50" s="28">
        <f>'סיכום לועדה- הזנת נתונים'!G50</f>
        <v>1</v>
      </c>
      <c r="H50" s="28" t="str">
        <f>'סיכום לועדה- הזנת נתונים'!H50</f>
        <v/>
      </c>
      <c r="I50" s="425">
        <f>'סיכום לועדה- הזנת נתונים'!I50</f>
        <v>2025</v>
      </c>
      <c r="J50" s="425">
        <f>'סיכום לועדה- הזנת נתונים'!J50</f>
        <v>40221541</v>
      </c>
      <c r="K50" s="425">
        <f>'סיכום לועדה- הזנת נתונים'!K50</f>
        <v>580327740</v>
      </c>
      <c r="L50" s="29" t="str">
        <f>'סיכום לועדה- הזנת נתונים'!L50</f>
        <v>המרכז למוסיקה ע"ש פיליציה בלומנטל (</v>
      </c>
      <c r="M50" s="30" t="str">
        <f>'סיכום לועדה- הזנת נתונים'!M50</f>
        <v>פועם בלב -סדרה למוזיקה קאמרית ישראלית</v>
      </c>
      <c r="N50" s="31">
        <f>'סיכום לועדה- הזנת נתונים'!N50</f>
        <v>50000</v>
      </c>
      <c r="O50" s="31">
        <f>'סיכום לועדה- הזנת נתונים'!O50</f>
        <v>45000</v>
      </c>
      <c r="P50" s="431">
        <f>'סיכום לועדה- הזנת נתונים'!P50</f>
        <v>0.11111111111111072</v>
      </c>
      <c r="Q50" s="31">
        <f>'סיכום לועדה- הזנת נתונים'!Q50</f>
        <v>0</v>
      </c>
      <c r="R50" s="31">
        <f>'סיכום לועדה- הזנת נתונים'!R50</f>
        <v>0</v>
      </c>
      <c r="S50" s="31">
        <f>'סיכום לועדה- הזנת נתונים'!S50</f>
        <v>49999.999999999978</v>
      </c>
      <c r="T50" s="418">
        <f>'סיכום לועדה- הזנת נתונים'!T50</f>
        <v>0</v>
      </c>
      <c r="U50" s="418" t="str">
        <f>'סיכום לועדה- הזנת נתונים'!U50</f>
        <v xml:space="preserve">מומלץ לתמיכה עפ"י מבחן התמיכה - תחום ד'.
</v>
      </c>
      <c r="W50" s="22"/>
      <c r="X50" s="23"/>
      <c r="Y50" s="25"/>
      <c r="Z50" s="25"/>
      <c r="AA50" s="24"/>
      <c r="AX50" s="25"/>
      <c r="AY50" s="25"/>
      <c r="AZ50" s="26"/>
    </row>
    <row r="51" spans="2:52" ht="58.5" hidden="1" customHeight="1" x14ac:dyDescent="0.25">
      <c r="B51" s="27" t="str">
        <f>'סיכום לועדה- הזנת נתונים'!B51</f>
        <v/>
      </c>
      <c r="C51" s="28" t="str">
        <f>'סיכום לועדה- הזנת נתונים'!C51</f>
        <v/>
      </c>
      <c r="D51" s="28">
        <f>'סיכום לועדה- הזנת נתונים'!D51</f>
        <v>0</v>
      </c>
      <c r="E51" s="28">
        <f>'סיכום לועדה- הזנת נתונים'!E51</f>
        <v>0</v>
      </c>
      <c r="F51" s="28">
        <f>'סיכום לועדה- הזנת נתונים'!F51</f>
        <v>0</v>
      </c>
      <c r="G51" s="28" t="str">
        <f>'סיכום לועדה- הזנת נתונים'!G51</f>
        <v/>
      </c>
      <c r="H51" s="28" t="str">
        <f>'סיכום לועדה- הזנת נתונים'!H51</f>
        <v/>
      </c>
      <c r="I51" s="425" t="str">
        <f>'סיכום לועדה- הזנת נתונים'!I51</f>
        <v/>
      </c>
      <c r="J51" s="425" t="str">
        <f>'סיכום לועדה- הזנת נתונים'!J51</f>
        <v/>
      </c>
      <c r="K51" s="425" t="str">
        <f>'סיכום לועדה- הזנת נתונים'!K51</f>
        <v/>
      </c>
      <c r="L51" s="29" t="str">
        <f>'סיכום לועדה- הזנת נתונים'!L51</f>
        <v/>
      </c>
      <c r="M51" s="30" t="str">
        <f>'סיכום לועדה- הזנת נתונים'!M51</f>
        <v/>
      </c>
      <c r="N51" s="31" t="str">
        <f>'סיכום לועדה- הזנת נתונים'!N51</f>
        <v/>
      </c>
      <c r="O51" s="31" t="str">
        <f>'סיכום לועדה- הזנת נתונים'!O51</f>
        <v/>
      </c>
      <c r="P51" s="431" t="str">
        <f>'סיכום לועדה- הזנת נתונים'!P51</f>
        <v/>
      </c>
      <c r="Q51" s="31" t="str">
        <f>'סיכום לועדה- הזנת נתונים'!Q51</f>
        <v/>
      </c>
      <c r="R51" s="31" t="str">
        <f>'סיכום לועדה- הזנת נתונים'!R51</f>
        <v/>
      </c>
      <c r="S51" s="31" t="str">
        <f>'סיכום לועדה- הזנת נתונים'!S51</f>
        <v/>
      </c>
      <c r="T51" s="418">
        <f>'סיכום לועדה- הזנת נתונים'!T51</f>
        <v>0</v>
      </c>
      <c r="U51" s="418">
        <f>'סיכום לועדה- הזנת נתונים'!U51</f>
        <v>0</v>
      </c>
      <c r="W51" s="22"/>
      <c r="X51" s="23"/>
      <c r="Y51" s="25"/>
      <c r="Z51" s="25"/>
      <c r="AA51" s="24"/>
      <c r="AX51" s="25"/>
      <c r="AY51" s="25"/>
      <c r="AZ51" s="26"/>
    </row>
    <row r="52" spans="2:52" ht="58.5" customHeight="1" x14ac:dyDescent="0.25">
      <c r="B52" s="27">
        <f>'סיכום לועדה- הזנת נתונים'!B52</f>
        <v>22</v>
      </c>
      <c r="C52" s="28" t="str">
        <f>'סיכום לועדה- הזנת נתונים'!C52</f>
        <v>הזירה הבין-תחומית - פרויקט מוזיקלי</v>
      </c>
      <c r="D52" s="28">
        <f>'סיכום לועדה- הזנת נתונים'!D52</f>
        <v>1001906876</v>
      </c>
      <c r="E52" s="28">
        <f>'סיכום לועדה- הזנת נתונים'!E52</f>
        <v>1001722815</v>
      </c>
      <c r="F52" s="28">
        <f>'סיכום לועדה- הזנת נתונים'!F52</f>
        <v>0</v>
      </c>
      <c r="G52" s="28">
        <f>'סיכום לועדה- הזנת נתונים'!G52</f>
        <v>1</v>
      </c>
      <c r="H52" s="28" t="str">
        <f>'סיכום לועדה- הזנת נתונים'!H52</f>
        <v/>
      </c>
      <c r="I52" s="425">
        <f>'סיכום לועדה- הזנת נתונים'!I52</f>
        <v>2025</v>
      </c>
      <c r="J52" s="425">
        <f>'סיכום לועדה- הזנת נתונים'!J52</f>
        <v>40000242</v>
      </c>
      <c r="K52" s="425">
        <f>'סיכום לועדה- הזנת נתונים'!K52</f>
        <v>580352490</v>
      </c>
      <c r="L52" s="29" t="str">
        <f>'סיכום לועדה- הזנת נתונים'!L52</f>
        <v>הזירה הבין-תחומית (ע"ר)</v>
      </c>
      <c r="M52" s="30" t="str">
        <f>'סיכום לועדה- הזנת נתונים'!M52</f>
        <v>פרויקט מוסיקה הזירה הבין תחומית</v>
      </c>
      <c r="N52" s="31">
        <f>'סיכום לועדה- הזנת נתונים'!N52</f>
        <v>100000</v>
      </c>
      <c r="O52" s="31">
        <f>'סיכום לועדה- הזנת נתונים'!O52</f>
        <v>36937</v>
      </c>
      <c r="P52" s="431">
        <f>'סיכום לועדה- הזנת נתונים'!P52</f>
        <v>0.10572614020362181</v>
      </c>
      <c r="Q52" s="31">
        <f>'סיכום לועדה- הזנת נתונים'!Q52</f>
        <v>0</v>
      </c>
      <c r="R52" s="31">
        <f>'סיכום לועדה- הזנת נתונים'!R52</f>
        <v>0</v>
      </c>
      <c r="S52" s="31">
        <f>'סיכום לועדה- הזנת נתונים'!S52</f>
        <v>40842.206440701179</v>
      </c>
      <c r="T52" s="418">
        <f>'סיכום לועדה- הזנת נתונים'!T52</f>
        <v>0</v>
      </c>
      <c r="U52" s="418" t="str">
        <f>'סיכום לועדה- הזנת נתונים'!U52</f>
        <v xml:space="preserve">מומלץ לתמיכה עפ"י מבחן התמיכה - תחום ד'.
</v>
      </c>
      <c r="W52" s="22"/>
      <c r="X52" s="23"/>
      <c r="Y52" s="25"/>
      <c r="Z52" s="25"/>
      <c r="AA52" s="24"/>
      <c r="AX52" s="25"/>
      <c r="AY52" s="25"/>
      <c r="AZ52" s="26"/>
    </row>
    <row r="53" spans="2:52" ht="58.5" customHeight="1" x14ac:dyDescent="0.25">
      <c r="B53" s="27">
        <f>'סיכום לועדה- הזנת נתונים'!B53</f>
        <v>23</v>
      </c>
      <c r="C53" s="28" t="str">
        <f>'סיכום לועדה- הזנת נתונים'!C53</f>
        <v>מוזתיקה - קונצרטים לאוכלוסיות מיוחדות</v>
      </c>
      <c r="D53" s="28">
        <f>'סיכום לועדה- הזנת נתונים'!D53</f>
        <v>1001909340</v>
      </c>
      <c r="E53" s="28">
        <f>'סיכום לועדה- הזנת נתונים'!E53</f>
        <v>1001736355</v>
      </c>
      <c r="F53" s="28">
        <f>'סיכום לועדה- הזנת נתונים'!F53</f>
        <v>0</v>
      </c>
      <c r="G53" s="28">
        <f>'סיכום לועדה- הזנת נתונים'!G53</f>
        <v>1</v>
      </c>
      <c r="H53" s="28" t="str">
        <f>'סיכום לועדה- הזנת נתונים'!H53</f>
        <v/>
      </c>
      <c r="I53" s="425">
        <f>'סיכום לועדה- הזנת נתונים'!I53</f>
        <v>2025</v>
      </c>
      <c r="J53" s="425">
        <f>'סיכום לועדה- הזנת נתונים'!J53</f>
        <v>41482886</v>
      </c>
      <c r="K53" s="425">
        <f>'סיכום לועדה- הזנת נתונים'!K53</f>
        <v>580586808</v>
      </c>
      <c r="L53" s="29" t="str">
        <f>'סיכום לועדה- הזנת נתונים'!L53</f>
        <v>מוזתיקה (ע"ר)</v>
      </c>
      <c r="M53" s="30" t="str">
        <f>'סיכום לועדה- הזנת נתונים'!M53</f>
        <v>קונצרטים בפריפריה ולקהל עם צרכים מיוחדים</v>
      </c>
      <c r="N53" s="31">
        <f>'סיכום לועדה- הזנת נתונים'!N53</f>
        <v>100000</v>
      </c>
      <c r="O53" s="31">
        <f>'סיכום לועדה- הזנת נתונים'!O53</f>
        <v>74736</v>
      </c>
      <c r="P53" s="431">
        <f>'סיכום לועדה- הזנת נתונים'!P53</f>
        <v>0.33804324555769583</v>
      </c>
      <c r="Q53" s="31">
        <f>'סיכום לועדה- הזנת נתונים'!Q53</f>
        <v>0</v>
      </c>
      <c r="R53" s="31">
        <f>'סיכום לועדה- הזנת נתונים'!R53</f>
        <v>0</v>
      </c>
      <c r="S53" s="31">
        <f>'סיכום לועדה- הזנת נתונים'!S53</f>
        <v>99999.999999999956</v>
      </c>
      <c r="T53" s="418" t="str">
        <f>'סיכום לועדה- הזנת נתונים'!T53</f>
        <v>עליה במורכבות, מספר אמנים וותק</v>
      </c>
      <c r="U53" s="418" t="str">
        <f>'סיכום לועדה- הזנת נתונים'!U53</f>
        <v xml:space="preserve">מומלץ לתמיכה עפ"י מבחן התמיכה - תחום ד'. </v>
      </c>
      <c r="W53" s="22"/>
      <c r="X53" s="23"/>
      <c r="Y53" s="25"/>
      <c r="Z53" s="25"/>
      <c r="AA53" s="24"/>
      <c r="AX53" s="25"/>
      <c r="AY53" s="25"/>
      <c r="AZ53" s="26"/>
    </row>
    <row r="54" spans="2:52" ht="68.25" customHeight="1" x14ac:dyDescent="0.25">
      <c r="B54" s="27">
        <f>'סיכום לועדה- הזנת נתונים'!B54</f>
        <v>24</v>
      </c>
      <c r="C54" s="28" t="str">
        <f>'סיכום לועדה- הזנת נתונים'!C54</f>
        <v>קשת אילון - סמינרים לנגנים ישראליים צעירים</v>
      </c>
      <c r="D54" s="28">
        <f>'סיכום לועדה- הזנת נתונים'!D54</f>
        <v>1001907618</v>
      </c>
      <c r="E54" s="28">
        <f>'סיכום לועדה- הזנת נתונים'!E54</f>
        <v>1001736172</v>
      </c>
      <c r="F54" s="28">
        <f>'סיכום לועדה- הזנת נתונים'!F54</f>
        <v>0</v>
      </c>
      <c r="G54" s="28">
        <f>'סיכום לועדה- הזנת נתונים'!G54</f>
        <v>1</v>
      </c>
      <c r="H54" s="28" t="str">
        <f>'סיכום לועדה- הזנת נתונים'!H54</f>
        <v/>
      </c>
      <c r="I54" s="425">
        <f>'סיכום לועדה- הזנת נתונים'!I54</f>
        <v>2025</v>
      </c>
      <c r="J54" s="425">
        <f>'סיכום לועדה- הזנת נתונים'!J54</f>
        <v>40000168</v>
      </c>
      <c r="K54" s="425">
        <f>'סיכום לועדה- הזנת נתונים'!K54</f>
        <v>580186377</v>
      </c>
      <c r="L54" s="29" t="str">
        <f>'סיכום לועדה- הזנת נתונים'!L54</f>
        <v>קשת אילון (ע"ר)</v>
      </c>
      <c r="M54" s="30" t="str">
        <f>'סיכום לועדה- הזנת נתונים'!M54</f>
        <v>סמינרים - כיתות אמן לנגני כלי קשת ישראלי</v>
      </c>
      <c r="N54" s="31">
        <f>'סיכום לועדה- הזנת נתונים'!N54</f>
        <v>200000</v>
      </c>
      <c r="O54" s="31">
        <f>'סיכום לועדה- הזנת נתונים'!O54</f>
        <v>60617</v>
      </c>
      <c r="P54" s="431">
        <f>'סיכום לועדה- הזנת נתונים'!P54</f>
        <v>0.15361576837942237</v>
      </c>
      <c r="Q54" s="31">
        <f>'סיכום לועדה- הזנת נתונים'!Q54</f>
        <v>0</v>
      </c>
      <c r="R54" s="31">
        <f>'סיכום לועדה- הזנת נתונים'!R54</f>
        <v>0</v>
      </c>
      <c r="S54" s="31">
        <f>'סיכום לועדה- הזנת נתונים'!S54</f>
        <v>69928.727031855451</v>
      </c>
      <c r="T54" s="418">
        <f>'סיכום לועדה- הזנת נתונים'!T54</f>
        <v>0</v>
      </c>
      <c r="U54" s="418" t="str">
        <f>'סיכום לועדה- הזנת נתונים'!U54</f>
        <v xml:space="preserve">מומלץ לתמיכה עפ"י מבחן התמיכה - תחום ד'.
</v>
      </c>
      <c r="W54" s="22"/>
      <c r="X54" s="23"/>
      <c r="Y54" s="25"/>
      <c r="Z54" s="25"/>
      <c r="AA54" s="24"/>
      <c r="AX54" s="25"/>
      <c r="AY54" s="25"/>
      <c r="AZ54" s="26"/>
    </row>
    <row r="55" spans="2:52" ht="68.25" hidden="1" customHeight="1" x14ac:dyDescent="0.25">
      <c r="B55" s="27" t="str">
        <f>'סיכום לועדה- הזנת נתונים'!B55</f>
        <v/>
      </c>
      <c r="C55" s="28" t="str">
        <f>'סיכום לועדה- הזנת נתונים'!C55</f>
        <v/>
      </c>
      <c r="D55" s="28">
        <f>'סיכום לועדה- הזנת נתונים'!D55</f>
        <v>0</v>
      </c>
      <c r="E55" s="28">
        <f>'סיכום לועדה- הזנת נתונים'!E55</f>
        <v>0</v>
      </c>
      <c r="F55" s="28">
        <f>'סיכום לועדה- הזנת נתונים'!F55</f>
        <v>0</v>
      </c>
      <c r="G55" s="28" t="str">
        <f>'סיכום לועדה- הזנת נתונים'!G55</f>
        <v/>
      </c>
      <c r="H55" s="28" t="str">
        <f>'סיכום לועדה- הזנת נתונים'!H55</f>
        <v/>
      </c>
      <c r="I55" s="425" t="str">
        <f>'סיכום לועדה- הזנת נתונים'!I55</f>
        <v/>
      </c>
      <c r="J55" s="425" t="str">
        <f>'סיכום לועדה- הזנת נתונים'!J55</f>
        <v/>
      </c>
      <c r="K55" s="425" t="str">
        <f>'סיכום לועדה- הזנת נתונים'!K55</f>
        <v/>
      </c>
      <c r="L55" s="29" t="str">
        <f>'סיכום לועדה- הזנת נתונים'!L55</f>
        <v/>
      </c>
      <c r="M55" s="30" t="str">
        <f>'סיכום לועדה- הזנת נתונים'!M55</f>
        <v/>
      </c>
      <c r="N55" s="31" t="str">
        <f>'סיכום לועדה- הזנת נתונים'!N55</f>
        <v/>
      </c>
      <c r="O55" s="31" t="str">
        <f>'סיכום לועדה- הזנת נתונים'!O55</f>
        <v/>
      </c>
      <c r="P55" s="431" t="str">
        <f>'סיכום לועדה- הזנת נתונים'!P55</f>
        <v/>
      </c>
      <c r="Q55" s="31" t="str">
        <f>'סיכום לועדה- הזנת נתונים'!Q55</f>
        <v/>
      </c>
      <c r="R55" s="31" t="str">
        <f>'סיכום לועדה- הזנת נתונים'!R55</f>
        <v/>
      </c>
      <c r="S55" s="31" t="str">
        <f>'סיכום לועדה- הזנת נתונים'!S55</f>
        <v/>
      </c>
      <c r="T55" s="418">
        <f>'סיכום לועדה- הזנת נתונים'!T55</f>
        <v>0</v>
      </c>
      <c r="U55" s="418">
        <f>'סיכום לועדה- הזנת נתונים'!U55</f>
        <v>0</v>
      </c>
      <c r="W55" s="22"/>
      <c r="X55" s="23"/>
      <c r="Y55" s="25"/>
      <c r="Z55" s="25"/>
      <c r="AA55" s="24"/>
      <c r="AX55" s="25"/>
      <c r="AY55" s="25"/>
      <c r="AZ55" s="26"/>
    </row>
    <row r="56" spans="2:52" ht="68.25" customHeight="1" x14ac:dyDescent="0.25">
      <c r="B56" s="27">
        <f>'סיכום לועדה- הזנת נתונים'!B56</f>
        <v>26</v>
      </c>
      <c r="C56" s="28" t="str">
        <f>'סיכום לועדה- הזנת נתונים'!C56</f>
        <v>בר-קיימא  - ליריק אופרה - פרויקט אוופראי</v>
      </c>
      <c r="D56" s="28">
        <f>'סיכום לועדה- הזנת נתונים'!D56</f>
        <v>1001906950</v>
      </c>
      <c r="E56" s="28">
        <f>'סיכום לועדה- הזנת נתונים'!E56</f>
        <v>1001734697</v>
      </c>
      <c r="F56" s="28">
        <f>'סיכום לועדה- הזנת נתונים'!F56</f>
        <v>2020</v>
      </c>
      <c r="G56" s="28">
        <f>'סיכום לועדה- הזנת נתונים'!G56</f>
        <v>1</v>
      </c>
      <c r="H56" s="28" t="str">
        <f>'סיכום לועדה- הזנת נתונים'!H56</f>
        <v/>
      </c>
      <c r="I56" s="425">
        <f>'סיכום לועדה- הזנת נתונים'!I56</f>
        <v>2025</v>
      </c>
      <c r="J56" s="425">
        <f>'סיכום לועדה- הזנת נתונים'!J56</f>
        <v>41099000</v>
      </c>
      <c r="K56" s="425">
        <f>'סיכום לועדה- הזנת נתונים'!K56</f>
        <v>580450898</v>
      </c>
      <c r="L56" s="29" t="str">
        <f>'סיכום לועדה- הזנת נתונים'!L56</f>
        <v>בר-קיימא לתרבות, אמנות, מוסיקה ושלו</v>
      </c>
      <c r="M56" s="30" t="str">
        <f>'סיכום לועדה- הזנת נתונים'!M56</f>
        <v>ליריק פרויקט אופראי 2025</v>
      </c>
      <c r="N56" s="31">
        <f>'סיכום לועדה- הזנת נתונים'!N56</f>
        <v>100000</v>
      </c>
      <c r="O56" s="31">
        <f>'סיכום לועדה- הזנת נתונים'!O56</f>
        <v>49526</v>
      </c>
      <c r="P56" s="431">
        <f>'סיכום לועדה- הזנת נתונים'!P56</f>
        <v>9.0030906351346474E-2</v>
      </c>
      <c r="Q56" s="31">
        <f>'סיכום לועדה- הזנת נתונים'!Q56</f>
        <v>0</v>
      </c>
      <c r="R56" s="31">
        <f>'סיכום לועדה- הזנת נתונים'!R56</f>
        <v>0</v>
      </c>
      <c r="S56" s="31">
        <f>'סיכום לועדה- הזנת נתונים'!S56</f>
        <v>53984.870667956784</v>
      </c>
      <c r="T56" s="418">
        <f>'סיכום לועדה- הזנת נתונים'!T56</f>
        <v>0</v>
      </c>
      <c r="U56" s="418" t="str">
        <f>'סיכום לועדה- הזנת נתונים'!U56</f>
        <v xml:space="preserve">מומלץ לתמיכה עפ"י מבחן התמיכה - תחום ד'.
</v>
      </c>
      <c r="W56" s="22"/>
      <c r="X56" s="23"/>
      <c r="Y56" s="25"/>
      <c r="Z56" s="25"/>
      <c r="AA56" s="24"/>
      <c r="AX56" s="25"/>
      <c r="AY56" s="25"/>
      <c r="AZ56" s="26"/>
    </row>
    <row r="57" spans="2:52" ht="68.25" hidden="1" customHeight="1" x14ac:dyDescent="0.25">
      <c r="B57" s="27" t="str">
        <f>'סיכום לועדה- הזנת נתונים'!B57</f>
        <v/>
      </c>
      <c r="C57" s="28" t="str">
        <f>'סיכום לועדה- הזנת נתונים'!C57</f>
        <v/>
      </c>
      <c r="D57" s="28">
        <f>'סיכום לועדה- הזנת נתונים'!D57</f>
        <v>0</v>
      </c>
      <c r="E57" s="28">
        <f>'סיכום לועדה- הזנת נתונים'!E57</f>
        <v>0</v>
      </c>
      <c r="F57" s="28">
        <f>'סיכום לועדה- הזנת נתונים'!F57</f>
        <v>0</v>
      </c>
      <c r="G57" s="28" t="str">
        <f>'סיכום לועדה- הזנת נתונים'!G57</f>
        <v/>
      </c>
      <c r="H57" s="28" t="str">
        <f>'סיכום לועדה- הזנת נתונים'!H57</f>
        <v/>
      </c>
      <c r="I57" s="425" t="str">
        <f>'סיכום לועדה- הזנת נתונים'!I57</f>
        <v/>
      </c>
      <c r="J57" s="425" t="str">
        <f>'סיכום לועדה- הזנת נתונים'!J57</f>
        <v/>
      </c>
      <c r="K57" s="425" t="str">
        <f>'סיכום לועדה- הזנת נתונים'!K57</f>
        <v/>
      </c>
      <c r="L57" s="29" t="str">
        <f>'סיכום לועדה- הזנת נתונים'!L57</f>
        <v/>
      </c>
      <c r="M57" s="30" t="str">
        <f>'סיכום לועדה- הזנת נתונים'!M57</f>
        <v/>
      </c>
      <c r="N57" s="31" t="str">
        <f>'סיכום לועדה- הזנת נתונים'!N57</f>
        <v/>
      </c>
      <c r="O57" s="31" t="str">
        <f>'סיכום לועדה- הזנת נתונים'!O57</f>
        <v/>
      </c>
      <c r="P57" s="431" t="str">
        <f>'סיכום לועדה- הזנת נתונים'!P57</f>
        <v/>
      </c>
      <c r="Q57" s="31" t="str">
        <f>'סיכום לועדה- הזנת נתונים'!Q57</f>
        <v/>
      </c>
      <c r="R57" s="31" t="str">
        <f>'סיכום לועדה- הזנת נתונים'!R57</f>
        <v/>
      </c>
      <c r="S57" s="31" t="str">
        <f>'סיכום לועדה- הזנת נתונים'!S57</f>
        <v/>
      </c>
      <c r="T57" s="418">
        <f>'סיכום לועדה- הזנת נתונים'!T57</f>
        <v>0</v>
      </c>
      <c r="U57" s="418" t="str">
        <f>'סיכום לועדה- הזנת נתונים'!U57</f>
        <v xml:space="preserve">מומלץ לתמיכה עפ"י מבחן התמיכה - תחום ד'. הוגש תקציב עלויות ע"ס 182,638 ₪.עפ"י המלצת המדור אושרו הוצאות התקציב המבוקש. </v>
      </c>
      <c r="W57" s="22"/>
      <c r="X57" s="23"/>
      <c r="Y57" s="25"/>
      <c r="Z57" s="25"/>
      <c r="AA57" s="24"/>
      <c r="AX57" s="25"/>
      <c r="AY57" s="25"/>
      <c r="AZ57" s="26"/>
    </row>
    <row r="58" spans="2:52" ht="68.25" customHeight="1" x14ac:dyDescent="0.25">
      <c r="B58" s="27">
        <f>'סיכום לועדה- הזנת נתונים'!B58</f>
        <v>28</v>
      </c>
      <c r="C58" s="28" t="str">
        <f>'סיכום לועדה- הזנת נתונים'!C58</f>
        <v>ארגון המקהלות בישראל - ברוב קולות</v>
      </c>
      <c r="D58" s="28">
        <f>'סיכום לועדה- הזנת נתונים'!D58</f>
        <v>1001911386</v>
      </c>
      <c r="E58" s="28">
        <f>'סיכום לועדה- הזנת נתונים'!E58</f>
        <v>1001801319</v>
      </c>
      <c r="F58" s="28">
        <f>'סיכום לועדה- הזנת נתונים'!F58</f>
        <v>0</v>
      </c>
      <c r="G58" s="28">
        <f>'סיכום לועדה- הזנת נתונים'!G58</f>
        <v>1</v>
      </c>
      <c r="H58" s="28" t="str">
        <f>'סיכום לועדה- הזנת נתונים'!H58</f>
        <v/>
      </c>
      <c r="I58" s="425">
        <f>'סיכום לועדה- הזנת נתונים'!I58</f>
        <v>2025</v>
      </c>
      <c r="J58" s="425">
        <f>'סיכום לועדה- הזנת נתונים'!J58</f>
        <v>40216066</v>
      </c>
      <c r="K58" s="425">
        <f>'סיכום לועדה- הזנת נתונים'!K58</f>
        <v>580323863</v>
      </c>
      <c r="L58" s="29" t="str">
        <f>'סיכום לועדה- הזנת נתונים'!L58</f>
        <v>ארגון המקהלות בישראל (ע"ר) (iscoro</v>
      </c>
      <c r="M58" s="30" t="str">
        <f>'סיכום לועדה- הזנת נתונים'!M58</f>
        <v>תמיכה פרוייקט ברוב קולות 2025</v>
      </c>
      <c r="N58" s="31">
        <f>'סיכום לועדה- הזנת נתונים'!N58</f>
        <v>80000</v>
      </c>
      <c r="O58" s="31">
        <f>'סיכום לועדה- הזנת נתונים'!O58</f>
        <v>37134</v>
      </c>
      <c r="P58" s="431">
        <f>'סיכום לועדה- הזנת נתונים'!P58</f>
        <v>4.7084477851611295E-2</v>
      </c>
      <c r="Q58" s="31">
        <f>'סיכום לועדה- הזנת נתונים'!Q58</f>
        <v>0</v>
      </c>
      <c r="R58" s="31">
        <f>'סיכום לועדה- הזנת נתונים'!R58</f>
        <v>0</v>
      </c>
      <c r="S58" s="31">
        <f>'סיכום לועדה- הזנת נתונים'!S58</f>
        <v>38882.435000541736</v>
      </c>
      <c r="T58" s="418">
        <f>'סיכום לועדה- הזנת נתונים'!T58</f>
        <v>0</v>
      </c>
      <c r="U58" s="418" t="str">
        <f>'סיכום לועדה- הזנת נתונים'!U58</f>
        <v xml:space="preserve">מומלץ לתמיכה עפ"י מבחן התמיכה - תחום ד'.
</v>
      </c>
      <c r="W58" s="22"/>
      <c r="X58" s="23"/>
      <c r="Y58" s="25"/>
      <c r="Z58" s="25"/>
      <c r="AA58" s="24"/>
      <c r="AX58" s="25"/>
      <c r="AY58" s="25"/>
      <c r="AZ58" s="26"/>
    </row>
    <row r="59" spans="2:52" ht="68.25" hidden="1" customHeight="1" x14ac:dyDescent="0.25">
      <c r="B59" s="27" t="str">
        <f>'סיכום לועדה- הזנת נתונים'!B59</f>
        <v/>
      </c>
      <c r="C59" s="28" t="str">
        <f>'סיכום לועדה- הזנת נתונים'!C59</f>
        <v/>
      </c>
      <c r="D59" s="28">
        <f>'סיכום לועדה- הזנת נתונים'!D59</f>
        <v>0</v>
      </c>
      <c r="E59" s="28">
        <f>'סיכום לועדה- הזנת נתונים'!E59</f>
        <v>0</v>
      </c>
      <c r="F59" s="28">
        <f>'סיכום לועדה- הזנת נתונים'!F59</f>
        <v>0</v>
      </c>
      <c r="G59" s="28" t="str">
        <f>'סיכום לועדה- הזנת נתונים'!G59</f>
        <v/>
      </c>
      <c r="H59" s="28" t="str">
        <f>'סיכום לועדה- הזנת נתונים'!H59</f>
        <v/>
      </c>
      <c r="I59" s="425" t="str">
        <f>'סיכום לועדה- הזנת נתונים'!I59</f>
        <v/>
      </c>
      <c r="J59" s="425" t="str">
        <f>'סיכום לועדה- הזנת נתונים'!J59</f>
        <v/>
      </c>
      <c r="K59" s="425" t="str">
        <f>'סיכום לועדה- הזנת נתונים'!K59</f>
        <v/>
      </c>
      <c r="L59" s="29" t="str">
        <f>'סיכום לועדה- הזנת נתונים'!L59</f>
        <v/>
      </c>
      <c r="M59" s="30" t="str">
        <f>'סיכום לועדה- הזנת נתונים'!M59</f>
        <v/>
      </c>
      <c r="N59" s="31" t="str">
        <f>'סיכום לועדה- הזנת נתונים'!N59</f>
        <v/>
      </c>
      <c r="O59" s="31" t="str">
        <f>'סיכום לועדה- הזנת נתונים'!O59</f>
        <v/>
      </c>
      <c r="P59" s="431" t="str">
        <f>'סיכום לועדה- הזנת נתונים'!P59</f>
        <v/>
      </c>
      <c r="Q59" s="31" t="str">
        <f>'סיכום לועדה- הזנת נתונים'!Q59</f>
        <v/>
      </c>
      <c r="R59" s="31" t="str">
        <f>'סיכום לועדה- הזנת נתונים'!R59</f>
        <v/>
      </c>
      <c r="S59" s="31" t="str">
        <f>'סיכום לועדה- הזנת נתונים'!S59</f>
        <v/>
      </c>
      <c r="T59" s="418">
        <f>'סיכום לועדה- הזנת נתונים'!T59</f>
        <v>0</v>
      </c>
      <c r="U59" s="418">
        <f>'סיכום לועדה- הזנת נתונים'!U59</f>
        <v>0</v>
      </c>
      <c r="W59" s="22"/>
      <c r="X59" s="23"/>
      <c r="Y59" s="25"/>
      <c r="Z59" s="25"/>
      <c r="AA59" s="24"/>
      <c r="AX59" s="25"/>
      <c r="AY59" s="25"/>
      <c r="AZ59" s="26"/>
    </row>
    <row r="60" spans="2:52" ht="68.25" customHeight="1" x14ac:dyDescent="0.25">
      <c r="B60" s="27">
        <f>'סיכום לועדה- הזנת נתונים'!B60</f>
        <v>30</v>
      </c>
      <c r="C60" s="28" t="str">
        <f>'סיכום לועדה- הזנת נתונים'!C60</f>
        <v xml:space="preserve">האופרה הירושלמית </v>
      </c>
      <c r="D60" s="28">
        <f>'סיכום לועדה- הזנת נתונים'!D60</f>
        <v>1001908934</v>
      </c>
      <c r="E60" s="28">
        <f>'סיכום לועדה- הזנת נתונים'!E60</f>
        <v>1001722237</v>
      </c>
      <c r="F60" s="28">
        <f>'סיכום לועדה- הזנת נתונים'!F60</f>
        <v>0</v>
      </c>
      <c r="G60" s="28">
        <f>'סיכום לועדה- הזנת נתונים'!G60</f>
        <v>1</v>
      </c>
      <c r="H60" s="28" t="str">
        <f>'סיכום לועדה- הזנת נתונים'!H60</f>
        <v/>
      </c>
      <c r="I60" s="425">
        <f>'סיכום לועדה- הזנת נתונים'!I60</f>
        <v>2025</v>
      </c>
      <c r="J60" s="425">
        <f>'סיכום לועדה- הזנת נתונים'!J60</f>
        <v>40996069</v>
      </c>
      <c r="K60" s="425">
        <f>'סיכום לועדה- הזנת נתונים'!K60</f>
        <v>580547602</v>
      </c>
      <c r="L60" s="29" t="str">
        <f>'סיכום לועדה- הזנת נתונים'!L60</f>
        <v>האופרה הירושלמית (ע"ר)</v>
      </c>
      <c r="M60" s="30" t="str">
        <f>'סיכום לועדה- הזנת נתונים'!M60</f>
        <v>הפקת אופרות</v>
      </c>
      <c r="N60" s="31">
        <f>'סיכום לועדה- הזנת נתונים'!N60</f>
        <v>110000</v>
      </c>
      <c r="O60" s="31">
        <f>'סיכום לועדה- הזנת נתונים'!O60</f>
        <v>68873</v>
      </c>
      <c r="P60" s="431">
        <f>'סיכום לועדה- הזנת נתונים'!P60</f>
        <v>5.9546953444641559E-2</v>
      </c>
      <c r="Q60" s="31">
        <f>'סיכום לועדה- הזנת נתונים'!Q60</f>
        <v>0</v>
      </c>
      <c r="R60" s="31">
        <f>'סיכום לועדה- הזנת נתונים'!R60</f>
        <v>0</v>
      </c>
      <c r="S60" s="31">
        <f>'סיכום לועדה- הזנת נתונים'!S60</f>
        <v>72974.177324592805</v>
      </c>
      <c r="T60" s="418">
        <f>'סיכום לועדה- הזנת נתונים'!T60</f>
        <v>0</v>
      </c>
      <c r="U60" s="418" t="str">
        <f>'סיכום לועדה- הזנת נתונים'!U60</f>
        <v xml:space="preserve">מומלץ לתמיכה עפ"י מבחן התמיכה - תחום ד'.
</v>
      </c>
      <c r="W60" s="22"/>
      <c r="X60" s="23"/>
      <c r="Y60" s="25"/>
      <c r="Z60" s="25"/>
      <c r="AA60" s="24"/>
      <c r="AX60" s="25"/>
      <c r="AY60" s="25"/>
      <c r="AZ60" s="26"/>
    </row>
    <row r="61" spans="2:52" ht="31.5" hidden="1" customHeight="1" x14ac:dyDescent="0.25">
      <c r="B61" s="27" t="str">
        <f>'סיכום לועדה- הזנת נתונים'!B61</f>
        <v/>
      </c>
      <c r="C61" s="28" t="str">
        <f>'סיכום לועדה- הזנת נתונים'!C61</f>
        <v/>
      </c>
      <c r="D61" s="28">
        <f>'סיכום לועדה- הזנת נתונים'!D61</f>
        <v>0</v>
      </c>
      <c r="E61" s="28">
        <f>'סיכום לועדה- הזנת נתונים'!E61</f>
        <v>0</v>
      </c>
      <c r="F61" s="28">
        <f>'סיכום לועדה- הזנת נתונים'!F61</f>
        <v>0</v>
      </c>
      <c r="G61" s="28" t="str">
        <f>'סיכום לועדה- הזנת נתונים'!G61</f>
        <v/>
      </c>
      <c r="H61" s="28" t="str">
        <f>'סיכום לועדה- הזנת נתונים'!H61</f>
        <v/>
      </c>
      <c r="I61" s="425" t="str">
        <f>'סיכום לועדה- הזנת נתונים'!I61</f>
        <v/>
      </c>
      <c r="J61" s="425" t="str">
        <f>'סיכום לועדה- הזנת נתונים'!J61</f>
        <v/>
      </c>
      <c r="K61" s="425" t="str">
        <f>'סיכום לועדה- הזנת נתונים'!K61</f>
        <v/>
      </c>
      <c r="L61" s="29" t="str">
        <f>'סיכום לועדה- הזנת נתונים'!L61</f>
        <v/>
      </c>
      <c r="M61" s="30" t="str">
        <f>'סיכום לועדה- הזנת נתונים'!M61</f>
        <v/>
      </c>
      <c r="N61" s="31" t="str">
        <f>'סיכום לועדה- הזנת נתונים'!N61</f>
        <v/>
      </c>
      <c r="O61" s="31" t="str">
        <f>'סיכום לועדה- הזנת נתונים'!O61</f>
        <v/>
      </c>
      <c r="P61" s="431" t="str">
        <f>'סיכום לועדה- הזנת נתונים'!P61</f>
        <v/>
      </c>
      <c r="Q61" s="31" t="str">
        <f>'סיכום לועדה- הזנת נתונים'!Q61</f>
        <v/>
      </c>
      <c r="R61" s="31" t="str">
        <f>'סיכום לועדה- הזנת נתונים'!R61</f>
        <v/>
      </c>
      <c r="S61" s="31" t="str">
        <f>'סיכום לועדה- הזנת נתונים'!S61</f>
        <v/>
      </c>
      <c r="T61" s="418">
        <f>'סיכום לועדה- הזנת נתונים'!T61</f>
        <v>0</v>
      </c>
      <c r="U61" s="418">
        <f>'סיכום לועדה- הזנת נתונים'!U61</f>
        <v>0</v>
      </c>
      <c r="W61" s="22"/>
      <c r="X61" s="23"/>
      <c r="Y61" s="25"/>
      <c r="Z61" s="25"/>
      <c r="AA61" s="24"/>
      <c r="AX61" s="25"/>
      <c r="AY61" s="25"/>
      <c r="AZ61" s="26"/>
    </row>
    <row r="62" spans="2:52" ht="62.25" hidden="1" customHeight="1" x14ac:dyDescent="0.25">
      <c r="B62" s="27" t="str">
        <f>'סיכום לועדה- הזנת נתונים'!B62</f>
        <v/>
      </c>
      <c r="C62" s="381" t="str">
        <f>'סיכום לועדה- הזנת נתונים'!C62</f>
        <v/>
      </c>
      <c r="D62" s="28">
        <f>'סיכום לועדה- הזנת נתונים'!D62</f>
        <v>0</v>
      </c>
      <c r="E62" s="28">
        <f>'סיכום לועדה- הזנת נתונים'!E62</f>
        <v>0</v>
      </c>
      <c r="F62" s="28">
        <f>'סיכום לועדה- הזנת נתונים'!F62</f>
        <v>0</v>
      </c>
      <c r="G62" s="28" t="str">
        <f>'סיכום לועדה- הזנת נתונים'!G62</f>
        <v/>
      </c>
      <c r="H62" s="28" t="str">
        <f>'סיכום לועדה- הזנת נתונים'!H62</f>
        <v/>
      </c>
      <c r="I62" s="425" t="str">
        <f>'סיכום לועדה- הזנת נתונים'!I62</f>
        <v/>
      </c>
      <c r="J62" s="425" t="str">
        <f>'סיכום לועדה- הזנת נתונים'!J62</f>
        <v/>
      </c>
      <c r="K62" s="425" t="str">
        <f>'סיכום לועדה- הזנת נתונים'!K62</f>
        <v/>
      </c>
      <c r="L62" s="29" t="str">
        <f>'סיכום לועדה- הזנת נתונים'!L62</f>
        <v/>
      </c>
      <c r="M62" s="30" t="str">
        <f>'סיכום לועדה- הזנת נתונים'!M62</f>
        <v/>
      </c>
      <c r="N62" s="31" t="str">
        <f>'סיכום לועדה- הזנת נתונים'!N62</f>
        <v/>
      </c>
      <c r="O62" s="31" t="str">
        <f>'סיכום לועדה- הזנת נתונים'!O62</f>
        <v/>
      </c>
      <c r="P62" s="431" t="str">
        <f>'סיכום לועדה- הזנת נתונים'!P62</f>
        <v/>
      </c>
      <c r="Q62" s="31" t="str">
        <f>'סיכום לועדה- הזנת נתונים'!Q62</f>
        <v/>
      </c>
      <c r="R62" s="31" t="str">
        <f>'סיכום לועדה- הזנת נתונים'!R62</f>
        <v/>
      </c>
      <c r="S62" s="31" t="str">
        <f>'סיכום לועדה- הזנת נתונים'!S62</f>
        <v/>
      </c>
      <c r="T62" s="418">
        <f>'סיכום לועדה- הזנת נתונים'!T62</f>
        <v>0</v>
      </c>
      <c r="U62" s="418">
        <f>'סיכום לועדה- הזנת נתונים'!U62</f>
        <v>0</v>
      </c>
      <c r="W62" s="22"/>
      <c r="X62" s="23"/>
      <c r="Y62" s="25"/>
      <c r="Z62" s="25"/>
      <c r="AA62" s="24"/>
      <c r="AX62" s="25"/>
      <c r="AY62" s="25"/>
      <c r="AZ62" s="26"/>
    </row>
    <row r="63" spans="2:52" ht="62.25" customHeight="1" x14ac:dyDescent="0.25">
      <c r="B63" s="27">
        <f>'סיכום לועדה- הזנת נתונים'!B63</f>
        <v>33</v>
      </c>
      <c r="C63" s="28" t="str">
        <f>'סיכום לועדה- הזנת נתונים'!C63</f>
        <v>אתו"ס - אופרה חיפה</v>
      </c>
      <c r="D63" s="28">
        <f>'סיכום לועדה- הזנת נתונים'!D63</f>
        <v>1001909219</v>
      </c>
      <c r="E63" s="28">
        <f>'סיכום לועדה- הזנת נתונים'!E63</f>
        <v>1001723187</v>
      </c>
      <c r="F63" s="28">
        <f>'סיכום לועדה- הזנת נתונים'!F63</f>
        <v>0</v>
      </c>
      <c r="G63" s="28">
        <f>'סיכום לועדה- הזנת נתונים'!G63</f>
        <v>1</v>
      </c>
      <c r="H63" s="28" t="str">
        <f>'סיכום לועדה- הזנת נתונים'!H63</f>
        <v/>
      </c>
      <c r="I63" s="425">
        <f>'סיכום לועדה- הזנת נתונים'!I63</f>
        <v>2025</v>
      </c>
      <c r="J63" s="425">
        <f>'סיכום לועדה- הזנת נתונים'!J63</f>
        <v>40000252</v>
      </c>
      <c r="K63" s="425">
        <f>'סיכום לועדה- הזנת נתונים'!K63</f>
        <v>510145022</v>
      </c>
      <c r="L63" s="29" t="str">
        <f>'סיכום לועדה- הזנת נתונים'!L63</f>
        <v>אתו"ס - החברה לאומנות תרבות וספורט</v>
      </c>
      <c r="M63" s="30" t="str">
        <f>'סיכום לועדה- הזנת נתונים'!M63</f>
        <v>אופרה חיפה</v>
      </c>
      <c r="N63" s="31">
        <f>'סיכום לועדה- הזנת נתונים'!N63</f>
        <v>320000</v>
      </c>
      <c r="O63" s="31">
        <f>'סיכום לועדה- הזנת נתונים'!O63</f>
        <v>122837</v>
      </c>
      <c r="P63" s="431">
        <f>'סיכום לועדה- הזנת נתונים'!P63</f>
        <v>0.17620185489974904</v>
      </c>
      <c r="Q63" s="31">
        <f>'סיכום לועדה- הזנת נתונים'!Q63</f>
        <v>0</v>
      </c>
      <c r="R63" s="31">
        <f>'סיכום לועדה- הזנת נתונים'!R63</f>
        <v>0</v>
      </c>
      <c r="S63" s="31">
        <f>'סיכום לועדה- הזנת נתונים'!S63</f>
        <v>144481.10725032046</v>
      </c>
      <c r="T63" s="418">
        <f>'סיכום לועדה- הזנת נתונים'!T63</f>
        <v>0</v>
      </c>
      <c r="U63" s="418" t="str">
        <f>'סיכום לועדה- הזנת נתונים'!U63</f>
        <v xml:space="preserve">מומלץ לתמיכה עפ"י מבחן התמיכה - תחום ד'.
</v>
      </c>
      <c r="W63" s="22"/>
      <c r="X63" s="23"/>
      <c r="Y63" s="25"/>
      <c r="Z63" s="25"/>
      <c r="AA63" s="24"/>
      <c r="AX63" s="25"/>
      <c r="AY63" s="25"/>
      <c r="AZ63" s="26"/>
    </row>
    <row r="64" spans="2:52" ht="48.75" hidden="1" customHeight="1" x14ac:dyDescent="0.25">
      <c r="B64" s="27" t="str">
        <f>'סיכום לועדה- הזנת נתונים'!B64</f>
        <v/>
      </c>
      <c r="C64" s="28" t="str">
        <f>'סיכום לועדה- הזנת נתונים'!C64</f>
        <v/>
      </c>
      <c r="D64" s="28">
        <f>'סיכום לועדה- הזנת נתונים'!D64</f>
        <v>0</v>
      </c>
      <c r="E64" s="28">
        <f>'סיכום לועדה- הזנת נתונים'!E64</f>
        <v>0</v>
      </c>
      <c r="F64" s="28">
        <f>'סיכום לועדה- הזנת נתונים'!F64</f>
        <v>0</v>
      </c>
      <c r="G64" s="28" t="str">
        <f>'סיכום לועדה- הזנת נתונים'!G64</f>
        <v/>
      </c>
      <c r="H64" s="28" t="str">
        <f>'סיכום לועדה- הזנת נתונים'!H64</f>
        <v/>
      </c>
      <c r="I64" s="425" t="str">
        <f>'סיכום לועדה- הזנת נתונים'!I64</f>
        <v/>
      </c>
      <c r="J64" s="425" t="str">
        <f>'סיכום לועדה- הזנת נתונים'!J64</f>
        <v/>
      </c>
      <c r="K64" s="425" t="str">
        <f>'סיכום לועדה- הזנת נתונים'!K64</f>
        <v/>
      </c>
      <c r="L64" s="29" t="str">
        <f>'סיכום לועדה- הזנת נתונים'!L64</f>
        <v/>
      </c>
      <c r="M64" s="30" t="str">
        <f>'סיכום לועדה- הזנת נתונים'!M64</f>
        <v/>
      </c>
      <c r="N64" s="31" t="str">
        <f>'סיכום לועדה- הזנת נתונים'!N64</f>
        <v/>
      </c>
      <c r="O64" s="31" t="str">
        <f>'סיכום לועדה- הזנת נתונים'!O64</f>
        <v/>
      </c>
      <c r="P64" s="431" t="str">
        <f>'סיכום לועדה- הזנת נתונים'!P64</f>
        <v/>
      </c>
      <c r="Q64" s="31" t="str">
        <f>'סיכום לועדה- הזנת נתונים'!Q64</f>
        <v/>
      </c>
      <c r="R64" s="31" t="str">
        <f>'סיכום לועדה- הזנת נתונים'!R64</f>
        <v/>
      </c>
      <c r="S64" s="31" t="str">
        <f>'סיכום לועדה- הזנת נתונים'!S64</f>
        <v/>
      </c>
      <c r="T64" s="418">
        <f>'סיכום לועדה- הזנת נתונים'!T64</f>
        <v>0</v>
      </c>
      <c r="U64" s="418">
        <f>'סיכום לועדה- הזנת נתונים'!U64</f>
        <v>0</v>
      </c>
      <c r="W64" s="22"/>
      <c r="X64" s="23"/>
      <c r="Y64" s="25"/>
      <c r="Z64" s="25"/>
      <c r="AA64" s="24"/>
      <c r="AX64" s="25"/>
      <c r="AY64" s="25"/>
      <c r="AZ64" s="26"/>
    </row>
    <row r="65" spans="2:52" ht="48.75" customHeight="1" x14ac:dyDescent="0.25">
      <c r="B65" s="27">
        <f>'סיכום לועדה- הזנת נתונים'!B65</f>
        <v>35</v>
      </c>
      <c r="C65" s="28" t="str">
        <f>'סיכום לועדה- הזנת נתונים'!C65</f>
        <v xml:space="preserve">הקשר הווקאלי וינה - תל אביב </v>
      </c>
      <c r="D65" s="28">
        <f>'סיכום לועדה- הזנת נתונים'!D65</f>
        <v>1001907582</v>
      </c>
      <c r="E65" s="28">
        <f>'סיכום לועדה- הזנת נתונים'!E65</f>
        <v>1001746424</v>
      </c>
      <c r="F65" s="28">
        <f>'סיכום לועדה- הזנת נתונים'!F65</f>
        <v>0</v>
      </c>
      <c r="G65" s="28">
        <f>'סיכום לועדה- הזנת נתונים'!G65</f>
        <v>1</v>
      </c>
      <c r="H65" s="28" t="str">
        <f>'סיכום לועדה- הזנת נתונים'!H65</f>
        <v/>
      </c>
      <c r="I65" s="425">
        <f>'סיכום לועדה- הזנת נתונים'!I65</f>
        <v>2025</v>
      </c>
      <c r="J65" s="425">
        <f>'סיכום לועדה- הזנת נתונים'!J65</f>
        <v>41558072</v>
      </c>
      <c r="K65" s="425">
        <f>'סיכום לועדה- הזנת נתונים'!K65</f>
        <v>580609584</v>
      </c>
      <c r="L65" s="29" t="str">
        <f>'סיכום לועדה- הזנת נתונים'!L65</f>
        <v>הקשר הווקאלי וינה - תל אביב (ע"ר)</v>
      </c>
      <c r="M65" s="30" t="str">
        <f>'סיכום לועדה- הזנת נתונים'!M65</f>
        <v>העלאת אופרה וטיפוח זמרים מקצועיים צעירים</v>
      </c>
      <c r="N65" s="31">
        <f>'סיכום לועדה- הזנת נתונים'!N65</f>
        <v>160000</v>
      </c>
      <c r="O65" s="31">
        <f>'סיכום לועדה- הזנת נתונים'!O65</f>
        <v>70188</v>
      </c>
      <c r="P65" s="431">
        <f>'סיכום לועדה- הזנת נתונים'!P65</f>
        <v>-5.7013846053263983E-2</v>
      </c>
      <c r="Q65" s="31">
        <f>'סיכום לועדה- הזנת נתונים'!Q65</f>
        <v>0</v>
      </c>
      <c r="R65" s="31">
        <f>'סיכום לועדה- הזנת נתונים'!R65</f>
        <v>0</v>
      </c>
      <c r="S65" s="31">
        <f>'סיכום לועדה- הזנת נתונים'!S65</f>
        <v>66186.312173213504</v>
      </c>
      <c r="T65" s="418">
        <f>'סיכום לועדה- הזנת נתונים'!T65</f>
        <v>0</v>
      </c>
      <c r="U65" s="418" t="str">
        <f>'סיכום לועדה- הזנת נתונים'!U65</f>
        <v xml:space="preserve">מומלץ לתמיכה עפ"י מבחן התמיכה - תחום ד'.
</v>
      </c>
      <c r="W65" s="22"/>
      <c r="X65" s="23"/>
      <c r="Y65" s="25"/>
      <c r="Z65" s="25"/>
      <c r="AA65" s="24"/>
      <c r="AX65" s="25"/>
      <c r="AY65" s="25"/>
      <c r="AZ65" s="26"/>
    </row>
    <row r="66" spans="2:52" ht="48.75" customHeight="1" x14ac:dyDescent="0.25">
      <c r="B66" s="27">
        <f>'סיכום לועדה- הזנת נתונים'!B66</f>
        <v>36</v>
      </c>
      <c r="C66" s="28" t="str">
        <f>'סיכום לועדה- הזנת נתונים'!C66</f>
        <v>בר-קיימא  -  iluminations</v>
      </c>
      <c r="D66" s="28">
        <f>'סיכום לועדה- הזנת נתונים'!D66</f>
        <v>1001906961</v>
      </c>
      <c r="E66" s="28">
        <f>'סיכום לועדה- הזנת נתונים'!E66</f>
        <v>1001734692</v>
      </c>
      <c r="F66" s="28">
        <f>'סיכום לועדה- הזנת נתונים'!F66</f>
        <v>0</v>
      </c>
      <c r="G66" s="28">
        <f>'סיכום לועדה- הזנת נתונים'!G66</f>
        <v>1</v>
      </c>
      <c r="H66" s="28" t="str">
        <f>'סיכום לועדה- הזנת נתונים'!H66</f>
        <v/>
      </c>
      <c r="I66" s="425">
        <f>'סיכום לועדה- הזנת נתונים'!I66</f>
        <v>2025</v>
      </c>
      <c r="J66" s="425">
        <f>'סיכום לועדה- הזנת נתונים'!J66</f>
        <v>41099000</v>
      </c>
      <c r="K66" s="425">
        <f>'סיכום לועדה- הזנת נתונים'!K66</f>
        <v>580450898</v>
      </c>
      <c r="L66" s="29" t="str">
        <f>'סיכום לועדה- הזנת נתונים'!L66</f>
        <v>בר-קיימא לתרבות, אמנות, מוסיקה ושלו</v>
      </c>
      <c r="M66" s="30" t="str">
        <f>'סיכום לועדה- הזנת נתונים'!M66</f>
        <v>אילומיניישן - אנסמבל נוריה</v>
      </c>
      <c r="N66" s="31">
        <f>'סיכום לועדה- הזנת נתונים'!N66</f>
        <v>100000</v>
      </c>
      <c r="O66" s="31">
        <f>'סיכום לועדה- הזנת נתונים'!O66</f>
        <v>50679</v>
      </c>
      <c r="P66" s="431">
        <f>'סיכום לועדה- הזנת נתונים'!P66</f>
        <v>0.11507840289503268</v>
      </c>
      <c r="Q66" s="31">
        <f>'סיכום לועדה- הזנת נתונים'!Q66</f>
        <v>0</v>
      </c>
      <c r="R66" s="31">
        <f>'סיכום לועדה- הזנת נתונים'!R66</f>
        <v>0</v>
      </c>
      <c r="S66" s="31">
        <f>'סיכום לועדה- הזנת נתונים'!S66</f>
        <v>56511.058380317365</v>
      </c>
      <c r="T66" s="418">
        <f>'סיכום לועדה- הזנת נתונים'!T66</f>
        <v>0</v>
      </c>
      <c r="U66" s="418" t="str">
        <f>'סיכום לועדה- הזנת נתונים'!U66</f>
        <v xml:space="preserve">מומלץ לתמיכה עפ"י מבחן התמיכה - תחום ד'.
</v>
      </c>
      <c r="W66" s="22"/>
      <c r="X66" s="23"/>
      <c r="Y66" s="25"/>
      <c r="Z66" s="25"/>
      <c r="AA66" s="24"/>
      <c r="AX66" s="25"/>
      <c r="AY66" s="25"/>
      <c r="AZ66" s="26"/>
    </row>
    <row r="67" spans="2:52" ht="48.75" customHeight="1" x14ac:dyDescent="0.25">
      <c r="B67" s="27">
        <f>'סיכום לועדה- הזנת נתונים'!B67</f>
        <v>37</v>
      </c>
      <c r="C67" s="381" t="str">
        <f>'סיכום לועדה- הזנת נתונים'!C67</f>
        <v>בר-קיימא - קולות חבויים</v>
      </c>
      <c r="D67" s="28">
        <f>'סיכום לועדה- הזנת נתונים'!D67</f>
        <v>1001906929</v>
      </c>
      <c r="E67" s="28">
        <f>'סיכום לועדה- הזנת נתונים'!E67</f>
        <v>1001734695</v>
      </c>
      <c r="F67" s="28">
        <f>'סיכום לועדה- הזנת נתונים'!F67</f>
        <v>0</v>
      </c>
      <c r="G67" s="28">
        <f>'סיכום לועדה- הזנת נתונים'!G67</f>
        <v>1</v>
      </c>
      <c r="H67" s="28" t="str">
        <f>'סיכום לועדה- הזנת נתונים'!H67</f>
        <v/>
      </c>
      <c r="I67" s="425">
        <f>'סיכום לועדה- הזנת נתונים'!I67</f>
        <v>2025</v>
      </c>
      <c r="J67" s="425">
        <f>'סיכום לועדה- הזנת נתונים'!J67</f>
        <v>41099000</v>
      </c>
      <c r="K67" s="425">
        <f>'סיכום לועדה- הזנת נתונים'!K67</f>
        <v>580450898</v>
      </c>
      <c r="L67" s="29" t="str">
        <f>'סיכום לועדה- הזנת נתונים'!L67</f>
        <v>בר-קיימא לתרבות, אמנות, מוסיקה ושלו</v>
      </c>
      <c r="M67" s="30" t="str">
        <f>'סיכום לועדה- הזנת נתונים'!M67</f>
        <v>קולות חבויים - אנסמבל נוריה</v>
      </c>
      <c r="N67" s="31">
        <f>'סיכום לועדה- הזנת נתונים'!N67</f>
        <v>100000</v>
      </c>
      <c r="O67" s="31">
        <f>'סיכום לועדה- הזנת נתונים'!O67</f>
        <v>38346</v>
      </c>
      <c r="P67" s="431">
        <f>'סיכום לועדה- הזנת נתונים'!P67</f>
        <v>0.13826181859765696</v>
      </c>
      <c r="Q67" s="31">
        <f>'סיכום לועדה- הזנת נתונים'!Q67</f>
        <v>0</v>
      </c>
      <c r="R67" s="31">
        <f>'סיכום לועדה- הזנת נתונים'!R67</f>
        <v>0</v>
      </c>
      <c r="S67" s="31">
        <f>'סיכום לועדה- הזנת נתונים'!S67</f>
        <v>43647.78769594575</v>
      </c>
      <c r="T67" s="418">
        <f>'סיכום לועדה- הזנת נתונים'!T67</f>
        <v>0</v>
      </c>
      <c r="U67" s="418" t="str">
        <f>'סיכום לועדה- הזנת נתונים'!U67</f>
        <v xml:space="preserve">מומלץ לתמיכה עפ"י מבחן התמיכה - תחום ד'.
</v>
      </c>
      <c r="W67" s="22"/>
      <c r="X67" s="23"/>
      <c r="Y67" s="25"/>
      <c r="Z67" s="25"/>
      <c r="AA67" s="24"/>
      <c r="AX67" s="25"/>
      <c r="AY67" s="25"/>
      <c r="AZ67" s="26"/>
    </row>
    <row r="68" spans="2:52" ht="26.25" hidden="1" customHeight="1" x14ac:dyDescent="0.25">
      <c r="B68" s="27" t="str">
        <f>'סיכום לועדה- הזנת נתונים'!B68</f>
        <v/>
      </c>
      <c r="C68" s="28" t="str">
        <f>'סיכום לועדה- הזנת נתונים'!C68</f>
        <v/>
      </c>
      <c r="D68" s="28">
        <f>'סיכום לועדה- הזנת נתונים'!D68</f>
        <v>0</v>
      </c>
      <c r="E68" s="28">
        <f>'סיכום לועדה- הזנת נתונים'!E68</f>
        <v>0</v>
      </c>
      <c r="F68" s="28">
        <f>'סיכום לועדה- הזנת נתונים'!F68</f>
        <v>0</v>
      </c>
      <c r="G68" s="28" t="str">
        <f>'סיכום לועדה- הזנת נתונים'!G68</f>
        <v/>
      </c>
      <c r="H68" s="28" t="str">
        <f>'סיכום לועדה- הזנת נתונים'!H68</f>
        <v/>
      </c>
      <c r="I68" s="425" t="str">
        <f>'סיכום לועדה- הזנת נתונים'!I68</f>
        <v/>
      </c>
      <c r="J68" s="425" t="str">
        <f>'סיכום לועדה- הזנת נתונים'!J68</f>
        <v/>
      </c>
      <c r="K68" s="425" t="str">
        <f>'סיכום לועדה- הזנת נתונים'!K68</f>
        <v/>
      </c>
      <c r="L68" s="29" t="str">
        <f>'סיכום לועדה- הזנת נתונים'!L68</f>
        <v/>
      </c>
      <c r="M68" s="30" t="str">
        <f>'סיכום לועדה- הזנת נתונים'!M68</f>
        <v/>
      </c>
      <c r="N68" s="31" t="str">
        <f>'סיכום לועדה- הזנת נתונים'!N68</f>
        <v/>
      </c>
      <c r="O68" s="31" t="str">
        <f>'סיכום לועדה- הזנת נתונים'!O68</f>
        <v/>
      </c>
      <c r="P68" s="431" t="str">
        <f>'סיכום לועדה- הזנת נתונים'!P68</f>
        <v/>
      </c>
      <c r="Q68" s="31" t="str">
        <f>'סיכום לועדה- הזנת נתונים'!Q68</f>
        <v/>
      </c>
      <c r="R68" s="31" t="str">
        <f>'סיכום לועדה- הזנת נתונים'!R68</f>
        <v/>
      </c>
      <c r="S68" s="31" t="str">
        <f>'סיכום לועדה- הזנת נתונים'!S68</f>
        <v/>
      </c>
      <c r="T68" s="418">
        <f>'סיכום לועדה- הזנת נתונים'!T68</f>
        <v>0</v>
      </c>
      <c r="U68" s="418">
        <f>'סיכום לועדה- הזנת נתונים'!U68</f>
        <v>0</v>
      </c>
      <c r="W68" s="22"/>
      <c r="X68" s="23"/>
      <c r="Y68" s="25"/>
      <c r="Z68" s="25"/>
      <c r="AA68" s="24"/>
      <c r="AX68" s="25"/>
      <c r="AY68" s="25"/>
      <c r="AZ68" s="26"/>
    </row>
    <row r="69" spans="2:52" ht="25.5" hidden="1" customHeight="1" x14ac:dyDescent="0.25">
      <c r="B69" s="27" t="str">
        <f>'סיכום לועדה- הזנת נתונים'!B69</f>
        <v/>
      </c>
      <c r="C69" s="28" t="str">
        <f>'סיכום לועדה- הזנת נתונים'!C69</f>
        <v/>
      </c>
      <c r="D69" s="28">
        <f>'סיכום לועדה- הזנת נתונים'!D69</f>
        <v>0</v>
      </c>
      <c r="E69" s="28">
        <f>'סיכום לועדה- הזנת נתונים'!E69</f>
        <v>0</v>
      </c>
      <c r="F69" s="28">
        <f>'סיכום לועדה- הזנת נתונים'!F69</f>
        <v>0</v>
      </c>
      <c r="G69" s="28" t="str">
        <f>'סיכום לועדה- הזנת נתונים'!G69</f>
        <v/>
      </c>
      <c r="H69" s="28" t="str">
        <f>'סיכום לועדה- הזנת נתונים'!H69</f>
        <v/>
      </c>
      <c r="I69" s="425" t="str">
        <f>'סיכום לועדה- הזנת נתונים'!I69</f>
        <v/>
      </c>
      <c r="J69" s="425" t="str">
        <f>'סיכום לועדה- הזנת נתונים'!J69</f>
        <v/>
      </c>
      <c r="K69" s="425" t="str">
        <f>'סיכום לועדה- הזנת נתונים'!K69</f>
        <v/>
      </c>
      <c r="L69" s="29" t="str">
        <f>'סיכום לועדה- הזנת נתונים'!L69</f>
        <v/>
      </c>
      <c r="M69" s="30" t="str">
        <f>'סיכום לועדה- הזנת נתונים'!M69</f>
        <v/>
      </c>
      <c r="N69" s="31" t="str">
        <f>'סיכום לועדה- הזנת נתונים'!N69</f>
        <v/>
      </c>
      <c r="O69" s="31" t="str">
        <f>'סיכום לועדה- הזנת נתונים'!O69</f>
        <v/>
      </c>
      <c r="P69" s="431" t="str">
        <f>'סיכום לועדה- הזנת נתונים'!P69</f>
        <v/>
      </c>
      <c r="Q69" s="31" t="str">
        <f>'סיכום לועדה- הזנת נתונים'!Q69</f>
        <v/>
      </c>
      <c r="R69" s="31" t="str">
        <f>'סיכום לועדה- הזנת נתונים'!R69</f>
        <v/>
      </c>
      <c r="S69" s="31" t="str">
        <f>'סיכום לועדה- הזנת נתונים'!S69</f>
        <v/>
      </c>
      <c r="T69" s="418">
        <f>'סיכום לועדה- הזנת נתונים'!T69</f>
        <v>0</v>
      </c>
      <c r="U69" s="418">
        <f>'סיכום לועדה- הזנת נתונים'!U69</f>
        <v>0</v>
      </c>
      <c r="W69" s="22"/>
      <c r="X69" s="23"/>
      <c r="Y69" s="25"/>
      <c r="Z69" s="25"/>
      <c r="AA69" s="24"/>
      <c r="AX69" s="25"/>
      <c r="AY69" s="25"/>
      <c r="AZ69" s="26"/>
    </row>
    <row r="70" spans="2:52" ht="48" customHeight="1" x14ac:dyDescent="0.25">
      <c r="B70" s="27">
        <f>'סיכום לועדה- הזנת נתונים'!B70</f>
        <v>40</v>
      </c>
      <c r="C70" s="28" t="str">
        <f>'סיכום לועדה- הזנת נתונים'!C70</f>
        <v>צוותא  - צלילי קסם</v>
      </c>
      <c r="D70" s="28">
        <f>'סיכום לועדה- הזנת נתונים'!D70</f>
        <v>1001913587</v>
      </c>
      <c r="E70" s="28">
        <f>'סיכום לועדה- הזנת נתונים'!E70</f>
        <v>1001774209</v>
      </c>
      <c r="F70" s="28">
        <f>'סיכום לועדה- הזנת נתונים'!F70</f>
        <v>0</v>
      </c>
      <c r="G70" s="28">
        <f>'סיכום לועדה- הזנת נתונים'!G70</f>
        <v>1</v>
      </c>
      <c r="H70" s="28" t="str">
        <f>'סיכום לועדה- הזנת נתונים'!H70</f>
        <v/>
      </c>
      <c r="I70" s="425">
        <f>'סיכום לועדה- הזנת נתונים'!I70</f>
        <v>2025</v>
      </c>
      <c r="J70" s="425">
        <f>'סיכום לועדה- הזנת נתונים'!J70</f>
        <v>40474818</v>
      </c>
      <c r="K70" s="425">
        <f>'סיכום לועדה- הזנת נתונים'!K70</f>
        <v>513377457</v>
      </c>
      <c r="L70" s="29" t="str">
        <f>'סיכום לועדה- הזנת נתונים'!L70</f>
        <v>צוותא לתרבות מתקדמת בע"מ (חל"צ)</v>
      </c>
      <c r="M70" s="30" t="str">
        <f>'סיכום לועדה- הזנת נתונים'!M70</f>
        <v>צלילי קסם</v>
      </c>
      <c r="N70" s="31">
        <f>'סיכום לועדה- הזנת נתונים'!N70</f>
        <v>150000</v>
      </c>
      <c r="O70" s="31">
        <f>'סיכום לועדה- הזנת נתונים'!O70</f>
        <v>37925</v>
      </c>
      <c r="P70" s="431">
        <f>'סיכום לועדה- הזנת נתונים'!P70</f>
        <v>-0.11093710402450552</v>
      </c>
      <c r="Q70" s="31">
        <f>'סיכום לועדה- הזנת נתונים'!Q70</f>
        <v>0</v>
      </c>
      <c r="R70" s="31">
        <f>'סיכום לועדה- הזנת נתונים'!R70</f>
        <v>0</v>
      </c>
      <c r="S70" s="31">
        <f>'סיכום לועדה- הזנת נתונים'!S70</f>
        <v>33717.710329870628</v>
      </c>
      <c r="T70" s="418">
        <f>'סיכום לועדה- הזנת נתונים'!T70</f>
        <v>0</v>
      </c>
      <c r="U70" s="418" t="str">
        <f>'סיכום לועדה- הזנת נתונים'!U70</f>
        <v xml:space="preserve">מומלץ לתמיכה עפ"י מבחן התמיכה - תחום ד'.
</v>
      </c>
      <c r="W70" s="22"/>
      <c r="X70" s="23"/>
      <c r="Y70" s="25"/>
      <c r="Z70" s="25"/>
      <c r="AA70" s="24"/>
      <c r="AX70" s="25"/>
      <c r="AY70" s="25"/>
      <c r="AZ70" s="26"/>
    </row>
    <row r="71" spans="2:52" ht="48" hidden="1" customHeight="1" x14ac:dyDescent="0.25">
      <c r="B71" s="27" t="str">
        <f>'סיכום לועדה- הזנת נתונים'!B71</f>
        <v/>
      </c>
      <c r="C71" s="28" t="str">
        <f>'סיכום לועדה- הזנת נתונים'!C71</f>
        <v/>
      </c>
      <c r="D71" s="28">
        <f>'סיכום לועדה- הזנת נתונים'!D71</f>
        <v>0</v>
      </c>
      <c r="E71" s="28">
        <f>'סיכום לועדה- הזנת נתונים'!E71</f>
        <v>0</v>
      </c>
      <c r="F71" s="28">
        <f>'סיכום לועדה- הזנת נתונים'!F71</f>
        <v>0</v>
      </c>
      <c r="G71" s="28" t="str">
        <f>'סיכום לועדה- הזנת נתונים'!G71</f>
        <v/>
      </c>
      <c r="H71" s="28" t="str">
        <f>'סיכום לועדה- הזנת נתונים'!H71</f>
        <v/>
      </c>
      <c r="I71" s="425" t="str">
        <f>'סיכום לועדה- הזנת נתונים'!I71</f>
        <v/>
      </c>
      <c r="J71" s="425" t="str">
        <f>'סיכום לועדה- הזנת נתונים'!J71</f>
        <v/>
      </c>
      <c r="K71" s="425" t="str">
        <f>'סיכום לועדה- הזנת נתונים'!K71</f>
        <v/>
      </c>
      <c r="L71" s="29" t="str">
        <f>'סיכום לועדה- הזנת נתונים'!L71</f>
        <v/>
      </c>
      <c r="M71" s="30" t="str">
        <f>'סיכום לועדה- הזנת נתונים'!M71</f>
        <v/>
      </c>
      <c r="N71" s="31" t="str">
        <f>'סיכום לועדה- הזנת נתונים'!N71</f>
        <v/>
      </c>
      <c r="O71" s="31" t="str">
        <f>'סיכום לועדה- הזנת נתונים'!O71</f>
        <v/>
      </c>
      <c r="P71" s="431" t="str">
        <f>'סיכום לועדה- הזנת נתונים'!P71</f>
        <v/>
      </c>
      <c r="Q71" s="31" t="str">
        <f>'סיכום לועדה- הזנת נתונים'!Q71</f>
        <v/>
      </c>
      <c r="R71" s="31" t="str">
        <f>'סיכום לועדה- הזנת נתונים'!R71</f>
        <v/>
      </c>
      <c r="S71" s="31" t="str">
        <f>'סיכום לועדה- הזנת נתונים'!S71</f>
        <v/>
      </c>
      <c r="T71" s="418">
        <f>'סיכום לועדה- הזנת נתונים'!T71</f>
        <v>0</v>
      </c>
      <c r="U71" s="418">
        <f>'סיכום לועדה- הזנת נתונים'!U71</f>
        <v>0</v>
      </c>
      <c r="W71" s="22"/>
      <c r="X71" s="23"/>
      <c r="Y71" s="25"/>
      <c r="Z71" s="25"/>
      <c r="AA71" s="24"/>
      <c r="AX71" s="25"/>
      <c r="AY71" s="25"/>
      <c r="AZ71" s="26"/>
    </row>
    <row r="72" spans="2:52" ht="48" customHeight="1" x14ac:dyDescent="0.25">
      <c r="B72" s="27">
        <f>'סיכום לועדה- הזנת נתונים'!B72</f>
        <v>42</v>
      </c>
      <c r="C72" s="28" t="str">
        <f>'סיכום לועדה- הזנת נתונים'!C72</f>
        <v>אוצר המוסיקה היהודית - סדרת קונצרטים לעוגב</v>
      </c>
      <c r="D72" s="28">
        <f>'סיכום לועדה- הזנת נתונים'!D72</f>
        <v>1001907885</v>
      </c>
      <c r="E72" s="28">
        <f>'סיכום לועדה- הזנת נתונים'!E72</f>
        <v>1001723274</v>
      </c>
      <c r="F72" s="28">
        <f>'סיכום לועדה- הזנת נתונים'!F72</f>
        <v>0</v>
      </c>
      <c r="G72" s="28">
        <f>'סיכום לועדה- הזנת נתונים'!G72</f>
        <v>1</v>
      </c>
      <c r="H72" s="28" t="str">
        <f>'סיכום לועדה- הזנת נתונים'!H72</f>
        <v/>
      </c>
      <c r="I72" s="425">
        <f>'סיכום לועדה- הזנת נתונים'!I72</f>
        <v>2025</v>
      </c>
      <c r="J72" s="425">
        <f>'סיכום לועדה- הזנת נתונים'!J72</f>
        <v>41481961</v>
      </c>
      <c r="K72" s="425">
        <f>'סיכום לועדה- הזנת נתונים'!K72</f>
        <v>580600708</v>
      </c>
      <c r="L72" s="29" t="str">
        <f>'סיכום לועדה- הזנת נתונים'!L72</f>
        <v>אוצר המוסיקה היהודית (ע"ר)</v>
      </c>
      <c r="M72" s="30" t="str">
        <f>'סיכום לועדה- הזנת נתונים'!M72</f>
        <v>בקשה לתמיכה בסדרת העוגב</v>
      </c>
      <c r="N72" s="31">
        <f>'סיכום לועדה- הזנת נתונים'!N72</f>
        <v>130000</v>
      </c>
      <c r="O72" s="31">
        <f>'סיכום לועדה- הזנת נתונים'!O72</f>
        <v>35446</v>
      </c>
      <c r="P72" s="431">
        <f>'סיכום לועדה- הזנת נתונים'!P72</f>
        <v>0.23666097031822297</v>
      </c>
      <c r="Q72" s="31">
        <f>'סיכום לועדה- הזנת נתונים'!Q72</f>
        <v>0</v>
      </c>
      <c r="R72" s="31">
        <f>'סיכום לועדה- הזנת נתונים'!R72</f>
        <v>0</v>
      </c>
      <c r="S72" s="31">
        <f>'סיכום לועדה- הזנת נתונים'!S72</f>
        <v>43834.684753899732</v>
      </c>
      <c r="T72" s="418" t="str">
        <f>'סיכום לועדה- הזנת נתונים'!T72</f>
        <v>עליה בוותק ומספר אמנים</v>
      </c>
      <c r="U72" s="418" t="str">
        <f>'סיכום לועדה- הזנת נתונים'!U72</f>
        <v xml:space="preserve">מומלץ לתמיכה עפ"י מבחן התמיכה - תחום ד'.
</v>
      </c>
      <c r="W72" s="22"/>
      <c r="X72" s="23"/>
      <c r="Y72" s="25"/>
      <c r="Z72" s="25"/>
      <c r="AA72" s="24"/>
      <c r="AX72" s="25"/>
      <c r="AY72" s="25"/>
      <c r="AZ72" s="26"/>
    </row>
    <row r="73" spans="2:52" ht="48" hidden="1" customHeight="1" x14ac:dyDescent="0.25">
      <c r="B73" s="27" t="str">
        <f>'סיכום לועדה- הזנת נתונים'!B73</f>
        <v/>
      </c>
      <c r="C73" s="28" t="str">
        <f>'סיכום לועדה- הזנת נתונים'!C73</f>
        <v/>
      </c>
      <c r="D73" s="28">
        <f>'סיכום לועדה- הזנת נתונים'!D73</f>
        <v>0</v>
      </c>
      <c r="E73" s="28">
        <f>'סיכום לועדה- הזנת נתונים'!E73</f>
        <v>0</v>
      </c>
      <c r="F73" s="28">
        <f>'סיכום לועדה- הזנת נתונים'!F73</f>
        <v>0</v>
      </c>
      <c r="G73" s="28" t="str">
        <f>'סיכום לועדה- הזנת נתונים'!G73</f>
        <v/>
      </c>
      <c r="H73" s="28" t="str">
        <f>'סיכום לועדה- הזנת נתונים'!H73</f>
        <v/>
      </c>
      <c r="I73" s="425" t="str">
        <f>'סיכום לועדה- הזנת נתונים'!I73</f>
        <v/>
      </c>
      <c r="J73" s="425" t="str">
        <f>'סיכום לועדה- הזנת נתונים'!J73</f>
        <v/>
      </c>
      <c r="K73" s="425" t="str">
        <f>'סיכום לועדה- הזנת נתונים'!K73</f>
        <v/>
      </c>
      <c r="L73" s="29" t="str">
        <f>'סיכום לועדה- הזנת נתונים'!L73</f>
        <v/>
      </c>
      <c r="M73" s="30" t="str">
        <f>'סיכום לועדה- הזנת נתונים'!M73</f>
        <v/>
      </c>
      <c r="N73" s="31" t="str">
        <f>'סיכום לועדה- הזנת נתונים'!N73</f>
        <v/>
      </c>
      <c r="O73" s="31" t="str">
        <f>'סיכום לועדה- הזנת נתונים'!O73</f>
        <v/>
      </c>
      <c r="P73" s="431" t="str">
        <f>'סיכום לועדה- הזנת נתונים'!P73</f>
        <v/>
      </c>
      <c r="Q73" s="31" t="str">
        <f>'סיכום לועדה- הזנת נתונים'!Q73</f>
        <v/>
      </c>
      <c r="R73" s="31" t="str">
        <f>'סיכום לועדה- הזנת נתונים'!R73</f>
        <v/>
      </c>
      <c r="S73" s="31" t="str">
        <f>'סיכום לועדה- הזנת נתונים'!S73</f>
        <v/>
      </c>
      <c r="T73" s="418">
        <f>'סיכום לועדה- הזנת נתונים'!T73</f>
        <v>0</v>
      </c>
      <c r="U73" s="418" t="str">
        <f>'סיכום לועדה- הזנת נתונים'!U73</f>
        <v>הניקוד לא זיכה בסכום מעל 25,000 ₪ ועל כן לפי סעיף 6(ח) נדחה.</v>
      </c>
      <c r="W73" s="22"/>
      <c r="X73" s="23"/>
      <c r="Y73" s="25"/>
      <c r="Z73" s="25"/>
      <c r="AA73" s="24"/>
      <c r="AX73" s="25"/>
      <c r="AY73" s="25"/>
      <c r="AZ73" s="26"/>
    </row>
    <row r="74" spans="2:52" ht="48" hidden="1" customHeight="1" x14ac:dyDescent="0.25">
      <c r="B74" s="27" t="str">
        <f>'סיכום לועדה- הזנת נתונים'!B74</f>
        <v/>
      </c>
      <c r="C74" s="28" t="str">
        <f>'סיכום לועדה- הזנת נתונים'!C74</f>
        <v/>
      </c>
      <c r="D74" s="28">
        <f>'סיכום לועדה- הזנת נתונים'!D74</f>
        <v>0</v>
      </c>
      <c r="E74" s="28">
        <f>'סיכום לועדה- הזנת נתונים'!E74</f>
        <v>0</v>
      </c>
      <c r="F74" s="28">
        <f>'סיכום לועדה- הזנת נתונים'!F74</f>
        <v>0</v>
      </c>
      <c r="G74" s="28" t="str">
        <f>'סיכום לועדה- הזנת נתונים'!G74</f>
        <v/>
      </c>
      <c r="H74" s="28" t="str">
        <f>'סיכום לועדה- הזנת נתונים'!H74</f>
        <v/>
      </c>
      <c r="I74" s="425" t="str">
        <f>'סיכום לועדה- הזנת נתונים'!I74</f>
        <v/>
      </c>
      <c r="J74" s="425" t="str">
        <f>'סיכום לועדה- הזנת נתונים'!J74</f>
        <v/>
      </c>
      <c r="K74" s="425" t="str">
        <f>'סיכום לועדה- הזנת נתונים'!K74</f>
        <v/>
      </c>
      <c r="L74" s="29" t="str">
        <f>'סיכום לועדה- הזנת נתונים'!L74</f>
        <v/>
      </c>
      <c r="M74" s="30" t="str">
        <f>'סיכום לועדה- הזנת נתונים'!M74</f>
        <v/>
      </c>
      <c r="N74" s="31" t="str">
        <f>'סיכום לועדה- הזנת נתונים'!N74</f>
        <v/>
      </c>
      <c r="O74" s="31" t="str">
        <f>'סיכום לועדה- הזנת נתונים'!O74</f>
        <v/>
      </c>
      <c r="P74" s="431" t="str">
        <f>'סיכום לועדה- הזנת נתונים'!P74</f>
        <v/>
      </c>
      <c r="Q74" s="31" t="str">
        <f>'סיכום לועדה- הזנת נתונים'!Q74</f>
        <v/>
      </c>
      <c r="R74" s="31" t="str">
        <f>'סיכום לועדה- הזנת נתונים'!R74</f>
        <v/>
      </c>
      <c r="S74" s="31" t="str">
        <f>'סיכום לועדה- הזנת נתונים'!S74</f>
        <v/>
      </c>
      <c r="T74" s="418">
        <f>'סיכום לועדה- הזנת נתונים'!T74</f>
        <v>0</v>
      </c>
      <c r="U74" s="418">
        <f>'סיכום לועדה- הזנת נתונים'!U74</f>
        <v>0</v>
      </c>
      <c r="W74" s="22"/>
      <c r="X74" s="23"/>
      <c r="Y74" s="25"/>
      <c r="Z74" s="25"/>
      <c r="AA74" s="24"/>
      <c r="AX74" s="25"/>
      <c r="AY74" s="25"/>
      <c r="AZ74" s="26"/>
    </row>
    <row r="75" spans="2:52" hidden="1" x14ac:dyDescent="0.25">
      <c r="B75" s="27" t="str">
        <f>'סיכום לועדה- הזנת נתונים'!B75</f>
        <v/>
      </c>
      <c r="C75" s="28" t="str">
        <f>'סיכום לועדה- הזנת נתונים'!C75</f>
        <v/>
      </c>
      <c r="D75" s="28">
        <f>'סיכום לועדה- הזנת נתונים'!D75</f>
        <v>0</v>
      </c>
      <c r="E75" s="28">
        <f>'סיכום לועדה- הזנת נתונים'!E75</f>
        <v>0</v>
      </c>
      <c r="F75" s="28">
        <f>'סיכום לועדה- הזנת נתונים'!F75</f>
        <v>0</v>
      </c>
      <c r="G75" s="28" t="str">
        <f>'סיכום לועדה- הזנת נתונים'!G75</f>
        <v/>
      </c>
      <c r="H75" s="28" t="str">
        <f>'סיכום לועדה- הזנת נתונים'!H75</f>
        <v/>
      </c>
      <c r="I75" s="425" t="str">
        <f>'סיכום לועדה- הזנת נתונים'!I75</f>
        <v/>
      </c>
      <c r="J75" s="425" t="str">
        <f>'סיכום לועדה- הזנת נתונים'!J75</f>
        <v/>
      </c>
      <c r="K75" s="425" t="str">
        <f>'סיכום לועדה- הזנת נתונים'!K75</f>
        <v/>
      </c>
      <c r="L75" s="29" t="str">
        <f>'סיכום לועדה- הזנת נתונים'!L75</f>
        <v/>
      </c>
      <c r="M75" s="30" t="str">
        <f>'סיכום לועדה- הזנת נתונים'!M75</f>
        <v/>
      </c>
      <c r="N75" s="31" t="str">
        <f>'סיכום לועדה- הזנת נתונים'!N75</f>
        <v/>
      </c>
      <c r="O75" s="31" t="str">
        <f>'סיכום לועדה- הזנת נתונים'!O75</f>
        <v/>
      </c>
      <c r="P75" s="431" t="str">
        <f>'סיכום לועדה- הזנת נתונים'!P75</f>
        <v/>
      </c>
      <c r="Q75" s="31" t="str">
        <f>'סיכום לועדה- הזנת נתונים'!Q75</f>
        <v/>
      </c>
      <c r="R75" s="31" t="str">
        <f>'סיכום לועדה- הזנת נתונים'!R75</f>
        <v/>
      </c>
      <c r="S75" s="31" t="str">
        <f>'סיכום לועדה- הזנת נתונים'!S75</f>
        <v/>
      </c>
      <c r="T75" s="418">
        <f>'סיכום לועדה- הזנת נתונים'!T75</f>
        <v>0</v>
      </c>
      <c r="U75" s="418">
        <f>'סיכום לועדה- הזנת נתונים'!U75</f>
        <v>0</v>
      </c>
      <c r="W75" s="22"/>
      <c r="X75" s="23"/>
      <c r="Y75" s="25"/>
      <c r="Z75" s="25"/>
      <c r="AA75" s="24"/>
      <c r="AX75" s="25"/>
      <c r="AY75" s="25"/>
      <c r="AZ75" s="26"/>
    </row>
    <row r="76" spans="2:52" ht="48.75" customHeight="1" x14ac:dyDescent="0.25">
      <c r="B76" s="27">
        <f>'סיכום לועדה- הזנת נתונים'!B76</f>
        <v>46</v>
      </c>
      <c r="C76" s="28" t="str">
        <f>'סיכום לועדה- הזנת נתונים'!C76</f>
        <v>תו המשווה - מוסיקה בונת שיוויון</v>
      </c>
      <c r="D76" s="28">
        <f>'סיכום לועדה- הזנת נתונים'!D76</f>
        <v>1001908295</v>
      </c>
      <c r="E76" s="28">
        <f>'סיכום לועדה- הזנת נתונים'!E76</f>
        <v>1001778693</v>
      </c>
      <c r="F76" s="28">
        <f>'סיכום לועדה- הזנת נתונים'!F76</f>
        <v>0</v>
      </c>
      <c r="G76" s="28">
        <f>'סיכום לועדה- הזנת נתונים'!G76</f>
        <v>1</v>
      </c>
      <c r="H76" s="28" t="str">
        <f>'סיכום לועדה- הזנת נתונים'!H76</f>
        <v/>
      </c>
      <c r="I76" s="425">
        <f>'סיכום לועדה- הזנת נתונים'!I76</f>
        <v>2025</v>
      </c>
      <c r="J76" s="425">
        <f>'סיכום לועדה- הזנת נתונים'!J76</f>
        <v>41914867</v>
      </c>
      <c r="K76" s="425">
        <f>'סיכום לועדה- הזנת נתונים'!K76</f>
        <v>580666717</v>
      </c>
      <c r="L76" s="29" t="str">
        <f>'סיכום לועדה- הזנת נתונים'!L76</f>
        <v>תו המשווה (ע"ר)</v>
      </c>
      <c r="M76" s="30" t="str">
        <f>'סיכום לועדה- הזנת נתונים'!M76</f>
        <v>תו המשווה- פרוייקט מוסיקה 2025</v>
      </c>
      <c r="N76" s="31">
        <f>'סיכום לועדה- הזנת נתונים'!N76</f>
        <v>200000</v>
      </c>
      <c r="O76" s="31">
        <f>'סיכום לועדה- הזנת נתונים'!O76</f>
        <v>52781</v>
      </c>
      <c r="P76" s="431">
        <f>'סיכום לועדה- הזנת נתונים'!P76</f>
        <v>0.19330651982302482</v>
      </c>
      <c r="Q76" s="31">
        <f>'סיכום לועדה- הזנת נתונים'!Q76</f>
        <v>0</v>
      </c>
      <c r="R76" s="31">
        <f>'סיכום לועדה- הזנת נתונים'!R76</f>
        <v>0</v>
      </c>
      <c r="S76" s="31">
        <f>'סיכום לועדה- הזנת נתונים'!S76</f>
        <v>62983.911422779071</v>
      </c>
      <c r="T76" s="418">
        <f>'סיכום לועדה- הזנת נתונים'!T76</f>
        <v>0</v>
      </c>
      <c r="U76" s="418" t="str">
        <f>'סיכום לועדה- הזנת נתונים'!U76</f>
        <v xml:space="preserve">מומלץ לתמיכה עפ"י מבחן התמיכה - תחום ד'.
</v>
      </c>
      <c r="W76" s="22"/>
      <c r="X76" s="23"/>
      <c r="Y76" s="25"/>
      <c r="Z76" s="25"/>
      <c r="AA76" s="24"/>
      <c r="AX76" s="25"/>
      <c r="AY76" s="25"/>
      <c r="AZ76" s="26"/>
    </row>
    <row r="77" spans="2:52" ht="48.75" hidden="1" customHeight="1" x14ac:dyDescent="0.25">
      <c r="B77" s="27" t="str">
        <f>'סיכום לועדה- הזנת נתונים'!B77</f>
        <v/>
      </c>
      <c r="C77" s="28" t="str">
        <f>'סיכום לועדה- הזנת נתונים'!C77</f>
        <v/>
      </c>
      <c r="D77" s="28">
        <f>'סיכום לועדה- הזנת נתונים'!D77</f>
        <v>0</v>
      </c>
      <c r="E77" s="28">
        <f>'סיכום לועדה- הזנת נתונים'!E77</f>
        <v>0</v>
      </c>
      <c r="F77" s="28">
        <f>'סיכום לועדה- הזנת נתונים'!F77</f>
        <v>0</v>
      </c>
      <c r="G77" s="28" t="str">
        <f>'סיכום לועדה- הזנת נתונים'!G77</f>
        <v/>
      </c>
      <c r="H77" s="28" t="str">
        <f>'סיכום לועדה- הזנת נתונים'!H77</f>
        <v/>
      </c>
      <c r="I77" s="425" t="str">
        <f>'סיכום לועדה- הזנת נתונים'!I77</f>
        <v/>
      </c>
      <c r="J77" s="425" t="str">
        <f>'סיכום לועדה- הזנת נתונים'!J77</f>
        <v/>
      </c>
      <c r="K77" s="425" t="str">
        <f>'סיכום לועדה- הזנת נתונים'!K77</f>
        <v/>
      </c>
      <c r="L77" s="29" t="str">
        <f>'סיכום לועדה- הזנת נתונים'!L77</f>
        <v/>
      </c>
      <c r="M77" s="30" t="str">
        <f>'סיכום לועדה- הזנת נתונים'!M77</f>
        <v/>
      </c>
      <c r="N77" s="31" t="str">
        <f>'סיכום לועדה- הזנת נתונים'!N77</f>
        <v/>
      </c>
      <c r="O77" s="31" t="str">
        <f>'סיכום לועדה- הזנת נתונים'!O77</f>
        <v/>
      </c>
      <c r="P77" s="431" t="str">
        <f>'סיכום לועדה- הזנת נתונים'!P77</f>
        <v/>
      </c>
      <c r="Q77" s="31" t="str">
        <f>'סיכום לועדה- הזנת נתונים'!Q77</f>
        <v/>
      </c>
      <c r="R77" s="31" t="str">
        <f>'סיכום לועדה- הזנת נתונים'!R77</f>
        <v/>
      </c>
      <c r="S77" s="31" t="str">
        <f>'סיכום לועדה- הזנת נתונים'!S77</f>
        <v/>
      </c>
      <c r="T77" s="418">
        <f>'סיכום לועדה- הזנת נתונים'!T77</f>
        <v>0</v>
      </c>
      <c r="U77" s="418">
        <f>'סיכום לועדה- הזנת נתונים'!U77</f>
        <v>0</v>
      </c>
      <c r="W77" s="22"/>
      <c r="X77" s="23"/>
      <c r="Y77" s="25"/>
      <c r="Z77" s="25"/>
      <c r="AA77" s="24"/>
      <c r="AX77" s="25"/>
      <c r="AY77" s="25"/>
      <c r="AZ77" s="26"/>
    </row>
    <row r="78" spans="2:52" ht="126" hidden="1" customHeight="1" x14ac:dyDescent="0.25">
      <c r="B78" s="27" t="str">
        <f>'סיכום לועדה- הזנת נתונים'!B78</f>
        <v/>
      </c>
      <c r="C78" s="28" t="str">
        <f>'סיכום לועדה- הזנת נתונים'!C78</f>
        <v/>
      </c>
      <c r="D78" s="28">
        <f>'סיכום לועדה- הזנת נתונים'!D78</f>
        <v>0</v>
      </c>
      <c r="E78" s="28">
        <f>'סיכום לועדה- הזנת נתונים'!E78</f>
        <v>0</v>
      </c>
      <c r="F78" s="28">
        <f>'סיכום לועדה- הזנת נתונים'!F78</f>
        <v>0</v>
      </c>
      <c r="G78" s="28" t="str">
        <f>'סיכום לועדה- הזנת נתונים'!G78</f>
        <v/>
      </c>
      <c r="H78" s="28" t="str">
        <f>'סיכום לועדה- הזנת נתונים'!H78</f>
        <v/>
      </c>
      <c r="I78" s="425" t="str">
        <f>'סיכום לועדה- הזנת נתונים'!I78</f>
        <v/>
      </c>
      <c r="J78" s="425" t="str">
        <f>'סיכום לועדה- הזנת נתונים'!J78</f>
        <v/>
      </c>
      <c r="K78" s="425" t="str">
        <f>'סיכום לועדה- הזנת נתונים'!K78</f>
        <v/>
      </c>
      <c r="L78" s="29" t="str">
        <f>'סיכום לועדה- הזנת נתונים'!L78</f>
        <v/>
      </c>
      <c r="M78" s="30" t="str">
        <f>'סיכום לועדה- הזנת נתונים'!M78</f>
        <v/>
      </c>
      <c r="N78" s="31" t="str">
        <f>'סיכום לועדה- הזנת נתונים'!N78</f>
        <v/>
      </c>
      <c r="O78" s="31" t="str">
        <f>'סיכום לועדה- הזנת נתונים'!O78</f>
        <v/>
      </c>
      <c r="P78" s="431" t="str">
        <f>'סיכום לועדה- הזנת נתונים'!P78</f>
        <v/>
      </c>
      <c r="Q78" s="31" t="str">
        <f>'סיכום לועדה- הזנת נתונים'!Q78</f>
        <v/>
      </c>
      <c r="R78" s="31" t="str">
        <f>'סיכום לועדה- הזנת נתונים'!R78</f>
        <v/>
      </c>
      <c r="S78" s="31" t="str">
        <f>'סיכום לועדה- הזנת נתונים'!S78</f>
        <v/>
      </c>
      <c r="T78" s="418">
        <f>'סיכום לועדה- הזנת נתונים'!T78</f>
        <v>0</v>
      </c>
      <c r="U78" s="418">
        <f>'סיכום לועדה- הזנת נתונים'!U78</f>
        <v>0</v>
      </c>
      <c r="W78" s="22"/>
      <c r="X78" s="23"/>
      <c r="Y78" s="25"/>
      <c r="Z78" s="25"/>
      <c r="AA78" s="24"/>
      <c r="AX78" s="25"/>
      <c r="AY78" s="25"/>
      <c r="AZ78" s="26"/>
    </row>
    <row r="79" spans="2:52" ht="70.5" hidden="1" customHeight="1" x14ac:dyDescent="0.25">
      <c r="B79" s="27" t="str">
        <f>'סיכום לועדה- הזנת נתונים'!B79</f>
        <v/>
      </c>
      <c r="C79" s="28" t="str">
        <f>'סיכום לועדה- הזנת נתונים'!C79</f>
        <v/>
      </c>
      <c r="D79" s="28">
        <f>'סיכום לועדה- הזנת נתונים'!D79</f>
        <v>0</v>
      </c>
      <c r="E79" s="28">
        <f>'סיכום לועדה- הזנת נתונים'!E79</f>
        <v>0</v>
      </c>
      <c r="F79" s="28">
        <f>'סיכום לועדה- הזנת נתונים'!F79</f>
        <v>0</v>
      </c>
      <c r="G79" s="28" t="str">
        <f>'סיכום לועדה- הזנת נתונים'!G79</f>
        <v/>
      </c>
      <c r="H79" s="28" t="str">
        <f>'סיכום לועדה- הזנת נתונים'!H79</f>
        <v/>
      </c>
      <c r="I79" s="425" t="str">
        <f>'סיכום לועדה- הזנת נתונים'!I79</f>
        <v/>
      </c>
      <c r="J79" s="425" t="str">
        <f>'סיכום לועדה- הזנת נתונים'!J79</f>
        <v/>
      </c>
      <c r="K79" s="425" t="str">
        <f>'סיכום לועדה- הזנת נתונים'!K79</f>
        <v/>
      </c>
      <c r="L79" s="29" t="str">
        <f>'סיכום לועדה- הזנת נתונים'!L79</f>
        <v/>
      </c>
      <c r="M79" s="30" t="str">
        <f>'סיכום לועדה- הזנת נתונים'!M79</f>
        <v/>
      </c>
      <c r="N79" s="31" t="str">
        <f>'סיכום לועדה- הזנת נתונים'!N79</f>
        <v/>
      </c>
      <c r="O79" s="31" t="str">
        <f>'סיכום לועדה- הזנת נתונים'!O79</f>
        <v/>
      </c>
      <c r="P79" s="431" t="str">
        <f>'סיכום לועדה- הזנת נתונים'!P79</f>
        <v/>
      </c>
      <c r="Q79" s="31" t="str">
        <f>'סיכום לועדה- הזנת נתונים'!Q79</f>
        <v/>
      </c>
      <c r="R79" s="31" t="str">
        <f>'סיכום לועדה- הזנת נתונים'!R79</f>
        <v/>
      </c>
      <c r="S79" s="31" t="str">
        <f>'סיכום לועדה- הזנת נתונים'!S79</f>
        <v/>
      </c>
      <c r="T79" s="418">
        <f>'סיכום לועדה- הזנת נתונים'!T79</f>
        <v>0</v>
      </c>
      <c r="U79" s="418">
        <f>'סיכום לועדה- הזנת נתונים'!U79</f>
        <v>0</v>
      </c>
      <c r="W79" s="22"/>
      <c r="X79" s="23"/>
      <c r="Y79" s="25"/>
      <c r="Z79" s="25"/>
      <c r="AA79" s="24"/>
      <c r="AX79" s="25"/>
      <c r="AY79" s="25"/>
      <c r="AZ79" s="26"/>
    </row>
    <row r="80" spans="2:52" ht="48.75" customHeight="1" x14ac:dyDescent="0.25">
      <c r="B80" s="27">
        <f>'סיכום לועדה- הזנת נתונים'!B80</f>
        <v>50</v>
      </c>
      <c r="C80" s="28" t="str">
        <f>'סיכום לועדה- הזנת נתונים'!C80</f>
        <v>מיוזיק פורט - קידום אמנים ברשת</v>
      </c>
      <c r="D80" s="28">
        <f>'סיכום לועדה- הזנת נתונים'!D80</f>
        <v>1001907666</v>
      </c>
      <c r="E80" s="28">
        <f>'סיכום לועדה- הזנת נתונים'!E80</f>
        <v>1001734934</v>
      </c>
      <c r="F80" s="28">
        <f>'סיכום לועדה- הזנת נתונים'!F80</f>
        <v>0</v>
      </c>
      <c r="G80" s="28">
        <f>'סיכום לועדה- הזנת נתונים'!G80</f>
        <v>1</v>
      </c>
      <c r="H80" s="28" t="str">
        <f>'סיכום לועדה- הזנת נתונים'!H80</f>
        <v/>
      </c>
      <c r="I80" s="425">
        <f>'סיכום לועדה- הזנת נתונים'!I80</f>
        <v>2025</v>
      </c>
      <c r="J80" s="425">
        <f>'סיכום לועדה- הזנת נתונים'!J80</f>
        <v>41877335</v>
      </c>
      <c r="K80" s="425">
        <f>'סיכום לועדה- הזנת נתונים'!K80</f>
        <v>580586287</v>
      </c>
      <c r="L80" s="29" t="str">
        <f>'סיכום לועדה- הזנת נתונים'!L80</f>
        <v>מיוזיק פורט - מוביליות וקידום מוזיק</v>
      </c>
      <c r="M80" s="30" t="str">
        <f>'סיכום לועדה- הזנת נתונים'!M80</f>
        <v>מיוזיק פורט- פרויקט מוסיקה 2025</v>
      </c>
      <c r="N80" s="31">
        <f>'סיכום לועדה- הזנת נתונים'!N80</f>
        <v>300000</v>
      </c>
      <c r="O80" s="31">
        <f>'סיכום לועדה- הזנת נתונים'!O80</f>
        <v>58881</v>
      </c>
      <c r="P80" s="431">
        <f>'סיכום לועדה- הזנת נתונים'!P80</f>
        <v>0.14539700553462476</v>
      </c>
      <c r="Q80" s="31">
        <f>'סיכום לועדה- הזנת נתונים'!Q80</f>
        <v>0</v>
      </c>
      <c r="R80" s="31">
        <f>'סיכום לועדה- הזנת נתונים'!R80</f>
        <v>0</v>
      </c>
      <c r="S80" s="31">
        <f>'סיכום לועדה- הזנת נתונים'!S80</f>
        <v>67442.121082884245</v>
      </c>
      <c r="T80" s="418">
        <f>'סיכום לועדה- הזנת נתונים'!T80</f>
        <v>0</v>
      </c>
      <c r="U80" s="418" t="str">
        <f>'סיכום לועדה- הזנת נתונים'!U80</f>
        <v xml:space="preserve">מומלץ לתמיכה עפ"י מבחן התמיכה - תחום ד'.
</v>
      </c>
      <c r="W80" s="22"/>
      <c r="X80" s="23"/>
      <c r="Y80" s="25"/>
      <c r="Z80" s="25"/>
      <c r="AA80" s="24"/>
      <c r="AX80" s="25"/>
      <c r="AY80" s="25"/>
      <c r="AZ80" s="26"/>
    </row>
    <row r="81" spans="2:52" ht="58.5" customHeight="1" x14ac:dyDescent="0.25">
      <c r="B81" s="27">
        <f>'סיכום לועדה- הזנת נתונים'!B81</f>
        <v>51</v>
      </c>
      <c r="C81" s="28" t="str">
        <f>'סיכום לועדה- הזנת נתונים'!C81</f>
        <v>כביש אחד  - פרויקט מוזיקלי</v>
      </c>
      <c r="D81" s="28">
        <f>'סיכום לועדה- הזנת נתונים'!D81</f>
        <v>1001910324</v>
      </c>
      <c r="E81" s="28">
        <f>'סיכום לועדה- הזנת נתונים'!E81</f>
        <v>1001720985</v>
      </c>
      <c r="F81" s="28">
        <f>'סיכום לועדה- הזנת נתונים'!F81</f>
        <v>0</v>
      </c>
      <c r="G81" s="28">
        <f>'סיכום לועדה- הזנת נתונים'!G81</f>
        <v>1</v>
      </c>
      <c r="H81" s="28" t="str">
        <f>'סיכום לועדה- הזנת נתונים'!H81</f>
        <v/>
      </c>
      <c r="I81" s="425">
        <f>'סיכום לועדה- הזנת נתונים'!I81</f>
        <v>2025</v>
      </c>
      <c r="J81" s="425">
        <f>'סיכום לועדה- הזנת נתונים'!J81</f>
        <v>41375155</v>
      </c>
      <c r="K81" s="425">
        <f>'סיכום לועדה- הזנת נתונים'!K81</f>
        <v>580574325</v>
      </c>
      <c r="L81" s="29" t="str">
        <f>'סיכום לועדה- הזנת נתונים'!L81</f>
        <v>כביש אחד (ע"ר)</v>
      </c>
      <c r="M81" s="30" t="str">
        <f>'סיכום לועדה- הזנת נתונים'!M81</f>
        <v>תמיכה באירועי מוזיקה</v>
      </c>
      <c r="N81" s="31">
        <f>'סיכום לועדה- הזנת נתונים'!N81</f>
        <v>70000</v>
      </c>
      <c r="O81" s="31">
        <f>'סיכום לועדה- הזנת נתונים'!O81</f>
        <v>38628</v>
      </c>
      <c r="P81" s="431">
        <f>'סיכום לועדה- הזנת נתונים'!P81</f>
        <v>-1.3781845557214067E-2</v>
      </c>
      <c r="Q81" s="31">
        <f>'סיכום לועדה- הזנת נתונים'!Q81</f>
        <v>0</v>
      </c>
      <c r="R81" s="31">
        <f>'סיכום לועדה- הזנת נתונים'!R81</f>
        <v>0</v>
      </c>
      <c r="S81" s="31">
        <f>'סיכום לועדה- הזנת נתונים'!S81</f>
        <v>38095.634869815935</v>
      </c>
      <c r="T81" s="418">
        <f>'סיכום לועדה- הזנת נתונים'!T81</f>
        <v>0</v>
      </c>
      <c r="U81" s="418" t="str">
        <f>'סיכום לועדה- הזנת נתונים'!U81</f>
        <v xml:space="preserve">מומלץ לתמיכה עפ"י מבחן התמיכה - תחום ד'.
</v>
      </c>
      <c r="W81" s="22"/>
      <c r="X81" s="23"/>
      <c r="Y81" s="25"/>
      <c r="Z81" s="25"/>
      <c r="AA81" s="24"/>
      <c r="AX81" s="25"/>
      <c r="AY81" s="25"/>
      <c r="AZ81" s="26"/>
    </row>
    <row r="82" spans="2:52" ht="72" hidden="1" customHeight="1" x14ac:dyDescent="0.25">
      <c r="B82" s="27" t="str">
        <f>'סיכום לועדה- הזנת נתונים'!B82</f>
        <v/>
      </c>
      <c r="C82" s="28" t="str">
        <f>'סיכום לועדה- הזנת נתונים'!C82</f>
        <v/>
      </c>
      <c r="D82" s="28">
        <f>'סיכום לועדה- הזנת נתונים'!D82</f>
        <v>0</v>
      </c>
      <c r="E82" s="28">
        <f>'סיכום לועדה- הזנת נתונים'!E82</f>
        <v>0</v>
      </c>
      <c r="F82" s="28">
        <f>'סיכום לועדה- הזנת נתונים'!F82</f>
        <v>0</v>
      </c>
      <c r="G82" s="28" t="str">
        <f>'סיכום לועדה- הזנת נתונים'!G82</f>
        <v/>
      </c>
      <c r="H82" s="28" t="str">
        <f>'סיכום לועדה- הזנת נתונים'!H82</f>
        <v/>
      </c>
      <c r="I82" s="425" t="str">
        <f>'סיכום לועדה- הזנת נתונים'!I82</f>
        <v/>
      </c>
      <c r="J82" s="425" t="str">
        <f>'סיכום לועדה- הזנת נתונים'!J82</f>
        <v/>
      </c>
      <c r="K82" s="425" t="str">
        <f>'סיכום לועדה- הזנת נתונים'!K82</f>
        <v/>
      </c>
      <c r="L82" s="29" t="str">
        <f>'סיכום לועדה- הזנת נתונים'!L82</f>
        <v/>
      </c>
      <c r="M82" s="30" t="str">
        <f>'סיכום לועדה- הזנת נתונים'!M82</f>
        <v/>
      </c>
      <c r="N82" s="31" t="str">
        <f>'סיכום לועדה- הזנת נתונים'!N82</f>
        <v/>
      </c>
      <c r="O82" s="31" t="str">
        <f>'סיכום לועדה- הזנת נתונים'!O82</f>
        <v/>
      </c>
      <c r="P82" s="431" t="str">
        <f>'סיכום לועדה- הזנת נתונים'!P82</f>
        <v/>
      </c>
      <c r="Q82" s="31" t="str">
        <f>'סיכום לועדה- הזנת נתונים'!Q82</f>
        <v/>
      </c>
      <c r="R82" s="31" t="str">
        <f>'סיכום לועדה- הזנת נתונים'!R82</f>
        <v/>
      </c>
      <c r="S82" s="31" t="str">
        <f>'סיכום לועדה- הזנת נתונים'!S82</f>
        <v/>
      </c>
      <c r="T82" s="418">
        <f>'סיכום לועדה- הזנת נתונים'!T82</f>
        <v>0</v>
      </c>
      <c r="U82" s="418">
        <f>'סיכום לועדה- הזנת נתונים'!U82</f>
        <v>0</v>
      </c>
      <c r="W82" s="22"/>
      <c r="X82" s="23"/>
      <c r="Y82" s="25"/>
      <c r="Z82" s="25"/>
      <c r="AA82" s="24"/>
      <c r="AX82" s="25"/>
      <c r="AY82" s="25"/>
      <c r="AZ82" s="26"/>
    </row>
    <row r="83" spans="2:52" ht="72" customHeight="1" x14ac:dyDescent="0.25">
      <c r="B83" s="27">
        <f>'סיכום לועדה- הזנת נתונים'!B83</f>
        <v>53</v>
      </c>
      <c r="C83" s="28" t="str">
        <f>'סיכום לועדה- הזנת נתונים'!C83</f>
        <v>עירית תל-אביב-יפו- תאטרון הסמטה ג'אז 2025</v>
      </c>
      <c r="D83" s="28">
        <f>'סיכום לועדה- הזנת נתונים'!D83</f>
        <v>1001908768</v>
      </c>
      <c r="E83" s="28">
        <f>'סיכום לועדה- הזנת נתונים'!E83</f>
        <v>1001745319</v>
      </c>
      <c r="F83" s="28">
        <f>'סיכום לועדה- הזנת נתונים'!F83</f>
        <v>0</v>
      </c>
      <c r="G83" s="28">
        <f>'סיכום לועדה- הזנת נתונים'!G83</f>
        <v>1</v>
      </c>
      <c r="H83" s="28" t="str">
        <f>'סיכום לועדה- הזנת נתונים'!H83</f>
        <v/>
      </c>
      <c r="I83" s="425">
        <f>'סיכום לועדה- הזנת נתונים'!I83</f>
        <v>2025</v>
      </c>
      <c r="J83" s="425">
        <f>'סיכום לועדה- הזנת נתונים'!J83</f>
        <v>20000201</v>
      </c>
      <c r="K83" s="425">
        <f>'סיכום לועדה- הזנת נתונים'!K83</f>
        <v>500250006</v>
      </c>
      <c r="L83" s="29" t="str">
        <f>'סיכום לועדה- הזנת נתונים'!L83</f>
        <v>עירית תל-אביב-יפו</v>
      </c>
      <c r="M83" s="30" t="str">
        <f>'סיכום לועדה- הזנת נתונים'!M83</f>
        <v>תאטרון הסמטה ג'אז 2025</v>
      </c>
      <c r="N83" s="31">
        <f>'סיכום לועדה- הזנת נתונים'!N83</f>
        <v>100000</v>
      </c>
      <c r="O83" s="31">
        <f>'סיכום לועדה- הזנת נתונים'!O83</f>
        <v>75631</v>
      </c>
      <c r="P83" s="431">
        <f>'סיכום לועדה- הזנת נתונים'!P83</f>
        <v>-0.32830866475072928</v>
      </c>
      <c r="Q83" s="31">
        <f>'סיכום לועדה- הזנת נתונים'!Q83</f>
        <v>0</v>
      </c>
      <c r="R83" s="31">
        <f>'סיכום לועדה- הזנת נתונים'!R83</f>
        <v>0</v>
      </c>
      <c r="S83" s="31">
        <f>'סיכום לועדה- הזנת נתונים'!S83</f>
        <v>50800.687376237591</v>
      </c>
      <c r="T83" s="418" t="str">
        <f>'סיכום לועדה- הזנת נתונים'!T83</f>
        <v>ירידה במספר אמנים</v>
      </c>
      <c r="U83" s="418" t="str">
        <f>'סיכום לועדה- הזנת נתונים'!U83</f>
        <v xml:space="preserve">מומלץ לתמיכה עפ"י מבחן התמיכה - תחום ד'.
</v>
      </c>
      <c r="W83" s="22"/>
      <c r="X83" s="23"/>
      <c r="Y83" s="25"/>
      <c r="Z83" s="25"/>
      <c r="AA83" s="24"/>
      <c r="AX83" s="25"/>
      <c r="AY83" s="25"/>
      <c r="AZ83" s="26"/>
    </row>
    <row r="84" spans="2:52" ht="73.5" hidden="1" customHeight="1" x14ac:dyDescent="0.25">
      <c r="B84" s="27" t="str">
        <f>'סיכום לועדה- הזנת נתונים'!B84</f>
        <v/>
      </c>
      <c r="C84" s="28" t="str">
        <f>'סיכום לועדה- הזנת נתונים'!C84</f>
        <v/>
      </c>
      <c r="D84" s="28">
        <f>'סיכום לועדה- הזנת נתונים'!D84</f>
        <v>0</v>
      </c>
      <c r="E84" s="28">
        <f>'סיכום לועדה- הזנת נתונים'!E84</f>
        <v>0</v>
      </c>
      <c r="F84" s="28">
        <f>'סיכום לועדה- הזנת נתונים'!F84</f>
        <v>0</v>
      </c>
      <c r="G84" s="28" t="str">
        <f>'סיכום לועדה- הזנת נתונים'!G84</f>
        <v/>
      </c>
      <c r="H84" s="28" t="str">
        <f>'סיכום לועדה- הזנת נתונים'!H84</f>
        <v/>
      </c>
      <c r="I84" s="425" t="str">
        <f>'סיכום לועדה- הזנת נתונים'!I84</f>
        <v/>
      </c>
      <c r="J84" s="425" t="str">
        <f>'סיכום לועדה- הזנת נתונים'!J84</f>
        <v/>
      </c>
      <c r="K84" s="425" t="str">
        <f>'סיכום לועדה- הזנת נתונים'!K84</f>
        <v/>
      </c>
      <c r="L84" s="29" t="str">
        <f>'סיכום לועדה- הזנת נתונים'!L84</f>
        <v/>
      </c>
      <c r="M84" s="30" t="str">
        <f>'סיכום לועדה- הזנת נתונים'!M84</f>
        <v/>
      </c>
      <c r="N84" s="31" t="str">
        <f>'סיכום לועדה- הזנת נתונים'!N84</f>
        <v/>
      </c>
      <c r="O84" s="31" t="str">
        <f>'סיכום לועדה- הזנת נתונים'!O84</f>
        <v/>
      </c>
      <c r="P84" s="431" t="str">
        <f>'סיכום לועדה- הזנת נתונים'!P84</f>
        <v/>
      </c>
      <c r="Q84" s="31" t="str">
        <f>'סיכום לועדה- הזנת נתונים'!Q84</f>
        <v/>
      </c>
      <c r="R84" s="31" t="str">
        <f>'סיכום לועדה- הזנת נתונים'!R84</f>
        <v/>
      </c>
      <c r="S84" s="31" t="str">
        <f>'סיכום לועדה- הזנת נתונים'!S84</f>
        <v/>
      </c>
      <c r="T84" s="418">
        <f>'סיכום לועדה- הזנת נתונים'!T84</f>
        <v>0</v>
      </c>
      <c r="U84" s="418">
        <f>'סיכום לועדה- הזנת נתונים'!U84</f>
        <v>0</v>
      </c>
      <c r="W84" s="22"/>
      <c r="X84" s="23"/>
      <c r="Y84" s="25"/>
      <c r="Z84" s="25"/>
      <c r="AA84" s="24"/>
      <c r="AX84" s="25"/>
      <c r="AY84" s="25"/>
      <c r="AZ84" s="26"/>
    </row>
    <row r="85" spans="2:52" ht="59.25" hidden="1" customHeight="1" x14ac:dyDescent="0.25">
      <c r="B85" s="27" t="str">
        <f>'סיכום לועדה- הזנת נתונים'!B85</f>
        <v/>
      </c>
      <c r="C85" s="28" t="str">
        <f>'סיכום לועדה- הזנת נתונים'!C85</f>
        <v/>
      </c>
      <c r="D85" s="28">
        <f>'סיכום לועדה- הזנת נתונים'!D85</f>
        <v>0</v>
      </c>
      <c r="E85" s="28">
        <f>'סיכום לועדה- הזנת נתונים'!E85</f>
        <v>0</v>
      </c>
      <c r="F85" s="28">
        <f>'סיכום לועדה- הזנת נתונים'!F85</f>
        <v>0</v>
      </c>
      <c r="G85" s="28" t="str">
        <f>'סיכום לועדה- הזנת נתונים'!G85</f>
        <v/>
      </c>
      <c r="H85" s="28" t="str">
        <f>'סיכום לועדה- הזנת נתונים'!H85</f>
        <v/>
      </c>
      <c r="I85" s="425" t="str">
        <f>'סיכום לועדה- הזנת נתונים'!I85</f>
        <v/>
      </c>
      <c r="J85" s="425" t="str">
        <f>'סיכום לועדה- הזנת נתונים'!J85</f>
        <v/>
      </c>
      <c r="K85" s="425" t="str">
        <f>'סיכום לועדה- הזנת נתונים'!K85</f>
        <v/>
      </c>
      <c r="L85" s="29" t="str">
        <f>'סיכום לועדה- הזנת נתונים'!L85</f>
        <v/>
      </c>
      <c r="M85" s="30" t="str">
        <f>'סיכום לועדה- הזנת נתונים'!M85</f>
        <v/>
      </c>
      <c r="N85" s="31" t="str">
        <f>'סיכום לועדה- הזנת נתונים'!N85</f>
        <v/>
      </c>
      <c r="O85" s="31" t="str">
        <f>'סיכום לועדה- הזנת נתונים'!O85</f>
        <v/>
      </c>
      <c r="P85" s="431" t="str">
        <f>'סיכום לועדה- הזנת נתונים'!P85</f>
        <v/>
      </c>
      <c r="Q85" s="31" t="str">
        <f>'סיכום לועדה- הזנת נתונים'!Q85</f>
        <v/>
      </c>
      <c r="R85" s="31" t="str">
        <f>'סיכום לועדה- הזנת נתונים'!R85</f>
        <v/>
      </c>
      <c r="S85" s="31" t="str">
        <f>'סיכום לועדה- הזנת נתונים'!S85</f>
        <v/>
      </c>
      <c r="T85" s="418">
        <f>'סיכום לועדה- הזנת נתונים'!T85</f>
        <v>0</v>
      </c>
      <c r="U85" s="418">
        <f>'סיכום לועדה- הזנת נתונים'!U85</f>
        <v>0</v>
      </c>
      <c r="W85" s="22"/>
      <c r="X85" s="23"/>
      <c r="Y85" s="25"/>
      <c r="Z85" s="25"/>
      <c r="AA85" s="24"/>
      <c r="AX85" s="25"/>
      <c r="AY85" s="25"/>
      <c r="AZ85" s="26"/>
    </row>
    <row r="86" spans="2:52" ht="63.75" hidden="1" customHeight="1" x14ac:dyDescent="0.25">
      <c r="B86" s="27" t="str">
        <f>'סיכום לועדה- הזנת נתונים'!B86</f>
        <v/>
      </c>
      <c r="C86" s="28" t="str">
        <f>'סיכום לועדה- הזנת נתונים'!C86</f>
        <v/>
      </c>
      <c r="D86" s="28">
        <f>'סיכום לועדה- הזנת נתונים'!D86</f>
        <v>0</v>
      </c>
      <c r="E86" s="28">
        <f>'סיכום לועדה- הזנת נתונים'!E86</f>
        <v>0</v>
      </c>
      <c r="F86" s="28">
        <f>'סיכום לועדה- הזנת נתונים'!F86</f>
        <v>0</v>
      </c>
      <c r="G86" s="28" t="str">
        <f>'סיכום לועדה- הזנת נתונים'!G86</f>
        <v/>
      </c>
      <c r="H86" s="28" t="str">
        <f>'סיכום לועדה- הזנת נתונים'!H86</f>
        <v/>
      </c>
      <c r="I86" s="425" t="str">
        <f>'סיכום לועדה- הזנת נתונים'!I86</f>
        <v/>
      </c>
      <c r="J86" s="425" t="str">
        <f>'סיכום לועדה- הזנת נתונים'!J86</f>
        <v/>
      </c>
      <c r="K86" s="425" t="str">
        <f>'סיכום לועדה- הזנת נתונים'!K86</f>
        <v/>
      </c>
      <c r="L86" s="29" t="str">
        <f>'סיכום לועדה- הזנת נתונים'!L86</f>
        <v/>
      </c>
      <c r="M86" s="30" t="str">
        <f>'סיכום לועדה- הזנת נתונים'!M86</f>
        <v/>
      </c>
      <c r="N86" s="31" t="str">
        <f>'סיכום לועדה- הזנת נתונים'!N86</f>
        <v/>
      </c>
      <c r="O86" s="31" t="str">
        <f>'סיכום לועדה- הזנת נתונים'!O86</f>
        <v/>
      </c>
      <c r="P86" s="431" t="str">
        <f>'סיכום לועדה- הזנת נתונים'!P86</f>
        <v/>
      </c>
      <c r="Q86" s="31" t="str">
        <f>'סיכום לועדה- הזנת נתונים'!Q86</f>
        <v/>
      </c>
      <c r="R86" s="31" t="str">
        <f>'סיכום לועדה- הזנת נתונים'!R86</f>
        <v/>
      </c>
      <c r="S86" s="31" t="str">
        <f>'סיכום לועדה- הזנת נתונים'!S86</f>
        <v/>
      </c>
      <c r="T86" s="418">
        <f>'סיכום לועדה- הזנת נתונים'!T86</f>
        <v>0</v>
      </c>
      <c r="U86" s="418">
        <f>'סיכום לועדה- הזנת נתונים'!U86</f>
        <v>0</v>
      </c>
      <c r="W86" s="22"/>
      <c r="X86" s="23"/>
      <c r="Y86" s="25"/>
      <c r="Z86" s="25"/>
      <c r="AA86" s="24"/>
      <c r="AX86" s="25"/>
      <c r="AY86" s="25"/>
      <c r="AZ86" s="26"/>
    </row>
    <row r="87" spans="2:52" ht="48.75" hidden="1" customHeight="1" x14ac:dyDescent="0.25">
      <c r="B87" s="27" t="str">
        <f>'סיכום לועדה- הזנת נתונים'!B87</f>
        <v/>
      </c>
      <c r="C87" s="28" t="str">
        <f>'סיכום לועדה- הזנת נתונים'!C87</f>
        <v/>
      </c>
      <c r="D87" s="28">
        <f>'סיכום לועדה- הזנת נתונים'!D87</f>
        <v>0</v>
      </c>
      <c r="E87" s="28">
        <f>'סיכום לועדה- הזנת נתונים'!E87</f>
        <v>0</v>
      </c>
      <c r="F87" s="28">
        <f>'סיכום לועדה- הזנת נתונים'!F87</f>
        <v>0</v>
      </c>
      <c r="G87" s="28" t="str">
        <f>'סיכום לועדה- הזנת נתונים'!G87</f>
        <v/>
      </c>
      <c r="H87" s="28" t="str">
        <f>'סיכום לועדה- הזנת נתונים'!H87</f>
        <v/>
      </c>
      <c r="I87" s="425" t="str">
        <f>'סיכום לועדה- הזנת נתונים'!I87</f>
        <v/>
      </c>
      <c r="J87" s="425" t="str">
        <f>'סיכום לועדה- הזנת נתונים'!J87</f>
        <v/>
      </c>
      <c r="K87" s="425" t="str">
        <f>'סיכום לועדה- הזנת נתונים'!K87</f>
        <v/>
      </c>
      <c r="L87" s="29" t="str">
        <f>'סיכום לועדה- הזנת נתונים'!L87</f>
        <v/>
      </c>
      <c r="M87" s="30" t="str">
        <f>'סיכום לועדה- הזנת נתונים'!M87</f>
        <v/>
      </c>
      <c r="N87" s="31" t="str">
        <f>'סיכום לועדה- הזנת נתונים'!N87</f>
        <v/>
      </c>
      <c r="O87" s="31" t="str">
        <f>'סיכום לועדה- הזנת נתונים'!O87</f>
        <v/>
      </c>
      <c r="P87" s="431" t="str">
        <f>'סיכום לועדה- הזנת נתונים'!P87</f>
        <v/>
      </c>
      <c r="Q87" s="31" t="str">
        <f>'סיכום לועדה- הזנת נתונים'!Q87</f>
        <v/>
      </c>
      <c r="R87" s="31" t="str">
        <f>'סיכום לועדה- הזנת נתונים'!R87</f>
        <v/>
      </c>
      <c r="S87" s="31" t="str">
        <f>'סיכום לועדה- הזנת נתונים'!S87</f>
        <v/>
      </c>
      <c r="T87" s="418">
        <f>'סיכום לועדה- הזנת נתונים'!T87</f>
        <v>0</v>
      </c>
      <c r="U87" s="418">
        <f>'סיכום לועדה- הזנת נתונים'!U87</f>
        <v>0</v>
      </c>
      <c r="W87" s="22"/>
      <c r="X87" s="23"/>
      <c r="Y87" s="25"/>
      <c r="Z87" s="25"/>
      <c r="AA87" s="24"/>
      <c r="AX87" s="25"/>
      <c r="AY87" s="25"/>
      <c r="AZ87" s="26"/>
    </row>
    <row r="88" spans="2:52" ht="48.75" hidden="1" customHeight="1" x14ac:dyDescent="0.25">
      <c r="B88" s="27" t="str">
        <f>'סיכום לועדה- הזנת נתונים'!B88</f>
        <v/>
      </c>
      <c r="C88" s="28" t="str">
        <f>'סיכום לועדה- הזנת נתונים'!C88</f>
        <v/>
      </c>
      <c r="D88" s="28">
        <f>'סיכום לועדה- הזנת נתונים'!D88</f>
        <v>0</v>
      </c>
      <c r="E88" s="28">
        <f>'סיכום לועדה- הזנת נתונים'!E88</f>
        <v>0</v>
      </c>
      <c r="F88" s="28">
        <f>'סיכום לועדה- הזנת נתונים'!F88</f>
        <v>0</v>
      </c>
      <c r="G88" s="28" t="str">
        <f>'סיכום לועדה- הזנת נתונים'!G88</f>
        <v/>
      </c>
      <c r="H88" s="28" t="str">
        <f>'סיכום לועדה- הזנת נתונים'!H88</f>
        <v/>
      </c>
      <c r="I88" s="425" t="str">
        <f>'סיכום לועדה- הזנת נתונים'!I88</f>
        <v/>
      </c>
      <c r="J88" s="425" t="str">
        <f>'סיכום לועדה- הזנת נתונים'!J88</f>
        <v/>
      </c>
      <c r="K88" s="425" t="str">
        <f>'סיכום לועדה- הזנת נתונים'!K88</f>
        <v/>
      </c>
      <c r="L88" s="29" t="str">
        <f>'סיכום לועדה- הזנת נתונים'!L88</f>
        <v/>
      </c>
      <c r="M88" s="30" t="str">
        <f>'סיכום לועדה- הזנת נתונים'!M88</f>
        <v/>
      </c>
      <c r="N88" s="31" t="str">
        <f>'סיכום לועדה- הזנת נתונים'!N88</f>
        <v/>
      </c>
      <c r="O88" s="31" t="str">
        <f>'סיכום לועדה- הזנת נתונים'!O88</f>
        <v/>
      </c>
      <c r="P88" s="431" t="str">
        <f>'סיכום לועדה- הזנת נתונים'!P88</f>
        <v/>
      </c>
      <c r="Q88" s="31" t="str">
        <f>'סיכום לועדה- הזנת נתונים'!Q88</f>
        <v/>
      </c>
      <c r="R88" s="31" t="str">
        <f>'סיכום לועדה- הזנת נתונים'!R88</f>
        <v/>
      </c>
      <c r="S88" s="31" t="str">
        <f>'סיכום לועדה- הזנת נתונים'!S88</f>
        <v/>
      </c>
      <c r="T88" s="418">
        <f>'סיכום לועדה- הזנת נתונים'!T88</f>
        <v>0</v>
      </c>
      <c r="U88" s="418">
        <f>'סיכום לועדה- הזנת נתונים'!U88</f>
        <v>0</v>
      </c>
      <c r="W88" s="22"/>
      <c r="X88" s="23"/>
      <c r="Y88" s="25"/>
      <c r="Z88" s="25"/>
      <c r="AA88" s="24"/>
      <c r="AX88" s="25"/>
      <c r="AY88" s="25"/>
      <c r="AZ88" s="26"/>
    </row>
    <row r="89" spans="2:52" ht="63" hidden="1" customHeight="1" x14ac:dyDescent="0.25">
      <c r="B89" s="27" t="str">
        <f>'סיכום לועדה- הזנת נתונים'!B89</f>
        <v/>
      </c>
      <c r="C89" s="28" t="str">
        <f>'סיכום לועדה- הזנת נתונים'!C89</f>
        <v/>
      </c>
      <c r="D89" s="28">
        <f>'סיכום לועדה- הזנת נתונים'!D89</f>
        <v>0</v>
      </c>
      <c r="E89" s="28">
        <f>'סיכום לועדה- הזנת נתונים'!E89</f>
        <v>0</v>
      </c>
      <c r="F89" s="28">
        <f>'סיכום לועדה- הזנת נתונים'!F89</f>
        <v>0</v>
      </c>
      <c r="G89" s="28" t="str">
        <f>'סיכום לועדה- הזנת נתונים'!G89</f>
        <v/>
      </c>
      <c r="H89" s="28" t="str">
        <f>'סיכום לועדה- הזנת נתונים'!H89</f>
        <v/>
      </c>
      <c r="I89" s="425" t="str">
        <f>'סיכום לועדה- הזנת נתונים'!I89</f>
        <v/>
      </c>
      <c r="J89" s="425" t="str">
        <f>'סיכום לועדה- הזנת נתונים'!J89</f>
        <v/>
      </c>
      <c r="K89" s="425" t="str">
        <f>'סיכום לועדה- הזנת נתונים'!K89</f>
        <v/>
      </c>
      <c r="L89" s="29" t="str">
        <f>'סיכום לועדה- הזנת נתונים'!L89</f>
        <v/>
      </c>
      <c r="M89" s="30" t="str">
        <f>'סיכום לועדה- הזנת נתונים'!M89</f>
        <v/>
      </c>
      <c r="N89" s="31" t="str">
        <f>'סיכום לועדה- הזנת נתונים'!N89</f>
        <v/>
      </c>
      <c r="O89" s="31" t="str">
        <f>'סיכום לועדה- הזנת נתונים'!O89</f>
        <v/>
      </c>
      <c r="P89" s="431" t="str">
        <f>'סיכום לועדה- הזנת נתונים'!P89</f>
        <v/>
      </c>
      <c r="Q89" s="31" t="str">
        <f>'סיכום לועדה- הזנת נתונים'!Q89</f>
        <v/>
      </c>
      <c r="R89" s="31" t="str">
        <f>'סיכום לועדה- הזנת נתונים'!R89</f>
        <v/>
      </c>
      <c r="S89" s="31" t="str">
        <f>'סיכום לועדה- הזנת נתונים'!S89</f>
        <v/>
      </c>
      <c r="T89" s="418">
        <f>'סיכום לועדה- הזנת נתונים'!T89</f>
        <v>0</v>
      </c>
      <c r="U89" s="418">
        <f>'סיכום לועדה- הזנת נתונים'!U89</f>
        <v>0</v>
      </c>
      <c r="W89" s="22"/>
      <c r="X89" s="23"/>
      <c r="Y89" s="25"/>
      <c r="Z89" s="25"/>
      <c r="AA89" s="24"/>
      <c r="AX89" s="25"/>
      <c r="AY89" s="25"/>
      <c r="AZ89" s="26"/>
    </row>
    <row r="90" spans="2:52" ht="70.5" hidden="1" customHeight="1" x14ac:dyDescent="0.25">
      <c r="B90" s="27" t="str">
        <f>'סיכום לועדה- הזנת נתונים'!B90</f>
        <v/>
      </c>
      <c r="C90" s="28" t="str">
        <f>'סיכום לועדה- הזנת נתונים'!C90</f>
        <v/>
      </c>
      <c r="D90" s="28">
        <f>'סיכום לועדה- הזנת נתונים'!D90</f>
        <v>0</v>
      </c>
      <c r="E90" s="28">
        <f>'סיכום לועדה- הזנת נתונים'!E90</f>
        <v>0</v>
      </c>
      <c r="F90" s="28">
        <f>'סיכום לועדה- הזנת נתונים'!F90</f>
        <v>0</v>
      </c>
      <c r="G90" s="28" t="str">
        <f>'סיכום לועדה- הזנת נתונים'!G90</f>
        <v/>
      </c>
      <c r="H90" s="28" t="str">
        <f>'סיכום לועדה- הזנת נתונים'!H90</f>
        <v/>
      </c>
      <c r="I90" s="425" t="str">
        <f>'סיכום לועדה- הזנת נתונים'!I90</f>
        <v/>
      </c>
      <c r="J90" s="425" t="str">
        <f>'סיכום לועדה- הזנת נתונים'!J90</f>
        <v/>
      </c>
      <c r="K90" s="425" t="str">
        <f>'סיכום לועדה- הזנת נתונים'!K90</f>
        <v/>
      </c>
      <c r="L90" s="29" t="str">
        <f>'סיכום לועדה- הזנת נתונים'!L90</f>
        <v/>
      </c>
      <c r="M90" s="30" t="str">
        <f>'סיכום לועדה- הזנת נתונים'!M90</f>
        <v/>
      </c>
      <c r="N90" s="31" t="str">
        <f>'סיכום לועדה- הזנת נתונים'!N90</f>
        <v/>
      </c>
      <c r="O90" s="31" t="str">
        <f>'סיכום לועדה- הזנת נתונים'!O90</f>
        <v/>
      </c>
      <c r="P90" s="431" t="str">
        <f>'סיכום לועדה- הזנת נתונים'!P90</f>
        <v/>
      </c>
      <c r="Q90" s="31" t="str">
        <f>'סיכום לועדה- הזנת נתונים'!Q90</f>
        <v/>
      </c>
      <c r="R90" s="31" t="str">
        <f>'סיכום לועדה- הזנת נתונים'!R90</f>
        <v/>
      </c>
      <c r="S90" s="31" t="str">
        <f>'סיכום לועדה- הזנת נתונים'!S90</f>
        <v/>
      </c>
      <c r="T90" s="418">
        <f>'סיכום לועדה- הזנת נתונים'!T90</f>
        <v>0</v>
      </c>
      <c r="U90" s="418">
        <f>'סיכום לועדה- הזנת נתונים'!U90</f>
        <v>0</v>
      </c>
      <c r="W90" s="22"/>
      <c r="X90" s="23"/>
      <c r="Y90" s="25"/>
      <c r="Z90" s="25"/>
      <c r="AA90" s="24"/>
      <c r="AX90" s="25"/>
      <c r="AY90" s="25"/>
      <c r="AZ90" s="26"/>
    </row>
    <row r="91" spans="2:52" hidden="1" x14ac:dyDescent="0.25">
      <c r="B91" s="27" t="str">
        <f>'סיכום לועדה- הזנת נתונים'!B91</f>
        <v/>
      </c>
      <c r="C91" s="28" t="str">
        <f>'סיכום לועדה- הזנת נתונים'!C91</f>
        <v/>
      </c>
      <c r="D91" s="28">
        <f>'סיכום לועדה- הזנת נתונים'!D91</f>
        <v>0</v>
      </c>
      <c r="E91" s="28">
        <f>'סיכום לועדה- הזנת נתונים'!E91</f>
        <v>0</v>
      </c>
      <c r="F91" s="28">
        <f>'סיכום לועדה- הזנת נתונים'!F91</f>
        <v>0</v>
      </c>
      <c r="G91" s="28" t="str">
        <f>'סיכום לועדה- הזנת נתונים'!G91</f>
        <v/>
      </c>
      <c r="H91" s="28" t="str">
        <f>'סיכום לועדה- הזנת נתונים'!H91</f>
        <v/>
      </c>
      <c r="I91" s="425" t="str">
        <f>'סיכום לועדה- הזנת נתונים'!I91</f>
        <v/>
      </c>
      <c r="J91" s="425" t="str">
        <f>'סיכום לועדה- הזנת נתונים'!J91</f>
        <v/>
      </c>
      <c r="K91" s="425" t="str">
        <f>'סיכום לועדה- הזנת נתונים'!K91</f>
        <v/>
      </c>
      <c r="L91" s="29" t="str">
        <f>'סיכום לועדה- הזנת נתונים'!L91</f>
        <v/>
      </c>
      <c r="M91" s="30" t="str">
        <f>'סיכום לועדה- הזנת נתונים'!M91</f>
        <v/>
      </c>
      <c r="N91" s="31" t="str">
        <f>'סיכום לועדה- הזנת נתונים'!N91</f>
        <v/>
      </c>
      <c r="O91" s="31" t="str">
        <f>'סיכום לועדה- הזנת נתונים'!O91</f>
        <v/>
      </c>
      <c r="P91" s="431" t="str">
        <f>'סיכום לועדה- הזנת נתונים'!P91</f>
        <v/>
      </c>
      <c r="Q91" s="31" t="str">
        <f>'סיכום לועדה- הזנת נתונים'!Q91</f>
        <v/>
      </c>
      <c r="R91" s="31" t="str">
        <f>'סיכום לועדה- הזנת נתונים'!R91</f>
        <v/>
      </c>
      <c r="S91" s="31" t="str">
        <f>'סיכום לועדה- הזנת נתונים'!S91</f>
        <v/>
      </c>
      <c r="T91" s="418">
        <f>'סיכום לועדה- הזנת נתונים'!T91</f>
        <v>0</v>
      </c>
      <c r="U91" s="418">
        <f>'סיכום לועדה- הזנת נתונים'!U91</f>
        <v>0</v>
      </c>
      <c r="W91" s="22"/>
      <c r="X91" s="23"/>
      <c r="Y91" s="25"/>
      <c r="Z91" s="25"/>
      <c r="AA91" s="24"/>
      <c r="AX91" s="25"/>
      <c r="AY91" s="25"/>
      <c r="AZ91" s="26"/>
    </row>
    <row r="92" spans="2:52" hidden="1" x14ac:dyDescent="0.25">
      <c r="B92" s="27" t="str">
        <f>'סיכום לועדה- הזנת נתונים'!B92</f>
        <v/>
      </c>
      <c r="C92" s="28" t="str">
        <f>'סיכום לועדה- הזנת נתונים'!C92</f>
        <v/>
      </c>
      <c r="D92" s="28">
        <f>'סיכום לועדה- הזנת נתונים'!D92</f>
        <v>0</v>
      </c>
      <c r="E92" s="28">
        <f>'סיכום לועדה- הזנת נתונים'!E92</f>
        <v>0</v>
      </c>
      <c r="F92" s="28">
        <f>'סיכום לועדה- הזנת נתונים'!F92</f>
        <v>0</v>
      </c>
      <c r="G92" s="28" t="str">
        <f>'סיכום לועדה- הזנת נתונים'!G92</f>
        <v/>
      </c>
      <c r="H92" s="28" t="str">
        <f>'סיכום לועדה- הזנת נתונים'!H92</f>
        <v/>
      </c>
      <c r="I92" s="425" t="str">
        <f>'סיכום לועדה- הזנת נתונים'!I92</f>
        <v/>
      </c>
      <c r="J92" s="425" t="str">
        <f>'סיכום לועדה- הזנת נתונים'!J92</f>
        <v/>
      </c>
      <c r="K92" s="425" t="str">
        <f>'סיכום לועדה- הזנת נתונים'!K92</f>
        <v/>
      </c>
      <c r="L92" s="29" t="str">
        <f>'סיכום לועדה- הזנת נתונים'!L92</f>
        <v/>
      </c>
      <c r="M92" s="30" t="str">
        <f>'סיכום לועדה- הזנת נתונים'!M92</f>
        <v/>
      </c>
      <c r="N92" s="31" t="str">
        <f>'סיכום לועדה- הזנת נתונים'!N92</f>
        <v/>
      </c>
      <c r="O92" s="31" t="str">
        <f>'סיכום לועדה- הזנת נתונים'!O92</f>
        <v/>
      </c>
      <c r="P92" s="431" t="str">
        <f>'סיכום לועדה- הזנת נתונים'!P92</f>
        <v/>
      </c>
      <c r="Q92" s="31" t="str">
        <f>'סיכום לועדה- הזנת נתונים'!Q92</f>
        <v/>
      </c>
      <c r="R92" s="31" t="str">
        <f>'סיכום לועדה- הזנת נתונים'!R92</f>
        <v/>
      </c>
      <c r="S92" s="31" t="str">
        <f>'סיכום לועדה- הזנת נתונים'!S92</f>
        <v/>
      </c>
      <c r="T92" s="418">
        <f>'סיכום לועדה- הזנת נתונים'!T92</f>
        <v>0</v>
      </c>
      <c r="U92" s="418">
        <f>'סיכום לועדה- הזנת נתונים'!U92</f>
        <v>0</v>
      </c>
      <c r="W92" s="22"/>
      <c r="X92" s="23"/>
      <c r="Y92" s="25"/>
      <c r="Z92" s="25"/>
      <c r="AA92" s="24"/>
      <c r="AX92" s="25"/>
      <c r="AY92" s="25"/>
      <c r="AZ92" s="26"/>
    </row>
    <row r="93" spans="2:52" hidden="1" x14ac:dyDescent="0.25">
      <c r="B93" s="27" t="str">
        <f>'סיכום לועדה- הזנת נתונים'!B93</f>
        <v/>
      </c>
      <c r="C93" s="28" t="str">
        <f>'סיכום לועדה- הזנת נתונים'!C93</f>
        <v/>
      </c>
      <c r="D93" s="28">
        <f>'סיכום לועדה- הזנת נתונים'!D93</f>
        <v>0</v>
      </c>
      <c r="E93" s="28">
        <f>'סיכום לועדה- הזנת נתונים'!E93</f>
        <v>0</v>
      </c>
      <c r="F93" s="28">
        <f>'סיכום לועדה- הזנת נתונים'!F93</f>
        <v>0</v>
      </c>
      <c r="G93" s="28" t="str">
        <f>'סיכום לועדה- הזנת נתונים'!G93</f>
        <v/>
      </c>
      <c r="H93" s="28" t="str">
        <f>'סיכום לועדה- הזנת נתונים'!H93</f>
        <v/>
      </c>
      <c r="I93" s="425" t="str">
        <f>'סיכום לועדה- הזנת נתונים'!I93</f>
        <v/>
      </c>
      <c r="J93" s="425" t="str">
        <f>'סיכום לועדה- הזנת נתונים'!J93</f>
        <v/>
      </c>
      <c r="K93" s="425" t="str">
        <f>'סיכום לועדה- הזנת נתונים'!K93</f>
        <v/>
      </c>
      <c r="L93" s="29" t="str">
        <f>'סיכום לועדה- הזנת נתונים'!L93</f>
        <v/>
      </c>
      <c r="M93" s="30" t="str">
        <f>'סיכום לועדה- הזנת נתונים'!M93</f>
        <v/>
      </c>
      <c r="N93" s="31" t="str">
        <f>'סיכום לועדה- הזנת נתונים'!N93</f>
        <v/>
      </c>
      <c r="O93" s="31" t="str">
        <f>'סיכום לועדה- הזנת נתונים'!O93</f>
        <v/>
      </c>
      <c r="P93" s="431" t="str">
        <f>'סיכום לועדה- הזנת נתונים'!P93</f>
        <v/>
      </c>
      <c r="Q93" s="31" t="str">
        <f>'סיכום לועדה- הזנת נתונים'!Q93</f>
        <v/>
      </c>
      <c r="R93" s="31" t="str">
        <f>'סיכום לועדה- הזנת נתונים'!R93</f>
        <v/>
      </c>
      <c r="S93" s="31" t="str">
        <f>'סיכום לועדה- הזנת נתונים'!S93</f>
        <v/>
      </c>
      <c r="T93" s="418">
        <f>'סיכום לועדה- הזנת נתונים'!T93</f>
        <v>0</v>
      </c>
      <c r="U93" s="418">
        <f>'סיכום לועדה- הזנת נתונים'!U93</f>
        <v>0</v>
      </c>
      <c r="W93" s="22"/>
      <c r="X93" s="23"/>
      <c r="Y93" s="25"/>
      <c r="Z93" s="25"/>
      <c r="AA93" s="24"/>
      <c r="AX93" s="25"/>
      <c r="AY93" s="25"/>
      <c r="AZ93" s="26"/>
    </row>
    <row r="94" spans="2:52" ht="31.5" x14ac:dyDescent="0.25">
      <c r="B94" s="27">
        <f>'סיכום לועדה- הזנת נתונים'!B94</f>
        <v>64</v>
      </c>
      <c r="C94" s="28" t="str">
        <f>'סיכום לועדה- הזנת נתונים'!C94</f>
        <v>פליציה בלומנטל - סמה צעירה</v>
      </c>
      <c r="D94" s="28">
        <f>'סיכום לועדה- הזנת נתונים'!D94</f>
        <v>1001910569</v>
      </c>
      <c r="E94" s="28">
        <f>'סיכום לועדה- הזנת נתונים'!E94</f>
        <v>1001735077</v>
      </c>
      <c r="F94" s="28">
        <f>'סיכום לועדה- הזנת נתונים'!F94</f>
        <v>2020</v>
      </c>
      <c r="G94" s="28">
        <f>'סיכום לועדה- הזנת נתונים'!G94</f>
        <v>1</v>
      </c>
      <c r="H94" s="28" t="str">
        <f>'סיכום לועדה- הזנת נתונים'!H94</f>
        <v/>
      </c>
      <c r="I94" s="425">
        <f>'סיכום לועדה- הזנת נתונים'!I94</f>
        <v>2025</v>
      </c>
      <c r="J94" s="425">
        <f>'סיכום לועדה- הזנת נתונים'!J94</f>
        <v>40221541</v>
      </c>
      <c r="K94" s="425">
        <f>'סיכום לועדה- הזנת נתונים'!K94</f>
        <v>580327740</v>
      </c>
      <c r="L94" s="29" t="str">
        <f>'סיכום לועדה- הזנת נתונים'!L94</f>
        <v>המרכז למוסיקה ע"ש פיליציה בלומנטל (</v>
      </c>
      <c r="M94" s="30" t="str">
        <f>'סיכום לועדה- הזנת נתונים'!M94</f>
        <v>סמה צעיר</v>
      </c>
      <c r="N94" s="31">
        <f>'סיכום לועדה- הזנת נתונים'!N94</f>
        <v>45000</v>
      </c>
      <c r="O94" s="31">
        <f>'סיכום לועדה- הזנת נתונים'!O94</f>
        <v>39550</v>
      </c>
      <c r="P94" s="431">
        <f>'סיכום לועדה- הזנת נתונים'!P94</f>
        <v>-0.12129582370893566</v>
      </c>
      <c r="Q94" s="31">
        <f>'סיכום לועדה- הזנת נתונים'!Q94</f>
        <v>0</v>
      </c>
      <c r="R94" s="31">
        <f>'סיכום לועדה- הזנת נתונים'!R94</f>
        <v>0</v>
      </c>
      <c r="S94" s="31">
        <f>'סיכום לועדה- הזנת נתונים'!S94</f>
        <v>34752.750172311593</v>
      </c>
      <c r="T94" s="418">
        <f>'סיכום לועדה- הזנת נתונים'!T94</f>
        <v>0</v>
      </c>
      <c r="U94" s="418" t="str">
        <f>'סיכום לועדה- הזנת נתונים'!U94</f>
        <v xml:space="preserve">מומלץ לתמיכה עפ"י מבחן התמיכה - תחום ד'.
</v>
      </c>
      <c r="W94" s="22"/>
      <c r="X94" s="23"/>
      <c r="Y94" s="25"/>
      <c r="Z94" s="25"/>
      <c r="AA94" s="24"/>
      <c r="AX94" s="25"/>
      <c r="AY94" s="25"/>
      <c r="AZ94" s="26"/>
    </row>
    <row r="95" spans="2:52" ht="31.5" x14ac:dyDescent="0.25">
      <c r="B95" s="27">
        <f>'סיכום לועדה- הזנת נתונים'!B95</f>
        <v>65</v>
      </c>
      <c r="C95" s="28" t="str">
        <f>'סיכום לועדה- הזנת נתונים'!C95</f>
        <v>אל תוך האור: מוסיקה אבודה מהתקופה הנאצית</v>
      </c>
      <c r="D95" s="28">
        <f>'סיכום לועדה- הזנת נתונים'!D95</f>
        <v>1001910964</v>
      </c>
      <c r="E95" s="28">
        <f>'סיכום לועדה- הזנת נתונים'!E95</f>
        <v>1001776076</v>
      </c>
      <c r="F95" s="28">
        <f>'סיכום לועדה- הזנת נתונים'!F95</f>
        <v>2020</v>
      </c>
      <c r="G95" s="28">
        <f>'סיכום לועדה- הזנת נתונים'!G95</f>
        <v>1</v>
      </c>
      <c r="H95" s="28" t="str">
        <f>'סיכום לועדה- הזנת נתונים'!H95</f>
        <v/>
      </c>
      <c r="I95" s="425">
        <f>'סיכום לועדה- הזנת נתונים'!I95</f>
        <v>2025</v>
      </c>
      <c r="J95" s="425">
        <f>'סיכום לועדה- הזנת נתונים'!J95</f>
        <v>42320623</v>
      </c>
      <c r="K95" s="425">
        <f>'סיכום לועדה- הזנת נתונים'!K95</f>
        <v>580660512</v>
      </c>
      <c r="L95" s="29" t="str">
        <f>'סיכום לועדה- הזנת נתונים'!L95</f>
        <v>העולם המרהיב של מוסיקה יהודית (ע"ר)</v>
      </c>
      <c r="M95" s="30" t="str">
        <f>'סיכום לועדה- הזנת נתונים'!M95</f>
        <v>אל תוך האור</v>
      </c>
      <c r="N95" s="31">
        <f>'סיכום לועדה- הזנת נתונים'!N95</f>
        <v>170000</v>
      </c>
      <c r="O95" s="31">
        <f>'סיכום לועדה- הזנת נתונים'!O95</f>
        <v>35126</v>
      </c>
      <c r="P95" s="431">
        <f>'סיכום לועדה- הזנת נתונים'!P95</f>
        <v>0.19915231894581753</v>
      </c>
      <c r="Q95" s="31">
        <f>'סיכום לועדה- הזנת נתונים'!Q95</f>
        <v>0</v>
      </c>
      <c r="R95" s="31">
        <f>'סיכום לועדה- הזנת נתונים'!R95</f>
        <v>0</v>
      </c>
      <c r="S95" s="31">
        <f>'סיכום לועדה- הזנת נתונים'!S95</f>
        <v>42121.424355290786</v>
      </c>
      <c r="T95" s="418">
        <f>'סיכום לועדה- הזנת נתונים'!T95</f>
        <v>0</v>
      </c>
      <c r="U95" s="418" t="str">
        <f>'סיכום לועדה- הזנת נתונים'!U95</f>
        <v xml:space="preserve">מומלץ לתמיכה עפ"י מבחן התמיכה - תחום ד'.
</v>
      </c>
      <c r="W95" s="22"/>
      <c r="X95" s="23"/>
      <c r="Y95" s="25"/>
      <c r="Z95" s="25"/>
      <c r="AA95" s="24"/>
      <c r="AX95" s="25"/>
      <c r="AY95" s="25"/>
      <c r="AZ95" s="26"/>
    </row>
    <row r="96" spans="2:52" ht="63" x14ac:dyDescent="0.25">
      <c r="B96" s="27">
        <f>'סיכום לועדה- הזנת נתונים'!B96</f>
        <v>66</v>
      </c>
      <c r="C96" s="28" t="str">
        <f>'סיכום לועדה- הזנת נתונים'!C96</f>
        <v>אירועי שנת מרק לברי</v>
      </c>
      <c r="D96" s="28">
        <f>'סיכום לועדה- הזנת נתונים'!D96</f>
        <v>1001910197</v>
      </c>
      <c r="E96" s="28">
        <f>'סיכום לועדה- הזנת נתונים'!E96</f>
        <v>1001801571</v>
      </c>
      <c r="F96" s="28">
        <f>'סיכום לועדה- הזנת נתונים'!F96</f>
        <v>2020</v>
      </c>
      <c r="G96" s="28">
        <f>'סיכום לועדה- הזנת נתונים'!G96</f>
        <v>1</v>
      </c>
      <c r="H96" s="28" t="str">
        <f>'סיכום לועדה- הזנת נתונים'!H96</f>
        <v/>
      </c>
      <c r="I96" s="425">
        <f>'סיכום לועדה- הזנת נתונים'!I96</f>
        <v>2025</v>
      </c>
      <c r="J96" s="425">
        <f>'סיכום לועדה- הזנת נתונים'!J96</f>
        <v>42741666</v>
      </c>
      <c r="K96" s="425">
        <f>'סיכום לועדה- הזנת נתונים'!K96</f>
        <v>580540722</v>
      </c>
      <c r="L96" s="29" t="str">
        <f>'סיכום לועדה- הזנת נתונים'!L96</f>
        <v>העמותה למורשת מרק לברי (ע"ר)</v>
      </c>
      <c r="M96" s="30" t="str">
        <f>'סיכום לועדה- הזנת נתונים'!M96</f>
        <v>המשך שנת לברי: ביצועים הקלטות הוצאה לאור</v>
      </c>
      <c r="N96" s="31">
        <f>'סיכום לועדה- הזנת נתונים'!N96</f>
        <v>152000</v>
      </c>
      <c r="O96" s="31">
        <f>'סיכום לועדה- הזנת נתונים'!O96</f>
        <v>42793</v>
      </c>
      <c r="P96" s="431" t="str">
        <f>'סיכום לועדה- הזנת נתונים'!P96</f>
        <v/>
      </c>
      <c r="Q96" s="31" t="str">
        <f>'סיכום לועדה- הזנת נתונים'!Q96</f>
        <v/>
      </c>
      <c r="R96" s="31">
        <f>'סיכום לועדה- הזנת נתונים'!R96</f>
        <v>0</v>
      </c>
      <c r="S96" s="31" t="str">
        <f>'סיכום לועדה- הזנת נתונים'!S96</f>
        <v/>
      </c>
      <c r="T96" s="418">
        <f>'סיכום לועדה- הזנת נתונים'!T96</f>
        <v>0</v>
      </c>
      <c r="U96" s="418" t="str">
        <f>'סיכום לועדה- הזנת נתונים'!U96</f>
        <v>אינו עומד בתנאי סף לפי סעיף 7.(א)(3) - המוסד לא הגיש את השאלונים הנדרשים לבחינת הבקשה. כמו כן, אינו עומד  בסעיף 12(א)(6) - אינו בעל חשיבות וברמה מקצועית נאותה ע"פ המלצת המדור</v>
      </c>
      <c r="W96" s="22"/>
      <c r="X96" s="23"/>
      <c r="Y96" s="25"/>
      <c r="Z96" s="25"/>
      <c r="AA96" s="24"/>
      <c r="AX96" s="25"/>
      <c r="AY96" s="25"/>
      <c r="AZ96" s="26"/>
    </row>
    <row r="97" spans="2:52" ht="31.5" x14ac:dyDescent="0.25">
      <c r="B97" s="27">
        <f>'סיכום לועדה- הזנת נתונים'!B97</f>
        <v>67</v>
      </c>
      <c r="C97" s="28" t="str">
        <f>'סיכום לועדה- הזנת נתונים'!C97</f>
        <v>אתוס - כיתות אמן אינסטרומנטלי</v>
      </c>
      <c r="D97" s="28">
        <f>'סיכום לועדה- הזנת נתונים'!D97</f>
        <v>1001909290</v>
      </c>
      <c r="E97" s="28">
        <f>'סיכום לועדה- הזנת נתונים'!E97</f>
        <v>1001723192</v>
      </c>
      <c r="F97" s="28">
        <f>'סיכום לועדה- הזנת נתונים'!F97</f>
        <v>2020</v>
      </c>
      <c r="G97" s="28">
        <f>'סיכום לועדה- הזנת נתונים'!G97</f>
        <v>1</v>
      </c>
      <c r="H97" s="28" t="str">
        <f>'סיכום לועדה- הזנת נתונים'!H97</f>
        <v/>
      </c>
      <c r="I97" s="425">
        <f>'סיכום לועדה- הזנת נתונים'!I97</f>
        <v>2025</v>
      </c>
      <c r="J97" s="425">
        <f>'סיכום לועדה- הזנת נתונים'!J97</f>
        <v>40000252</v>
      </c>
      <c r="K97" s="425">
        <f>'סיכום לועדה- הזנת נתונים'!K97</f>
        <v>510145022</v>
      </c>
      <c r="L97" s="29" t="str">
        <f>'סיכום לועדה- הזנת נתונים'!L97</f>
        <v>אתו"ס - החברה לאומנות תרבות וספורט</v>
      </c>
      <c r="M97" s="30" t="str">
        <f>'סיכום לועדה- הזנת נתונים'!M97</f>
        <v>כיתת אומן אינסטרומנטלית</v>
      </c>
      <c r="N97" s="31">
        <f>'סיכום לועדה- הזנת נתונים'!N97</f>
        <v>60000</v>
      </c>
      <c r="O97" s="31">
        <f>'סיכום לועדה- הזנת נתונים'!O97</f>
        <v>46195</v>
      </c>
      <c r="P97" s="431">
        <f>'סיכום לועדה- הזנת נתונים'!P97</f>
        <v>0.11785666710913278</v>
      </c>
      <c r="Q97" s="31">
        <f>'סיכום לועדה- הזנת נתונים'!Q97</f>
        <v>0</v>
      </c>
      <c r="R97" s="31">
        <f>'סיכום לועדה- הזנת נתונים'!R97</f>
        <v>0</v>
      </c>
      <c r="S97" s="31">
        <f>'סיכום לועדה- הזנת נתונים'!S97</f>
        <v>51639.38873710639</v>
      </c>
      <c r="T97" s="418">
        <f>'סיכום לועדה- הזנת נתונים'!T97</f>
        <v>0</v>
      </c>
      <c r="U97" s="418" t="str">
        <f>'סיכום לועדה- הזנת נתונים'!U97</f>
        <v xml:space="preserve">מומלץ לתמיכה עפ"י מבחן התמיכה - תחום ד'.
</v>
      </c>
      <c r="W97" s="22"/>
      <c r="X97" s="23"/>
      <c r="Y97" s="25"/>
      <c r="Z97" s="25"/>
      <c r="AA97" s="24"/>
      <c r="AX97" s="25"/>
      <c r="AY97" s="25"/>
      <c r="AZ97" s="26"/>
    </row>
    <row r="98" spans="2:52" hidden="1" x14ac:dyDescent="0.25">
      <c r="B98" s="27" t="str">
        <f>'סיכום לועדה- הזנת נתונים'!B98</f>
        <v/>
      </c>
      <c r="C98" s="28" t="str">
        <f>'סיכום לועדה- הזנת נתונים'!C98</f>
        <v/>
      </c>
      <c r="D98" s="28">
        <f>'סיכום לועדה- הזנת נתונים'!D98</f>
        <v>0</v>
      </c>
      <c r="E98" s="28">
        <f>'סיכום לועדה- הזנת נתונים'!E98</f>
        <v>0</v>
      </c>
      <c r="F98" s="28">
        <f>'סיכום לועדה- הזנת נתונים'!F98</f>
        <v>0</v>
      </c>
      <c r="G98" s="28" t="str">
        <f>'סיכום לועדה- הזנת נתונים'!G98</f>
        <v/>
      </c>
      <c r="H98" s="28" t="str">
        <f>'סיכום לועדה- הזנת נתונים'!H98</f>
        <v/>
      </c>
      <c r="I98" s="425" t="str">
        <f>'סיכום לועדה- הזנת נתונים'!I98</f>
        <v/>
      </c>
      <c r="J98" s="425" t="str">
        <f>'סיכום לועדה- הזנת נתונים'!J98</f>
        <v/>
      </c>
      <c r="K98" s="425" t="str">
        <f>'סיכום לועדה- הזנת נתונים'!K98</f>
        <v/>
      </c>
      <c r="L98" s="29" t="str">
        <f>'סיכום לועדה- הזנת נתונים'!L98</f>
        <v/>
      </c>
      <c r="M98" s="30" t="str">
        <f>'סיכום לועדה- הזנת נתונים'!M98</f>
        <v/>
      </c>
      <c r="N98" s="31" t="str">
        <f>'סיכום לועדה- הזנת נתונים'!N98</f>
        <v/>
      </c>
      <c r="O98" s="31" t="str">
        <f>'סיכום לועדה- הזנת נתונים'!O98</f>
        <v/>
      </c>
      <c r="P98" s="431" t="str">
        <f>'סיכום לועדה- הזנת נתונים'!P98</f>
        <v/>
      </c>
      <c r="Q98" s="31" t="str">
        <f>'סיכום לועדה- הזנת נתונים'!Q98</f>
        <v/>
      </c>
      <c r="R98" s="31" t="str">
        <f>'סיכום לועדה- הזנת נתונים'!R98</f>
        <v/>
      </c>
      <c r="S98" s="31" t="str">
        <f>'סיכום לועדה- הזנת נתונים'!S98</f>
        <v/>
      </c>
      <c r="T98" s="418">
        <f>'סיכום לועדה- הזנת נתונים'!T98</f>
        <v>0</v>
      </c>
      <c r="U98" s="418">
        <f>'סיכום לועדה- הזנת נתונים'!U98</f>
        <v>0</v>
      </c>
      <c r="W98" s="22"/>
      <c r="X98" s="23"/>
      <c r="Y98" s="25"/>
      <c r="Z98" s="25"/>
      <c r="AA98" s="24"/>
      <c r="AX98" s="25"/>
      <c r="AY98" s="25"/>
      <c r="AZ98" s="26"/>
    </row>
    <row r="99" spans="2:52" hidden="1" x14ac:dyDescent="0.25">
      <c r="B99" s="27" t="str">
        <f>'סיכום לועדה- הזנת נתונים'!B99</f>
        <v/>
      </c>
      <c r="C99" s="28" t="str">
        <f>'סיכום לועדה- הזנת נתונים'!C99</f>
        <v/>
      </c>
      <c r="D99" s="28">
        <f>'סיכום לועדה- הזנת נתונים'!D99</f>
        <v>0</v>
      </c>
      <c r="E99" s="28">
        <f>'סיכום לועדה- הזנת נתונים'!E99</f>
        <v>0</v>
      </c>
      <c r="F99" s="28">
        <f>'סיכום לועדה- הזנת נתונים'!F99</f>
        <v>0</v>
      </c>
      <c r="G99" s="28" t="str">
        <f>'סיכום לועדה- הזנת נתונים'!G99</f>
        <v/>
      </c>
      <c r="H99" s="28" t="str">
        <f>'סיכום לועדה- הזנת נתונים'!H99</f>
        <v/>
      </c>
      <c r="I99" s="425" t="str">
        <f>'סיכום לועדה- הזנת נתונים'!I99</f>
        <v/>
      </c>
      <c r="J99" s="425" t="str">
        <f>'סיכום לועדה- הזנת נתונים'!J99</f>
        <v/>
      </c>
      <c r="K99" s="425" t="str">
        <f>'סיכום לועדה- הזנת נתונים'!K99</f>
        <v/>
      </c>
      <c r="L99" s="29" t="str">
        <f>'סיכום לועדה- הזנת נתונים'!L99</f>
        <v/>
      </c>
      <c r="M99" s="30" t="str">
        <f>'סיכום לועדה- הזנת נתונים'!M99</f>
        <v/>
      </c>
      <c r="N99" s="31" t="str">
        <f>'סיכום לועדה- הזנת נתונים'!N99</f>
        <v/>
      </c>
      <c r="O99" s="31" t="str">
        <f>'סיכום לועדה- הזנת נתונים'!O99</f>
        <v/>
      </c>
      <c r="P99" s="431" t="str">
        <f>'סיכום לועדה- הזנת נתונים'!P99</f>
        <v/>
      </c>
      <c r="Q99" s="31" t="str">
        <f>'סיכום לועדה- הזנת נתונים'!Q99</f>
        <v/>
      </c>
      <c r="R99" s="31" t="str">
        <f>'סיכום לועדה- הזנת נתונים'!R99</f>
        <v/>
      </c>
      <c r="S99" s="31" t="str">
        <f>'סיכום לועדה- הזנת נתונים'!S99</f>
        <v/>
      </c>
      <c r="T99" s="418">
        <f>'סיכום לועדה- הזנת נתונים'!T99</f>
        <v>0</v>
      </c>
      <c r="U99" s="418">
        <f>'סיכום לועדה- הזנת נתונים'!U99</f>
        <v>0</v>
      </c>
      <c r="W99" s="22"/>
      <c r="X99" s="23"/>
      <c r="Y99" s="25"/>
      <c r="Z99" s="25"/>
      <c r="AA99" s="24"/>
      <c r="AX99" s="25"/>
      <c r="AY99" s="25"/>
      <c r="AZ99" s="26"/>
    </row>
    <row r="100" spans="2:52" hidden="1" x14ac:dyDescent="0.25">
      <c r="B100" s="27" t="str">
        <f>'סיכום לועדה- הזנת נתונים'!B100</f>
        <v/>
      </c>
      <c r="C100" s="28" t="str">
        <f>'סיכום לועדה- הזנת נתונים'!C100</f>
        <v/>
      </c>
      <c r="D100" s="28">
        <f>'סיכום לועדה- הזנת נתונים'!D100</f>
        <v>0</v>
      </c>
      <c r="E100" s="28">
        <f>'סיכום לועדה- הזנת נתונים'!E100</f>
        <v>0</v>
      </c>
      <c r="F100" s="28">
        <f>'סיכום לועדה- הזנת נתונים'!F100</f>
        <v>0</v>
      </c>
      <c r="G100" s="28" t="str">
        <f>'סיכום לועדה- הזנת נתונים'!G100</f>
        <v/>
      </c>
      <c r="H100" s="28" t="str">
        <f>'סיכום לועדה- הזנת נתונים'!H100</f>
        <v/>
      </c>
      <c r="I100" s="425" t="str">
        <f>'סיכום לועדה- הזנת נתונים'!I100</f>
        <v/>
      </c>
      <c r="J100" s="425" t="str">
        <f>'סיכום לועדה- הזנת נתונים'!J100</f>
        <v/>
      </c>
      <c r="K100" s="425" t="str">
        <f>'סיכום לועדה- הזנת נתונים'!K100</f>
        <v/>
      </c>
      <c r="L100" s="29" t="str">
        <f>'סיכום לועדה- הזנת נתונים'!L100</f>
        <v/>
      </c>
      <c r="M100" s="30" t="str">
        <f>'סיכום לועדה- הזנת נתונים'!M100</f>
        <v/>
      </c>
      <c r="N100" s="31" t="str">
        <f>'סיכום לועדה- הזנת נתונים'!N100</f>
        <v/>
      </c>
      <c r="O100" s="31" t="str">
        <f>'סיכום לועדה- הזנת נתונים'!O100</f>
        <v/>
      </c>
      <c r="P100" s="431" t="str">
        <f>'סיכום לועדה- הזנת נתונים'!P100</f>
        <v/>
      </c>
      <c r="Q100" s="31" t="str">
        <f>'סיכום לועדה- הזנת נתונים'!Q100</f>
        <v/>
      </c>
      <c r="R100" s="31" t="str">
        <f>'סיכום לועדה- הזנת נתונים'!R100</f>
        <v/>
      </c>
      <c r="S100" s="31" t="str">
        <f>'סיכום לועדה- הזנת נתונים'!S100</f>
        <v/>
      </c>
      <c r="T100" s="418">
        <f>'סיכום לועדה- הזנת נתונים'!T100</f>
        <v>0</v>
      </c>
      <c r="U100" s="418">
        <f>'סיכום לועדה- הזנת נתונים'!U100</f>
        <v>0</v>
      </c>
      <c r="W100" s="22"/>
      <c r="X100" s="23"/>
      <c r="Y100" s="25"/>
      <c r="Z100" s="25"/>
      <c r="AA100" s="24"/>
      <c r="AX100" s="25"/>
      <c r="AY100" s="25"/>
      <c r="AZ100" s="26"/>
    </row>
    <row r="101" spans="2:52" hidden="1" x14ac:dyDescent="0.25">
      <c r="B101" s="27" t="str">
        <f>'סיכום לועדה- הזנת נתונים'!B101</f>
        <v/>
      </c>
      <c r="C101" s="28" t="str">
        <f>'סיכום לועדה- הזנת נתונים'!C101</f>
        <v/>
      </c>
      <c r="D101" s="28">
        <f>'סיכום לועדה- הזנת נתונים'!D101</f>
        <v>0</v>
      </c>
      <c r="E101" s="28">
        <f>'סיכום לועדה- הזנת נתונים'!E101</f>
        <v>0</v>
      </c>
      <c r="F101" s="28">
        <f>'סיכום לועדה- הזנת נתונים'!F101</f>
        <v>0</v>
      </c>
      <c r="G101" s="28" t="str">
        <f>'סיכום לועדה- הזנת נתונים'!G101</f>
        <v/>
      </c>
      <c r="H101" s="28" t="str">
        <f>'סיכום לועדה- הזנת נתונים'!H101</f>
        <v/>
      </c>
      <c r="I101" s="425" t="str">
        <f>'סיכום לועדה- הזנת נתונים'!I101</f>
        <v/>
      </c>
      <c r="J101" s="425" t="str">
        <f>'סיכום לועדה- הזנת נתונים'!J101</f>
        <v/>
      </c>
      <c r="K101" s="425" t="str">
        <f>'סיכום לועדה- הזנת נתונים'!K101</f>
        <v/>
      </c>
      <c r="L101" s="29" t="str">
        <f>'סיכום לועדה- הזנת נתונים'!L101</f>
        <v/>
      </c>
      <c r="M101" s="30" t="str">
        <f>'סיכום לועדה- הזנת נתונים'!M101</f>
        <v/>
      </c>
      <c r="N101" s="31" t="str">
        <f>'סיכום לועדה- הזנת נתונים'!N101</f>
        <v/>
      </c>
      <c r="O101" s="31" t="str">
        <f>'סיכום לועדה- הזנת נתונים'!O101</f>
        <v/>
      </c>
      <c r="P101" s="431" t="str">
        <f>'סיכום לועדה- הזנת נתונים'!P101</f>
        <v/>
      </c>
      <c r="Q101" s="31" t="str">
        <f>'סיכום לועדה- הזנת נתונים'!Q101</f>
        <v/>
      </c>
      <c r="R101" s="31" t="str">
        <f>'סיכום לועדה- הזנת נתונים'!R101</f>
        <v/>
      </c>
      <c r="S101" s="31" t="str">
        <f>'סיכום לועדה- הזנת נתונים'!S101</f>
        <v/>
      </c>
      <c r="T101" s="418">
        <f>'סיכום לועדה- הזנת נתונים'!T101</f>
        <v>0</v>
      </c>
      <c r="U101" s="418">
        <f>'סיכום לועדה- הזנת נתונים'!U101</f>
        <v>0</v>
      </c>
      <c r="W101" s="22"/>
      <c r="X101" s="23"/>
      <c r="Y101" s="25"/>
      <c r="Z101" s="25"/>
      <c r="AA101" s="24"/>
      <c r="AX101" s="25"/>
      <c r="AY101" s="25"/>
      <c r="AZ101" s="26"/>
    </row>
    <row r="102" spans="2:52" ht="31.5" x14ac:dyDescent="0.25">
      <c r="B102" s="27">
        <f>'סיכום לועדה- הזנת נתונים'!B102</f>
        <v>72</v>
      </c>
      <c r="C102" s="28" t="str">
        <f>'סיכום לועדה- הזנת נתונים'!C102</f>
        <v>בר-קיימא - כנס תזמורות רחוב - הפיראטיות הפיראטיות</v>
      </c>
      <c r="D102" s="28">
        <f>'סיכום לועדה- הזנת נתונים'!D102</f>
        <v>1001906951</v>
      </c>
      <c r="E102" s="28">
        <f>'סיכום לועדה- הזנת נתונים'!E102</f>
        <v>1001906951</v>
      </c>
      <c r="F102" s="28">
        <f>'סיכום לועדה- הזנת נתונים'!F102</f>
        <v>0</v>
      </c>
      <c r="G102" s="28">
        <f>'סיכום לועדה- הזנת נתונים'!G102</f>
        <v>1</v>
      </c>
      <c r="H102" s="28" t="str">
        <f>'סיכום לועדה- הזנת נתונים'!H102</f>
        <v/>
      </c>
      <c r="I102" s="425">
        <f>'סיכום לועדה- הזנת נתונים'!I102</f>
        <v>2025</v>
      </c>
      <c r="J102" s="425">
        <f>'סיכום לועדה- הזנת נתונים'!J102</f>
        <v>41099000</v>
      </c>
      <c r="K102" s="425">
        <f>'סיכום לועדה- הזנת נתונים'!K102</f>
        <v>580450898</v>
      </c>
      <c r="L102" s="29" t="str">
        <f>'סיכום לועדה- הזנת נתונים'!L102</f>
        <v>בר-קיימא לתרבות, אמנות, מוסיקה ושלו</v>
      </c>
      <c r="M102" s="30" t="str">
        <f>'סיכום לועדה- הזנת נתונים'!M102</f>
        <v>כנס תזמורות רחוב - הפיראטיות הפיראטיות</v>
      </c>
      <c r="N102" s="31">
        <f>'סיכום לועדה- הזנת נתונים'!N102</f>
        <v>120000</v>
      </c>
      <c r="O102" s="31">
        <f>'סיכום לועדה- הזנת נתונים'!O102</f>
        <v>0</v>
      </c>
      <c r="P102" s="431" t="str">
        <f>'סיכום לועדה- הזנת נתונים'!P102</f>
        <v/>
      </c>
      <c r="Q102" s="31">
        <f>'סיכום לועדה- הזנת נתונים'!Q102</f>
        <v>0</v>
      </c>
      <c r="R102" s="31">
        <f>'סיכום לועדה- הזנת נתונים'!R102</f>
        <v>0</v>
      </c>
      <c r="S102" s="31">
        <f>'סיכום לועדה- הזנת נתונים'!S102</f>
        <v>35333.39875672818</v>
      </c>
      <c r="T102" s="418">
        <f>'סיכום לועדה- הזנת נתונים'!T102</f>
        <v>0</v>
      </c>
      <c r="U102" s="418" t="str">
        <f>'סיכום לועדה- הזנת נתונים'!U102</f>
        <v xml:space="preserve">בקשה חדשה. מומלץ לתמיכה עפ"י מבחן התמיכה - תחום ד'.
</v>
      </c>
      <c r="W102" s="22"/>
      <c r="X102" s="23"/>
      <c r="Y102" s="25"/>
      <c r="Z102" s="25"/>
      <c r="AA102" s="24"/>
      <c r="AX102" s="25"/>
      <c r="AY102" s="25"/>
      <c r="AZ102" s="26"/>
    </row>
    <row r="103" spans="2:52" ht="45" customHeight="1" x14ac:dyDescent="0.25">
      <c r="B103" s="27">
        <f>'סיכום לועדה- הזנת נתונים'!B103</f>
        <v>73</v>
      </c>
      <c r="C103" s="28" t="str">
        <f>'סיכום לועדה- הזנת נתונים'!C103</f>
        <v>העמותה לאמנות רב תחומית- פרוייקט מוסיקה 2025- אמנות רב תחומית</v>
      </c>
      <c r="D103" s="28">
        <f>'סיכום לועדה- הזנת נתונים'!D103</f>
        <v>1001908198</v>
      </c>
      <c r="E103" s="28">
        <f>'סיכום לועדה- הזנת נתונים'!E103</f>
        <v>1001908198</v>
      </c>
      <c r="F103" s="28">
        <f>'סיכום לועדה- הזנת נתונים'!F103</f>
        <v>0</v>
      </c>
      <c r="G103" s="28">
        <f>'סיכום לועדה- הזנת נתונים'!G103</f>
        <v>1</v>
      </c>
      <c r="H103" s="28" t="str">
        <f>'סיכום לועדה- הזנת נתונים'!H103</f>
        <v/>
      </c>
      <c r="I103" s="425">
        <f>'סיכום לועדה- הזנת נתונים'!I103</f>
        <v>2025</v>
      </c>
      <c r="J103" s="425">
        <f>'סיכום לועדה- הזנת נתונים'!J103</f>
        <v>42864722</v>
      </c>
      <c r="K103" s="425">
        <f>'סיכום לועדה- הזנת נתונים'!K103</f>
        <v>580774149</v>
      </c>
      <c r="L103" s="29" t="str">
        <f>'סיכום לועדה- הזנת נתונים'!L103</f>
        <v>העמותה לאמנות רב תחומית (ע"ר)</v>
      </c>
      <c r="M103" s="30" t="str">
        <f>'סיכום לועדה- הזנת נתונים'!M103</f>
        <v>פרוייקט מוסיקה 2025- אמנות רב תחומית</v>
      </c>
      <c r="N103" s="31">
        <f>'סיכום לועדה- הזנת נתונים'!N103</f>
        <v>150000</v>
      </c>
      <c r="O103" s="31">
        <f>'סיכום לועדה- הזנת נתונים'!O103</f>
        <v>0</v>
      </c>
      <c r="P103" s="431" t="str">
        <f>'סיכום לועדה- הזנת נתונים'!P103</f>
        <v/>
      </c>
      <c r="Q103" s="31" t="str">
        <f>'סיכום לועדה- הזנת נתונים'!Q103</f>
        <v/>
      </c>
      <c r="R103" s="31">
        <f>'סיכום לועדה- הזנת נתונים'!R103</f>
        <v>0</v>
      </c>
      <c r="S103" s="31" t="str">
        <f>'סיכום לועדה- הזנת נתונים'!S103</f>
        <v/>
      </c>
      <c r="T103" s="418">
        <f>'סיכום לועדה- הזנת נתונים'!T103</f>
        <v>0</v>
      </c>
      <c r="U103" s="418" t="str">
        <f>'סיכום לועדה- הזנת נתונים'!U103</f>
        <v>בקשה כפולה. העמותה הגישה בקשה תקינה נוספת באמצעות ארגון הגג, דרכו גם התבצעה הפעילות.</v>
      </c>
      <c r="W103" s="22"/>
      <c r="X103" s="23"/>
      <c r="Y103" s="25"/>
      <c r="Z103" s="25"/>
      <c r="AA103" s="24"/>
      <c r="AX103" s="25"/>
      <c r="AY103" s="25"/>
      <c r="AZ103" s="26"/>
    </row>
    <row r="104" spans="2:52" ht="45" customHeight="1" x14ac:dyDescent="0.25">
      <c r="B104" s="27">
        <f>'סיכום לועדה- הזנת נתונים'!B104</f>
        <v>74</v>
      </c>
      <c r="C104" s="28" t="str">
        <f>'סיכום לועדה- הזנת נתונים'!C104</f>
        <v xml:space="preserve"> פיליציה בלומנטל -  אופרה קאמרה</v>
      </c>
      <c r="D104" s="28">
        <f>'סיכום לועדה- הזנת נתונים'!D104</f>
        <v>1001910565</v>
      </c>
      <c r="E104" s="28">
        <f>'סיכום לועדה- הזנת נתונים'!E104</f>
        <v>1001910565</v>
      </c>
      <c r="F104" s="28">
        <f>'סיכום לועדה- הזנת נתונים'!F104</f>
        <v>0</v>
      </c>
      <c r="G104" s="28">
        <f>'סיכום לועדה- הזנת נתונים'!G104</f>
        <v>1</v>
      </c>
      <c r="H104" s="28" t="str">
        <f>'סיכום לועדה- הזנת נתונים'!H104</f>
        <v/>
      </c>
      <c r="I104" s="425">
        <f>'סיכום לועדה- הזנת נתונים'!I104</f>
        <v>2025</v>
      </c>
      <c r="J104" s="425">
        <f>'סיכום לועדה- הזנת נתונים'!J104</f>
        <v>40221541</v>
      </c>
      <c r="K104" s="425">
        <f>'סיכום לועדה- הזנת נתונים'!K104</f>
        <v>580327740</v>
      </c>
      <c r="L104" s="29" t="str">
        <f>'סיכום לועדה- הזנת נתונים'!L104</f>
        <v>המרכז למוסיקה ע"ש פיליציה בלומנטל (</v>
      </c>
      <c r="M104" s="30" t="str">
        <f>'סיכום לועדה- הזנת נתונים'!M104</f>
        <v>אופרה קאמרה</v>
      </c>
      <c r="N104" s="31">
        <f>'סיכום לועדה- הזנת נתונים'!N104</f>
        <v>55000</v>
      </c>
      <c r="O104" s="31">
        <f>'סיכום לועדה- הזנת נתונים'!O104</f>
        <v>0</v>
      </c>
      <c r="P104" s="431" t="str">
        <f>'סיכום לועדה- הזנת נתונים'!P104</f>
        <v/>
      </c>
      <c r="Q104" s="31">
        <f>'סיכום לועדה- הזנת נתונים'!Q104</f>
        <v>0</v>
      </c>
      <c r="R104" s="31">
        <f>'סיכום לועדה- הזנת נתונים'!R104</f>
        <v>0</v>
      </c>
      <c r="S104" s="31">
        <f>'סיכום לועדה- הזנת נתונים'!S104</f>
        <v>33112.603070972436</v>
      </c>
      <c r="T104" s="418">
        <f>'סיכום לועדה- הזנת נתונים'!T104</f>
        <v>0</v>
      </c>
      <c r="U104" s="418" t="str">
        <f>'סיכום לועדה- הזנת נתונים'!U104</f>
        <v xml:space="preserve">בקשה חדשה. מומלץ לתמיכה עפ"י מבחן התמיכה - תחום ד'.
</v>
      </c>
      <c r="W104" s="22"/>
      <c r="X104" s="23"/>
      <c r="Y104" s="25"/>
      <c r="Z104" s="25"/>
      <c r="AA104" s="24"/>
      <c r="AX104" s="25"/>
      <c r="AY104" s="25"/>
      <c r="AZ104" s="26"/>
    </row>
    <row r="105" spans="2:52" ht="31.5" x14ac:dyDescent="0.25">
      <c r="B105" s="27">
        <f>'סיכום לועדה- הזנת נתונים'!B105</f>
        <v>75</v>
      </c>
      <c r="C105" s="28" t="str">
        <f>'סיכום לועדה- הזנת נתונים'!C105</f>
        <v xml:space="preserve">מקור-  פרויקט ילדי המוסיקה </v>
      </c>
      <c r="D105" s="28">
        <f>'סיכום לועדה- הזנת נתונים'!D105</f>
        <v>1001910901</v>
      </c>
      <c r="E105" s="28">
        <f>'סיכום לועדה- הזנת נתונים'!E105</f>
        <v>1001910901</v>
      </c>
      <c r="F105" s="28">
        <f>'סיכום לועדה- הזנת נתונים'!F105</f>
        <v>0</v>
      </c>
      <c r="G105" s="28">
        <f>'סיכום לועדה- הזנת נתונים'!G105</f>
        <v>1</v>
      </c>
      <c r="H105" s="28" t="str">
        <f>'סיכום לועדה- הזנת נתונים'!H105</f>
        <v/>
      </c>
      <c r="I105" s="425">
        <f>'סיכום לועדה- הזנת נתונים'!I105</f>
        <v>2025</v>
      </c>
      <c r="J105" s="425">
        <f>'סיכום לועדה- הזנת נתונים'!J105</f>
        <v>40995941</v>
      </c>
      <c r="K105" s="425">
        <f>'סיכום לועדה- הזנת נתונים'!K105</f>
        <v>580504348</v>
      </c>
      <c r="L105" s="29" t="str">
        <f>'סיכום לועדה- הזנת נתונים'!L105</f>
        <v>מקור- העמותה לקידום יצירה מוזיקלית</v>
      </c>
      <c r="M105" s="30" t="str">
        <f>'סיכום לועדה- הזנת נתונים'!M105</f>
        <v>פרויקט ילדי המוסיקה</v>
      </c>
      <c r="N105" s="31">
        <f>'סיכום לועדה- הזנת נתונים'!N105</f>
        <v>360000</v>
      </c>
      <c r="O105" s="31">
        <f>'סיכום לועדה- הזנת נתונים'!O105</f>
        <v>0</v>
      </c>
      <c r="P105" s="431" t="str">
        <f>'סיכום לועדה- הזנת נתונים'!P105</f>
        <v/>
      </c>
      <c r="Q105" s="31">
        <f>'סיכום לועדה- הזנת נתונים'!Q105</f>
        <v>0</v>
      </c>
      <c r="R105" s="31">
        <f>'סיכום לועדה- הזנת נתונים'!R105</f>
        <v>0</v>
      </c>
      <c r="S105" s="31">
        <f>'סיכום לועדה- הזנת נתונים'!S105</f>
        <v>58545.596660408235</v>
      </c>
      <c r="T105" s="418">
        <f>'סיכום לועדה- הזנת נתונים'!T105</f>
        <v>0</v>
      </c>
      <c r="U105" s="418" t="str">
        <f>'סיכום לועדה- הזנת נתונים'!U105</f>
        <v xml:space="preserve">בקשה חדשה. מומלץ לתמיכה עפ"י מבחן התמיכה - תחום ד'.
</v>
      </c>
      <c r="W105" s="22"/>
      <c r="X105" s="23"/>
      <c r="Y105" s="25"/>
      <c r="Z105" s="25"/>
      <c r="AA105" s="24"/>
      <c r="AX105" s="25"/>
      <c r="AY105" s="25"/>
      <c r="AZ105" s="26"/>
    </row>
    <row r="106" spans="2:52" ht="31.5" x14ac:dyDescent="0.25">
      <c r="B106" s="27">
        <f>'סיכום לועדה- הזנת נתונים'!B106</f>
        <v>76</v>
      </c>
      <c r="C106" s="28" t="str">
        <f>'סיכום לועדה- הזנת נתונים'!C106</f>
        <v xml:space="preserve"> פיליציה בלומנטל -  Soundpainting</v>
      </c>
      <c r="D106" s="28">
        <f>'סיכום לועדה- הזנת נתונים'!D106</f>
        <v>1001910928</v>
      </c>
      <c r="E106" s="28">
        <f>'סיכום לועדה- הזנת נתונים'!E106</f>
        <v>1001910928</v>
      </c>
      <c r="F106" s="28">
        <f>'סיכום לועדה- הזנת נתונים'!F106</f>
        <v>0</v>
      </c>
      <c r="G106" s="28">
        <f>'סיכום לועדה- הזנת נתונים'!G106</f>
        <v>1</v>
      </c>
      <c r="H106" s="28" t="str">
        <f>'סיכום לועדה- הזנת נתונים'!H106</f>
        <v/>
      </c>
      <c r="I106" s="425">
        <f>'סיכום לועדה- הזנת נתונים'!I106</f>
        <v>2025</v>
      </c>
      <c r="J106" s="425">
        <f>'סיכום לועדה- הזנת נתונים'!J106</f>
        <v>40221541</v>
      </c>
      <c r="K106" s="425">
        <f>'סיכום לועדה- הזנת נתונים'!K106</f>
        <v>580327740</v>
      </c>
      <c r="L106" s="29" t="str">
        <f>'סיכום לועדה- הזנת נתונים'!L106</f>
        <v>המרכז למוסיקה ע"ש פיליציה בלומנטל (</v>
      </c>
      <c r="M106" s="30" t="str">
        <f>'סיכום לועדה- הזנת נתונים'!M106</f>
        <v>Soundpainting</v>
      </c>
      <c r="N106" s="31">
        <f>'סיכום לועדה- הזנת נתונים'!N106</f>
        <v>150000</v>
      </c>
      <c r="O106" s="31">
        <f>'סיכום לועדה- הזנת נתונים'!O106</f>
        <v>0</v>
      </c>
      <c r="P106" s="431" t="str">
        <f>'סיכום לועדה- הזנת נתונים'!P106</f>
        <v/>
      </c>
      <c r="Q106" s="31">
        <f>'סיכום לועדה- הזנת נתונים'!Q106</f>
        <v>0</v>
      </c>
      <c r="R106" s="31">
        <f>'סיכום לועדה- הזנת נתונים'!R106</f>
        <v>0</v>
      </c>
      <c r="S106" s="31">
        <f>'סיכום לועדה- הזנת נתונים'!S106</f>
        <v>30888.296065817412</v>
      </c>
      <c r="T106" s="418">
        <f>'סיכום לועדה- הזנת נתונים'!T106</f>
        <v>0</v>
      </c>
      <c r="U106" s="418" t="str">
        <f>'סיכום לועדה- הזנת נתונים'!U106</f>
        <v xml:space="preserve">בקשה חדשה. מומלץ לתמיכה עפ"י מבחן התמיכה - תחום ד'.
</v>
      </c>
      <c r="W106" s="22"/>
      <c r="X106" s="23"/>
      <c r="Y106" s="25"/>
      <c r="Z106" s="25"/>
      <c r="AA106" s="24"/>
      <c r="AX106" s="25"/>
      <c r="AY106" s="25"/>
      <c r="AZ106" s="26"/>
    </row>
    <row r="107" spans="2:52" hidden="1" x14ac:dyDescent="0.25">
      <c r="B107" s="27" t="str">
        <f>'סיכום לועדה- הזנת נתונים'!B107</f>
        <v/>
      </c>
      <c r="C107" s="28" t="str">
        <f>'סיכום לועדה- הזנת נתונים'!C107</f>
        <v/>
      </c>
      <c r="D107" s="28">
        <f>'סיכום לועדה- הזנת נתונים'!D107</f>
        <v>0</v>
      </c>
      <c r="E107" s="28">
        <f>'סיכום לועדה- הזנת נתונים'!E107</f>
        <v>0</v>
      </c>
      <c r="F107" s="28">
        <f>'סיכום לועדה- הזנת נתונים'!F107</f>
        <v>0</v>
      </c>
      <c r="G107" s="28" t="str">
        <f>'סיכום לועדה- הזנת נתונים'!G107</f>
        <v/>
      </c>
      <c r="H107" s="28" t="str">
        <f>'סיכום לועדה- הזנת נתונים'!H107</f>
        <v/>
      </c>
      <c r="I107" s="425" t="str">
        <f>'סיכום לועדה- הזנת נתונים'!I107</f>
        <v/>
      </c>
      <c r="J107" s="425" t="str">
        <f>'סיכום לועדה- הזנת נתונים'!J107</f>
        <v/>
      </c>
      <c r="K107" s="425" t="str">
        <f>'סיכום לועדה- הזנת נתונים'!K107</f>
        <v/>
      </c>
      <c r="L107" s="29" t="str">
        <f>'סיכום לועדה- הזנת נתונים'!L107</f>
        <v/>
      </c>
      <c r="M107" s="30" t="str">
        <f>'סיכום לועדה- הזנת נתונים'!M107</f>
        <v/>
      </c>
      <c r="N107" s="31" t="str">
        <f>'סיכום לועדה- הזנת נתונים'!N107</f>
        <v/>
      </c>
      <c r="O107" s="31" t="str">
        <f>'סיכום לועדה- הזנת נתונים'!O107</f>
        <v/>
      </c>
      <c r="P107" s="431" t="str">
        <f>'סיכום לועדה- הזנת נתונים'!P107</f>
        <v/>
      </c>
      <c r="Q107" s="31" t="str">
        <f>'סיכום לועדה- הזנת נתונים'!Q107</f>
        <v/>
      </c>
      <c r="R107" s="31" t="str">
        <f>'סיכום לועדה- הזנת נתונים'!R107</f>
        <v/>
      </c>
      <c r="S107" s="31" t="str">
        <f>'סיכום לועדה- הזנת נתונים'!S107</f>
        <v/>
      </c>
      <c r="T107" s="418">
        <f>'סיכום לועדה- הזנת נתונים'!T107</f>
        <v>0</v>
      </c>
      <c r="U107" s="418">
        <f>'סיכום לועדה- הזנת נתונים'!U107</f>
        <v>0</v>
      </c>
      <c r="W107" s="22"/>
      <c r="X107" s="23"/>
      <c r="Y107" s="25"/>
      <c r="Z107" s="25"/>
      <c r="AA107" s="24"/>
      <c r="AX107" s="25"/>
      <c r="AY107" s="25"/>
      <c r="AZ107" s="26"/>
    </row>
    <row r="108" spans="2:52" hidden="1" x14ac:dyDescent="0.25">
      <c r="B108" s="27" t="str">
        <f>'סיכום לועדה- הזנת נתונים'!B108</f>
        <v/>
      </c>
      <c r="C108" s="28" t="str">
        <f>'סיכום לועדה- הזנת נתונים'!C108</f>
        <v/>
      </c>
      <c r="D108" s="28">
        <f>'סיכום לועדה- הזנת נתונים'!D108</f>
        <v>0</v>
      </c>
      <c r="E108" s="28">
        <f>'סיכום לועדה- הזנת נתונים'!E108</f>
        <v>0</v>
      </c>
      <c r="F108" s="28">
        <f>'סיכום לועדה- הזנת נתונים'!F108</f>
        <v>0</v>
      </c>
      <c r="G108" s="28" t="str">
        <f>'סיכום לועדה- הזנת נתונים'!G108</f>
        <v/>
      </c>
      <c r="H108" s="28" t="str">
        <f>'סיכום לועדה- הזנת נתונים'!H108</f>
        <v/>
      </c>
      <c r="I108" s="425" t="str">
        <f>'סיכום לועדה- הזנת נתונים'!I108</f>
        <v/>
      </c>
      <c r="J108" s="425" t="str">
        <f>'סיכום לועדה- הזנת נתונים'!J108</f>
        <v/>
      </c>
      <c r="K108" s="425" t="str">
        <f>'סיכום לועדה- הזנת נתונים'!K108</f>
        <v/>
      </c>
      <c r="L108" s="29" t="str">
        <f>'סיכום לועדה- הזנת נתונים'!L108</f>
        <v/>
      </c>
      <c r="M108" s="30" t="str">
        <f>'סיכום לועדה- הזנת נתונים'!M108</f>
        <v/>
      </c>
      <c r="N108" s="31" t="str">
        <f>'סיכום לועדה- הזנת נתונים'!N108</f>
        <v/>
      </c>
      <c r="O108" s="31" t="str">
        <f>'סיכום לועדה- הזנת נתונים'!O108</f>
        <v/>
      </c>
      <c r="P108" s="431" t="str">
        <f>'סיכום לועדה- הזנת נתונים'!P108</f>
        <v/>
      </c>
      <c r="Q108" s="31" t="str">
        <f>'סיכום לועדה- הזנת נתונים'!Q108</f>
        <v/>
      </c>
      <c r="R108" s="31" t="str">
        <f>'סיכום לועדה- הזנת נתונים'!R108</f>
        <v/>
      </c>
      <c r="S108" s="31" t="str">
        <f>'סיכום לועדה- הזנת נתונים'!S108</f>
        <v/>
      </c>
      <c r="T108" s="418">
        <f>'סיכום לועדה- הזנת נתונים'!T108</f>
        <v>0</v>
      </c>
      <c r="U108" s="418">
        <f>'סיכום לועדה- הזנת נתונים'!U108</f>
        <v>0</v>
      </c>
      <c r="W108" s="22"/>
      <c r="X108" s="23"/>
      <c r="Y108" s="25"/>
      <c r="Z108" s="25"/>
      <c r="AA108" s="24"/>
      <c r="AX108" s="25"/>
      <c r="AY108" s="25"/>
      <c r="AZ108" s="26"/>
    </row>
    <row r="109" spans="2:52" hidden="1" x14ac:dyDescent="0.25">
      <c r="B109" s="27" t="str">
        <f>'סיכום לועדה- הזנת נתונים'!B109</f>
        <v/>
      </c>
      <c r="C109" s="28" t="str">
        <f>'סיכום לועדה- הזנת נתונים'!C109</f>
        <v/>
      </c>
      <c r="D109" s="28">
        <f>'סיכום לועדה- הזנת נתונים'!D109</f>
        <v>0</v>
      </c>
      <c r="E109" s="28">
        <f>'סיכום לועדה- הזנת נתונים'!E109</f>
        <v>0</v>
      </c>
      <c r="F109" s="28">
        <f>'סיכום לועדה- הזנת נתונים'!F109</f>
        <v>0</v>
      </c>
      <c r="G109" s="28" t="str">
        <f>'סיכום לועדה- הזנת נתונים'!G109</f>
        <v/>
      </c>
      <c r="H109" s="28" t="str">
        <f>'סיכום לועדה- הזנת נתונים'!H109</f>
        <v/>
      </c>
      <c r="I109" s="425" t="str">
        <f>'סיכום לועדה- הזנת נתונים'!I109</f>
        <v/>
      </c>
      <c r="J109" s="425" t="str">
        <f>'סיכום לועדה- הזנת נתונים'!J109</f>
        <v/>
      </c>
      <c r="K109" s="425" t="str">
        <f>'סיכום לועדה- הזנת נתונים'!K109</f>
        <v/>
      </c>
      <c r="L109" s="29" t="str">
        <f>'סיכום לועדה- הזנת נתונים'!L109</f>
        <v/>
      </c>
      <c r="M109" s="30" t="str">
        <f>'סיכום לועדה- הזנת נתונים'!M109</f>
        <v/>
      </c>
      <c r="N109" s="31" t="str">
        <f>'סיכום לועדה- הזנת נתונים'!N109</f>
        <v/>
      </c>
      <c r="O109" s="31" t="str">
        <f>'סיכום לועדה- הזנת נתונים'!O109</f>
        <v/>
      </c>
      <c r="P109" s="431" t="str">
        <f>'סיכום לועדה- הזנת נתונים'!P109</f>
        <v/>
      </c>
      <c r="Q109" s="31" t="str">
        <f>'סיכום לועדה- הזנת נתונים'!Q109</f>
        <v/>
      </c>
      <c r="R109" s="31" t="str">
        <f>'סיכום לועדה- הזנת נתונים'!R109</f>
        <v/>
      </c>
      <c r="S109" s="31" t="str">
        <f>'סיכום לועדה- הזנת נתונים'!S109</f>
        <v/>
      </c>
      <c r="T109" s="418">
        <f>'סיכום לועדה- הזנת נתונים'!T109</f>
        <v>0</v>
      </c>
      <c r="U109" s="418">
        <f>'סיכום לועדה- הזנת נתונים'!U109</f>
        <v>0</v>
      </c>
      <c r="W109" s="22"/>
      <c r="X109" s="23"/>
      <c r="Y109" s="25"/>
      <c r="Z109" s="25"/>
      <c r="AA109" s="24"/>
      <c r="AX109" s="25"/>
      <c r="AY109" s="25"/>
      <c r="AZ109" s="26"/>
    </row>
    <row r="110" spans="2:52" hidden="1" x14ac:dyDescent="0.25">
      <c r="B110" s="27" t="str">
        <f>'סיכום לועדה- הזנת נתונים'!B110</f>
        <v/>
      </c>
      <c r="C110" s="28" t="str">
        <f>'סיכום לועדה- הזנת נתונים'!C110</f>
        <v/>
      </c>
      <c r="D110" s="28">
        <f>'סיכום לועדה- הזנת נתונים'!D110</f>
        <v>0</v>
      </c>
      <c r="E110" s="28">
        <f>'סיכום לועדה- הזנת נתונים'!E110</f>
        <v>0</v>
      </c>
      <c r="F110" s="28">
        <f>'סיכום לועדה- הזנת נתונים'!F110</f>
        <v>0</v>
      </c>
      <c r="G110" s="28" t="str">
        <f>'סיכום לועדה- הזנת נתונים'!G110</f>
        <v/>
      </c>
      <c r="H110" s="28" t="str">
        <f>'סיכום לועדה- הזנת נתונים'!H110</f>
        <v/>
      </c>
      <c r="I110" s="425" t="str">
        <f>'סיכום לועדה- הזנת נתונים'!I110</f>
        <v/>
      </c>
      <c r="J110" s="425" t="str">
        <f>'סיכום לועדה- הזנת נתונים'!J110</f>
        <v/>
      </c>
      <c r="K110" s="425" t="str">
        <f>'סיכום לועדה- הזנת נתונים'!K110</f>
        <v/>
      </c>
      <c r="L110" s="29" t="str">
        <f>'סיכום לועדה- הזנת נתונים'!L110</f>
        <v/>
      </c>
      <c r="M110" s="30" t="str">
        <f>'סיכום לועדה- הזנת נתונים'!M110</f>
        <v/>
      </c>
      <c r="N110" s="31" t="str">
        <f>'סיכום לועדה- הזנת נתונים'!N110</f>
        <v/>
      </c>
      <c r="O110" s="31" t="str">
        <f>'סיכום לועדה- הזנת נתונים'!O110</f>
        <v/>
      </c>
      <c r="P110" s="431" t="str">
        <f>'סיכום לועדה- הזנת נתונים'!P110</f>
        <v/>
      </c>
      <c r="Q110" s="31" t="str">
        <f>'סיכום לועדה- הזנת נתונים'!Q110</f>
        <v/>
      </c>
      <c r="R110" s="31" t="str">
        <f>'סיכום לועדה- הזנת נתונים'!R110</f>
        <v/>
      </c>
      <c r="S110" s="31" t="str">
        <f>'סיכום לועדה- הזנת נתונים'!S110</f>
        <v/>
      </c>
      <c r="T110" s="418">
        <f>'סיכום לועדה- הזנת נתונים'!T110</f>
        <v>0</v>
      </c>
      <c r="U110" s="418">
        <f>'סיכום לועדה- הזנת נתונים'!U110</f>
        <v>0</v>
      </c>
      <c r="W110" s="22"/>
      <c r="X110" s="23"/>
      <c r="Y110" s="25"/>
      <c r="Z110" s="25"/>
      <c r="AA110" s="24"/>
      <c r="AX110" s="25"/>
      <c r="AY110" s="25"/>
      <c r="AZ110" s="26"/>
    </row>
    <row r="111" spans="2:52" hidden="1" x14ac:dyDescent="0.25">
      <c r="B111" s="27" t="str">
        <f>'סיכום לועדה- הזנת נתונים'!B111</f>
        <v/>
      </c>
      <c r="C111" s="28" t="str">
        <f>'סיכום לועדה- הזנת נתונים'!C111</f>
        <v/>
      </c>
      <c r="D111" s="28">
        <f>'סיכום לועדה- הזנת נתונים'!D111</f>
        <v>0</v>
      </c>
      <c r="E111" s="28">
        <f>'סיכום לועדה- הזנת נתונים'!E111</f>
        <v>0</v>
      </c>
      <c r="F111" s="28">
        <f>'סיכום לועדה- הזנת נתונים'!F111</f>
        <v>0</v>
      </c>
      <c r="G111" s="28" t="str">
        <f>'סיכום לועדה- הזנת נתונים'!G111</f>
        <v/>
      </c>
      <c r="H111" s="28" t="str">
        <f>'סיכום לועדה- הזנת נתונים'!H111</f>
        <v/>
      </c>
      <c r="I111" s="425" t="str">
        <f>'סיכום לועדה- הזנת נתונים'!I111</f>
        <v/>
      </c>
      <c r="J111" s="425" t="str">
        <f>'סיכום לועדה- הזנת נתונים'!J111</f>
        <v/>
      </c>
      <c r="K111" s="425" t="str">
        <f>'סיכום לועדה- הזנת נתונים'!K111</f>
        <v/>
      </c>
      <c r="L111" s="29" t="str">
        <f>'סיכום לועדה- הזנת נתונים'!L111</f>
        <v/>
      </c>
      <c r="M111" s="30" t="str">
        <f>'סיכום לועדה- הזנת נתונים'!M111</f>
        <v/>
      </c>
      <c r="N111" s="31" t="str">
        <f>'סיכום לועדה- הזנת נתונים'!N111</f>
        <v/>
      </c>
      <c r="O111" s="31" t="str">
        <f>'סיכום לועדה- הזנת נתונים'!O111</f>
        <v/>
      </c>
      <c r="P111" s="431" t="str">
        <f>'סיכום לועדה- הזנת נתונים'!P111</f>
        <v/>
      </c>
      <c r="Q111" s="31" t="str">
        <f>'סיכום לועדה- הזנת נתונים'!Q111</f>
        <v/>
      </c>
      <c r="R111" s="31" t="str">
        <f>'סיכום לועדה- הזנת נתונים'!R111</f>
        <v/>
      </c>
      <c r="S111" s="31" t="str">
        <f>'סיכום לועדה- הזנת נתונים'!S111</f>
        <v/>
      </c>
      <c r="T111" s="418">
        <f>'סיכום לועדה- הזנת נתונים'!T111</f>
        <v>0</v>
      </c>
      <c r="U111" s="418">
        <f>'סיכום לועדה- הזנת נתונים'!U111</f>
        <v>0</v>
      </c>
      <c r="W111" s="22"/>
      <c r="X111" s="23"/>
      <c r="Y111" s="25"/>
      <c r="Z111" s="25"/>
      <c r="AA111" s="24"/>
      <c r="AX111" s="25"/>
      <c r="AY111" s="25"/>
      <c r="AZ111" s="26"/>
    </row>
    <row r="112" spans="2:52" hidden="1" x14ac:dyDescent="0.25">
      <c r="B112" s="27" t="str">
        <f>'סיכום לועדה- הזנת נתונים'!B112</f>
        <v/>
      </c>
      <c r="C112" s="28" t="str">
        <f>'סיכום לועדה- הזנת נתונים'!C112</f>
        <v/>
      </c>
      <c r="D112" s="28">
        <f>'סיכום לועדה- הזנת נתונים'!D112</f>
        <v>0</v>
      </c>
      <c r="E112" s="28">
        <f>'סיכום לועדה- הזנת נתונים'!E112</f>
        <v>0</v>
      </c>
      <c r="F112" s="28">
        <f>'סיכום לועדה- הזנת נתונים'!F112</f>
        <v>0</v>
      </c>
      <c r="G112" s="28" t="str">
        <f>'סיכום לועדה- הזנת נתונים'!G112</f>
        <v/>
      </c>
      <c r="H112" s="28" t="str">
        <f>'סיכום לועדה- הזנת נתונים'!H112</f>
        <v/>
      </c>
      <c r="I112" s="425" t="str">
        <f>'סיכום לועדה- הזנת נתונים'!I112</f>
        <v/>
      </c>
      <c r="J112" s="425" t="str">
        <f>'סיכום לועדה- הזנת נתונים'!J112</f>
        <v/>
      </c>
      <c r="K112" s="425" t="str">
        <f>'סיכום לועדה- הזנת נתונים'!K112</f>
        <v/>
      </c>
      <c r="L112" s="29" t="str">
        <f>'סיכום לועדה- הזנת נתונים'!L112</f>
        <v/>
      </c>
      <c r="M112" s="30" t="str">
        <f>'סיכום לועדה- הזנת נתונים'!M112</f>
        <v/>
      </c>
      <c r="N112" s="31" t="str">
        <f>'סיכום לועדה- הזנת נתונים'!N112</f>
        <v/>
      </c>
      <c r="O112" s="31" t="str">
        <f>'סיכום לועדה- הזנת נתונים'!O112</f>
        <v/>
      </c>
      <c r="P112" s="431" t="str">
        <f>'סיכום לועדה- הזנת נתונים'!P112</f>
        <v/>
      </c>
      <c r="Q112" s="31" t="str">
        <f>'סיכום לועדה- הזנת נתונים'!Q112</f>
        <v/>
      </c>
      <c r="R112" s="31" t="str">
        <f>'סיכום לועדה- הזנת נתונים'!R112</f>
        <v/>
      </c>
      <c r="S112" s="31" t="str">
        <f>'סיכום לועדה- הזנת נתונים'!S112</f>
        <v/>
      </c>
      <c r="T112" s="418">
        <f>'סיכום לועדה- הזנת נתונים'!T112</f>
        <v>0</v>
      </c>
      <c r="U112" s="418">
        <f>'סיכום לועדה- הזנת נתונים'!U112</f>
        <v>0</v>
      </c>
      <c r="W112" s="22"/>
      <c r="X112" s="23"/>
      <c r="Y112" s="25"/>
      <c r="Z112" s="25"/>
      <c r="AA112" s="24"/>
      <c r="AX112" s="25"/>
      <c r="AY112" s="25"/>
      <c r="AZ112" s="26"/>
    </row>
    <row r="113" spans="2:52" hidden="1" x14ac:dyDescent="0.25">
      <c r="B113" s="27" t="str">
        <f>'סיכום לועדה- הזנת נתונים'!B113</f>
        <v/>
      </c>
      <c r="C113" s="28" t="str">
        <f>'סיכום לועדה- הזנת נתונים'!C113</f>
        <v/>
      </c>
      <c r="D113" s="28">
        <f>'סיכום לועדה- הזנת נתונים'!D113</f>
        <v>0</v>
      </c>
      <c r="E113" s="28">
        <f>'סיכום לועדה- הזנת נתונים'!E113</f>
        <v>0</v>
      </c>
      <c r="F113" s="28">
        <f>'סיכום לועדה- הזנת נתונים'!F113</f>
        <v>0</v>
      </c>
      <c r="G113" s="28" t="str">
        <f>'סיכום לועדה- הזנת נתונים'!G113</f>
        <v/>
      </c>
      <c r="H113" s="28" t="str">
        <f>'סיכום לועדה- הזנת נתונים'!H113</f>
        <v/>
      </c>
      <c r="I113" s="425" t="str">
        <f>'סיכום לועדה- הזנת נתונים'!I113</f>
        <v/>
      </c>
      <c r="J113" s="425" t="str">
        <f>'סיכום לועדה- הזנת נתונים'!J113</f>
        <v/>
      </c>
      <c r="K113" s="425" t="str">
        <f>'סיכום לועדה- הזנת נתונים'!K113</f>
        <v/>
      </c>
      <c r="L113" s="29" t="str">
        <f>'סיכום לועדה- הזנת נתונים'!L113</f>
        <v/>
      </c>
      <c r="M113" s="30" t="str">
        <f>'סיכום לועדה- הזנת נתונים'!M113</f>
        <v/>
      </c>
      <c r="N113" s="31" t="str">
        <f>'סיכום לועדה- הזנת נתונים'!N113</f>
        <v/>
      </c>
      <c r="O113" s="31" t="str">
        <f>'סיכום לועדה- הזנת נתונים'!O113</f>
        <v/>
      </c>
      <c r="P113" s="431" t="str">
        <f>'סיכום לועדה- הזנת נתונים'!P113</f>
        <v/>
      </c>
      <c r="Q113" s="31" t="str">
        <f>'סיכום לועדה- הזנת נתונים'!Q113</f>
        <v/>
      </c>
      <c r="R113" s="31" t="str">
        <f>'סיכום לועדה- הזנת נתונים'!R113</f>
        <v/>
      </c>
      <c r="S113" s="31" t="str">
        <f>'סיכום לועדה- הזנת נתונים'!S113</f>
        <v/>
      </c>
      <c r="T113" s="418">
        <f>'סיכום לועדה- הזנת נתונים'!T113</f>
        <v>0</v>
      </c>
      <c r="U113" s="418">
        <f>'סיכום לועדה- הזנת נתונים'!U113</f>
        <v>0</v>
      </c>
      <c r="W113" s="22"/>
      <c r="X113" s="23"/>
      <c r="Y113" s="25"/>
      <c r="Z113" s="25"/>
      <c r="AA113" s="24"/>
      <c r="AX113" s="25"/>
      <c r="AY113" s="25"/>
      <c r="AZ113" s="26"/>
    </row>
    <row r="114" spans="2:52" hidden="1" x14ac:dyDescent="0.25">
      <c r="B114" s="27" t="str">
        <f>'סיכום לועדה- הזנת נתונים'!B114</f>
        <v/>
      </c>
      <c r="C114" s="28" t="str">
        <f>'סיכום לועדה- הזנת נתונים'!C114</f>
        <v/>
      </c>
      <c r="D114" s="28">
        <f>'סיכום לועדה- הזנת נתונים'!D114</f>
        <v>0</v>
      </c>
      <c r="E114" s="28">
        <f>'סיכום לועדה- הזנת נתונים'!E114</f>
        <v>0</v>
      </c>
      <c r="F114" s="28">
        <f>'סיכום לועדה- הזנת נתונים'!F114</f>
        <v>0</v>
      </c>
      <c r="G114" s="28" t="str">
        <f>'סיכום לועדה- הזנת נתונים'!G114</f>
        <v/>
      </c>
      <c r="H114" s="28" t="str">
        <f>'סיכום לועדה- הזנת נתונים'!H114</f>
        <v/>
      </c>
      <c r="I114" s="425" t="str">
        <f>'סיכום לועדה- הזנת נתונים'!I114</f>
        <v/>
      </c>
      <c r="J114" s="425" t="str">
        <f>'סיכום לועדה- הזנת נתונים'!J114</f>
        <v/>
      </c>
      <c r="K114" s="425" t="str">
        <f>'סיכום לועדה- הזנת נתונים'!K114</f>
        <v/>
      </c>
      <c r="L114" s="29" t="str">
        <f>'סיכום לועדה- הזנת נתונים'!L114</f>
        <v/>
      </c>
      <c r="M114" s="30" t="str">
        <f>'סיכום לועדה- הזנת נתונים'!M114</f>
        <v/>
      </c>
      <c r="N114" s="31" t="str">
        <f>'סיכום לועדה- הזנת נתונים'!N114</f>
        <v/>
      </c>
      <c r="O114" s="31" t="str">
        <f>'סיכום לועדה- הזנת נתונים'!O114</f>
        <v/>
      </c>
      <c r="P114" s="431" t="str">
        <f>'סיכום לועדה- הזנת נתונים'!P114</f>
        <v/>
      </c>
      <c r="Q114" s="31" t="str">
        <f>'סיכום לועדה- הזנת נתונים'!Q114</f>
        <v/>
      </c>
      <c r="R114" s="31" t="str">
        <f>'סיכום לועדה- הזנת נתונים'!R114</f>
        <v/>
      </c>
      <c r="S114" s="31" t="str">
        <f>'סיכום לועדה- הזנת נתונים'!S114</f>
        <v/>
      </c>
      <c r="T114" s="418">
        <f>'סיכום לועדה- הזנת נתונים'!T114</f>
        <v>0</v>
      </c>
      <c r="U114" s="418">
        <f>'סיכום לועדה- הזנת נתונים'!U114</f>
        <v>0</v>
      </c>
      <c r="W114" s="22"/>
      <c r="X114" s="23"/>
      <c r="Y114" s="25"/>
      <c r="Z114" s="25"/>
      <c r="AA114" s="24"/>
      <c r="AX114" s="25"/>
      <c r="AY114" s="25"/>
      <c r="AZ114" s="26"/>
    </row>
    <row r="115" spans="2:52" hidden="1" x14ac:dyDescent="0.25">
      <c r="B115" s="27" t="str">
        <f>'סיכום לועדה- הזנת נתונים'!B115</f>
        <v/>
      </c>
      <c r="C115" s="28" t="str">
        <f>'סיכום לועדה- הזנת נתונים'!C115</f>
        <v/>
      </c>
      <c r="D115" s="28">
        <f>'סיכום לועדה- הזנת נתונים'!D115</f>
        <v>0</v>
      </c>
      <c r="E115" s="28">
        <f>'סיכום לועדה- הזנת נתונים'!E115</f>
        <v>0</v>
      </c>
      <c r="F115" s="28">
        <f>'סיכום לועדה- הזנת נתונים'!F115</f>
        <v>0</v>
      </c>
      <c r="G115" s="28" t="str">
        <f>'סיכום לועדה- הזנת נתונים'!G115</f>
        <v/>
      </c>
      <c r="H115" s="28" t="str">
        <f>'סיכום לועדה- הזנת נתונים'!H115</f>
        <v/>
      </c>
      <c r="I115" s="425" t="str">
        <f>'סיכום לועדה- הזנת נתונים'!I115</f>
        <v/>
      </c>
      <c r="J115" s="425" t="str">
        <f>'סיכום לועדה- הזנת נתונים'!J115</f>
        <v/>
      </c>
      <c r="K115" s="425" t="str">
        <f>'סיכום לועדה- הזנת נתונים'!K115</f>
        <v/>
      </c>
      <c r="L115" s="29" t="str">
        <f>'סיכום לועדה- הזנת נתונים'!L115</f>
        <v/>
      </c>
      <c r="M115" s="30" t="str">
        <f>'סיכום לועדה- הזנת נתונים'!M115</f>
        <v/>
      </c>
      <c r="N115" s="31" t="str">
        <f>'סיכום לועדה- הזנת נתונים'!N115</f>
        <v/>
      </c>
      <c r="O115" s="31" t="str">
        <f>'סיכום לועדה- הזנת נתונים'!O115</f>
        <v/>
      </c>
      <c r="P115" s="431" t="str">
        <f>'סיכום לועדה- הזנת נתונים'!P115</f>
        <v/>
      </c>
      <c r="Q115" s="31" t="str">
        <f>'סיכום לועדה- הזנת נתונים'!Q115</f>
        <v/>
      </c>
      <c r="R115" s="31" t="str">
        <f>'סיכום לועדה- הזנת נתונים'!R115</f>
        <v/>
      </c>
      <c r="S115" s="31" t="str">
        <f>'סיכום לועדה- הזנת נתונים'!S115</f>
        <v/>
      </c>
      <c r="T115" s="418">
        <f>'סיכום לועדה- הזנת נתונים'!T115</f>
        <v>0</v>
      </c>
      <c r="U115" s="418">
        <f>'סיכום לועדה- הזנת נתונים'!U115</f>
        <v>0</v>
      </c>
      <c r="W115" s="22"/>
      <c r="X115" s="23"/>
      <c r="Y115" s="25"/>
      <c r="Z115" s="25"/>
      <c r="AA115" s="24"/>
      <c r="AX115" s="25"/>
      <c r="AY115" s="25"/>
      <c r="AZ115" s="26"/>
    </row>
    <row r="116" spans="2:52" hidden="1" x14ac:dyDescent="0.25">
      <c r="B116" s="27" t="str">
        <f>'סיכום לועדה- הזנת נתונים'!B116</f>
        <v/>
      </c>
      <c r="C116" s="28" t="str">
        <f>'סיכום לועדה- הזנת נתונים'!C116</f>
        <v/>
      </c>
      <c r="D116" s="28">
        <f>'סיכום לועדה- הזנת נתונים'!D116</f>
        <v>0</v>
      </c>
      <c r="E116" s="28">
        <f>'סיכום לועדה- הזנת נתונים'!E116</f>
        <v>0</v>
      </c>
      <c r="F116" s="28">
        <f>'סיכום לועדה- הזנת נתונים'!F116</f>
        <v>0</v>
      </c>
      <c r="G116" s="28" t="str">
        <f>'סיכום לועדה- הזנת נתונים'!G116</f>
        <v/>
      </c>
      <c r="H116" s="28" t="str">
        <f>'סיכום לועדה- הזנת נתונים'!H116</f>
        <v/>
      </c>
      <c r="I116" s="425" t="str">
        <f>'סיכום לועדה- הזנת נתונים'!I116</f>
        <v/>
      </c>
      <c r="J116" s="425" t="str">
        <f>'סיכום לועדה- הזנת נתונים'!J116</f>
        <v/>
      </c>
      <c r="K116" s="425" t="str">
        <f>'סיכום לועדה- הזנת נתונים'!K116</f>
        <v/>
      </c>
      <c r="L116" s="29" t="str">
        <f>'סיכום לועדה- הזנת נתונים'!L116</f>
        <v/>
      </c>
      <c r="M116" s="30" t="str">
        <f>'סיכום לועדה- הזנת נתונים'!M116</f>
        <v/>
      </c>
      <c r="N116" s="31" t="str">
        <f>'סיכום לועדה- הזנת נתונים'!N116</f>
        <v/>
      </c>
      <c r="O116" s="31" t="str">
        <f>'סיכום לועדה- הזנת נתונים'!O116</f>
        <v/>
      </c>
      <c r="P116" s="431" t="str">
        <f>'סיכום לועדה- הזנת נתונים'!P116</f>
        <v/>
      </c>
      <c r="Q116" s="31" t="str">
        <f>'סיכום לועדה- הזנת נתונים'!Q116</f>
        <v/>
      </c>
      <c r="R116" s="31" t="str">
        <f>'סיכום לועדה- הזנת נתונים'!R116</f>
        <v/>
      </c>
      <c r="S116" s="31" t="str">
        <f>'סיכום לועדה- הזנת נתונים'!S116</f>
        <v/>
      </c>
      <c r="T116" s="418">
        <f>'סיכום לועדה- הזנת נתונים'!T116</f>
        <v>0</v>
      </c>
      <c r="U116" s="418">
        <f>'סיכום לועדה- הזנת נתונים'!U116</f>
        <v>0</v>
      </c>
      <c r="W116" s="22"/>
      <c r="X116" s="23"/>
      <c r="Y116" s="25"/>
      <c r="Z116" s="25"/>
      <c r="AA116" s="24"/>
      <c r="AX116" s="25"/>
      <c r="AY116" s="25"/>
      <c r="AZ116" s="26"/>
    </row>
    <row r="117" spans="2:52" hidden="1" x14ac:dyDescent="0.25">
      <c r="B117" s="27" t="str">
        <f>'סיכום לועדה- הזנת נתונים'!B117</f>
        <v/>
      </c>
      <c r="C117" s="28" t="str">
        <f>'סיכום לועדה- הזנת נתונים'!C117</f>
        <v/>
      </c>
      <c r="D117" s="28">
        <f>'סיכום לועדה- הזנת נתונים'!D117</f>
        <v>0</v>
      </c>
      <c r="E117" s="28">
        <f>'סיכום לועדה- הזנת נתונים'!E117</f>
        <v>0</v>
      </c>
      <c r="F117" s="28">
        <f>'סיכום לועדה- הזנת נתונים'!F117</f>
        <v>0</v>
      </c>
      <c r="G117" s="28" t="str">
        <f>'סיכום לועדה- הזנת נתונים'!G117</f>
        <v/>
      </c>
      <c r="H117" s="28" t="str">
        <f>'סיכום לועדה- הזנת נתונים'!H117</f>
        <v/>
      </c>
      <c r="I117" s="425" t="str">
        <f>'סיכום לועדה- הזנת נתונים'!I117</f>
        <v/>
      </c>
      <c r="J117" s="425" t="str">
        <f>'סיכום לועדה- הזנת נתונים'!J117</f>
        <v/>
      </c>
      <c r="K117" s="425" t="str">
        <f>'סיכום לועדה- הזנת נתונים'!K117</f>
        <v/>
      </c>
      <c r="L117" s="29" t="str">
        <f>'סיכום לועדה- הזנת נתונים'!L117</f>
        <v/>
      </c>
      <c r="M117" s="30" t="str">
        <f>'סיכום לועדה- הזנת נתונים'!M117</f>
        <v/>
      </c>
      <c r="N117" s="31" t="str">
        <f>'סיכום לועדה- הזנת נתונים'!N117</f>
        <v/>
      </c>
      <c r="O117" s="31" t="str">
        <f>'סיכום לועדה- הזנת נתונים'!O117</f>
        <v/>
      </c>
      <c r="P117" s="431" t="str">
        <f>'סיכום לועדה- הזנת נתונים'!P117</f>
        <v/>
      </c>
      <c r="Q117" s="31" t="str">
        <f>'סיכום לועדה- הזנת נתונים'!Q117</f>
        <v/>
      </c>
      <c r="R117" s="31" t="str">
        <f>'סיכום לועדה- הזנת נתונים'!R117</f>
        <v/>
      </c>
      <c r="S117" s="31" t="str">
        <f>'סיכום לועדה- הזנת נתונים'!S117</f>
        <v/>
      </c>
      <c r="T117" s="418">
        <f>'סיכום לועדה- הזנת נתונים'!T117</f>
        <v>0</v>
      </c>
      <c r="U117" s="418">
        <f>'סיכום לועדה- הזנת נתונים'!U117</f>
        <v>0</v>
      </c>
      <c r="W117" s="22"/>
      <c r="X117" s="23"/>
      <c r="Y117" s="25"/>
      <c r="Z117" s="25"/>
      <c r="AA117" s="24"/>
      <c r="AX117" s="25"/>
      <c r="AY117" s="25"/>
      <c r="AZ117" s="26"/>
    </row>
    <row r="118" spans="2:52" hidden="1" x14ac:dyDescent="0.25">
      <c r="B118" s="27" t="str">
        <f>'סיכום לועדה- הזנת נתונים'!B118</f>
        <v/>
      </c>
      <c r="C118" s="28" t="str">
        <f>'סיכום לועדה- הזנת נתונים'!C118</f>
        <v/>
      </c>
      <c r="D118" s="28">
        <f>'סיכום לועדה- הזנת נתונים'!D118</f>
        <v>0</v>
      </c>
      <c r="E118" s="28">
        <f>'סיכום לועדה- הזנת נתונים'!E118</f>
        <v>0</v>
      </c>
      <c r="F118" s="28">
        <f>'סיכום לועדה- הזנת נתונים'!F118</f>
        <v>0</v>
      </c>
      <c r="G118" s="28" t="str">
        <f>'סיכום לועדה- הזנת נתונים'!G118</f>
        <v/>
      </c>
      <c r="H118" s="28" t="str">
        <f>'סיכום לועדה- הזנת נתונים'!H118</f>
        <v/>
      </c>
      <c r="I118" s="425" t="str">
        <f>'סיכום לועדה- הזנת נתונים'!I118</f>
        <v/>
      </c>
      <c r="J118" s="425" t="str">
        <f>'סיכום לועדה- הזנת נתונים'!J118</f>
        <v/>
      </c>
      <c r="K118" s="425" t="str">
        <f>'סיכום לועדה- הזנת נתונים'!K118</f>
        <v/>
      </c>
      <c r="L118" s="29" t="str">
        <f>'סיכום לועדה- הזנת נתונים'!L118</f>
        <v/>
      </c>
      <c r="M118" s="30" t="str">
        <f>'סיכום לועדה- הזנת נתונים'!M118</f>
        <v/>
      </c>
      <c r="N118" s="31" t="str">
        <f>'סיכום לועדה- הזנת נתונים'!N118</f>
        <v/>
      </c>
      <c r="O118" s="31" t="str">
        <f>'סיכום לועדה- הזנת נתונים'!O118</f>
        <v/>
      </c>
      <c r="P118" s="431" t="str">
        <f>'סיכום לועדה- הזנת נתונים'!P118</f>
        <v/>
      </c>
      <c r="Q118" s="31" t="str">
        <f>'סיכום לועדה- הזנת נתונים'!Q118</f>
        <v/>
      </c>
      <c r="R118" s="31" t="str">
        <f>'סיכום לועדה- הזנת נתונים'!R118</f>
        <v/>
      </c>
      <c r="S118" s="31" t="str">
        <f>'סיכום לועדה- הזנת נתונים'!S118</f>
        <v/>
      </c>
      <c r="T118" s="418">
        <f>'סיכום לועדה- הזנת נתונים'!T118</f>
        <v>0</v>
      </c>
      <c r="U118" s="418">
        <f>'סיכום לועדה- הזנת נתונים'!U118</f>
        <v>0</v>
      </c>
      <c r="W118" s="22"/>
      <c r="X118" s="23"/>
      <c r="Y118" s="25"/>
      <c r="Z118" s="25"/>
      <c r="AA118" s="24"/>
      <c r="AX118" s="25"/>
      <c r="AY118" s="25"/>
      <c r="AZ118" s="26"/>
    </row>
    <row r="119" spans="2:52" hidden="1" x14ac:dyDescent="0.25">
      <c r="B119" s="27" t="str">
        <f>'סיכום לועדה- הזנת נתונים'!B119</f>
        <v/>
      </c>
      <c r="C119" s="28" t="str">
        <f>'סיכום לועדה- הזנת נתונים'!C119</f>
        <v/>
      </c>
      <c r="D119" s="28">
        <f>'סיכום לועדה- הזנת נתונים'!D119</f>
        <v>0</v>
      </c>
      <c r="E119" s="28">
        <f>'סיכום לועדה- הזנת נתונים'!E119</f>
        <v>0</v>
      </c>
      <c r="F119" s="28">
        <f>'סיכום לועדה- הזנת נתונים'!F119</f>
        <v>0</v>
      </c>
      <c r="G119" s="28" t="str">
        <f>'סיכום לועדה- הזנת נתונים'!G119</f>
        <v/>
      </c>
      <c r="H119" s="28" t="str">
        <f>'סיכום לועדה- הזנת נתונים'!H119</f>
        <v/>
      </c>
      <c r="I119" s="425" t="str">
        <f>'סיכום לועדה- הזנת נתונים'!I119</f>
        <v/>
      </c>
      <c r="J119" s="425" t="str">
        <f>'סיכום לועדה- הזנת נתונים'!J119</f>
        <v/>
      </c>
      <c r="K119" s="425" t="str">
        <f>'סיכום לועדה- הזנת נתונים'!K119</f>
        <v/>
      </c>
      <c r="L119" s="29" t="str">
        <f>'סיכום לועדה- הזנת נתונים'!L119</f>
        <v/>
      </c>
      <c r="M119" s="30" t="str">
        <f>'סיכום לועדה- הזנת נתונים'!M119</f>
        <v/>
      </c>
      <c r="N119" s="31" t="str">
        <f>'סיכום לועדה- הזנת נתונים'!N119</f>
        <v/>
      </c>
      <c r="O119" s="31" t="str">
        <f>'סיכום לועדה- הזנת נתונים'!O119</f>
        <v/>
      </c>
      <c r="P119" s="431" t="str">
        <f>'סיכום לועדה- הזנת נתונים'!P119</f>
        <v/>
      </c>
      <c r="Q119" s="31" t="str">
        <f>'סיכום לועדה- הזנת נתונים'!Q119</f>
        <v/>
      </c>
      <c r="R119" s="31" t="str">
        <f>'סיכום לועדה- הזנת נתונים'!R119</f>
        <v/>
      </c>
      <c r="S119" s="31" t="str">
        <f>'סיכום לועדה- הזנת נתונים'!S119</f>
        <v/>
      </c>
      <c r="T119" s="418">
        <f>'סיכום לועדה- הזנת נתונים'!T119</f>
        <v>0</v>
      </c>
      <c r="U119" s="418">
        <f>'סיכום לועדה- הזנת נתונים'!U119</f>
        <v>0</v>
      </c>
      <c r="W119" s="22"/>
      <c r="X119" s="23"/>
      <c r="Y119" s="25"/>
      <c r="Z119" s="25"/>
      <c r="AA119" s="24"/>
      <c r="AX119" s="25"/>
      <c r="AY119" s="25"/>
      <c r="AZ119" s="26"/>
    </row>
    <row r="120" spans="2:52" hidden="1" x14ac:dyDescent="0.25">
      <c r="B120" s="27" t="str">
        <f>'סיכום לועדה- הזנת נתונים'!B120</f>
        <v/>
      </c>
      <c r="C120" s="28" t="str">
        <f>'סיכום לועדה- הזנת נתונים'!C120</f>
        <v/>
      </c>
      <c r="D120" s="28">
        <f>'סיכום לועדה- הזנת נתונים'!D120</f>
        <v>0</v>
      </c>
      <c r="E120" s="28">
        <f>'סיכום לועדה- הזנת נתונים'!E120</f>
        <v>0</v>
      </c>
      <c r="F120" s="28">
        <f>'סיכום לועדה- הזנת נתונים'!F120</f>
        <v>0</v>
      </c>
      <c r="G120" s="28" t="str">
        <f>'סיכום לועדה- הזנת נתונים'!G120</f>
        <v/>
      </c>
      <c r="H120" s="28" t="str">
        <f>'סיכום לועדה- הזנת נתונים'!H120</f>
        <v/>
      </c>
      <c r="I120" s="425" t="str">
        <f>'סיכום לועדה- הזנת נתונים'!I120</f>
        <v/>
      </c>
      <c r="J120" s="425" t="str">
        <f>'סיכום לועדה- הזנת נתונים'!J120</f>
        <v/>
      </c>
      <c r="K120" s="425" t="str">
        <f>'סיכום לועדה- הזנת נתונים'!K120</f>
        <v/>
      </c>
      <c r="L120" s="29" t="str">
        <f>'סיכום לועדה- הזנת נתונים'!L120</f>
        <v/>
      </c>
      <c r="M120" s="30" t="str">
        <f>'סיכום לועדה- הזנת נתונים'!M120</f>
        <v/>
      </c>
      <c r="N120" s="31" t="str">
        <f>'סיכום לועדה- הזנת נתונים'!N120</f>
        <v/>
      </c>
      <c r="O120" s="31" t="str">
        <f>'סיכום לועדה- הזנת נתונים'!O120</f>
        <v/>
      </c>
      <c r="P120" s="431" t="str">
        <f>'סיכום לועדה- הזנת נתונים'!P120</f>
        <v/>
      </c>
      <c r="Q120" s="31" t="str">
        <f>'סיכום לועדה- הזנת נתונים'!Q120</f>
        <v/>
      </c>
      <c r="R120" s="31" t="str">
        <f>'סיכום לועדה- הזנת נתונים'!R120</f>
        <v/>
      </c>
      <c r="S120" s="31" t="str">
        <f>'סיכום לועדה- הזנת נתונים'!S120</f>
        <v/>
      </c>
      <c r="T120" s="418">
        <f>'סיכום לועדה- הזנת נתונים'!T120</f>
        <v>0</v>
      </c>
      <c r="U120" s="418">
        <f>'סיכום לועדה- הזנת נתונים'!U120</f>
        <v>0</v>
      </c>
      <c r="W120" s="22"/>
      <c r="X120" s="23"/>
      <c r="Y120" s="25"/>
      <c r="Z120" s="25"/>
      <c r="AA120" s="24"/>
      <c r="AX120" s="25"/>
      <c r="AY120" s="25"/>
      <c r="AZ120" s="26"/>
    </row>
    <row r="121" spans="2:52" hidden="1" x14ac:dyDescent="0.25">
      <c r="B121" s="27" t="str">
        <f>'סיכום לועדה- הזנת נתונים'!B121</f>
        <v/>
      </c>
      <c r="C121" s="28" t="str">
        <f>'סיכום לועדה- הזנת נתונים'!C121</f>
        <v/>
      </c>
      <c r="D121" s="28">
        <f>'סיכום לועדה- הזנת נתונים'!D121</f>
        <v>0</v>
      </c>
      <c r="E121" s="28">
        <f>'סיכום לועדה- הזנת נתונים'!E121</f>
        <v>0</v>
      </c>
      <c r="F121" s="28">
        <f>'סיכום לועדה- הזנת נתונים'!F121</f>
        <v>0</v>
      </c>
      <c r="G121" s="28" t="str">
        <f>'סיכום לועדה- הזנת נתונים'!G121</f>
        <v/>
      </c>
      <c r="H121" s="28" t="str">
        <f>'סיכום לועדה- הזנת נתונים'!H121</f>
        <v/>
      </c>
      <c r="I121" s="425" t="str">
        <f>'סיכום לועדה- הזנת נתונים'!I121</f>
        <v/>
      </c>
      <c r="J121" s="425" t="str">
        <f>'סיכום לועדה- הזנת נתונים'!J121</f>
        <v/>
      </c>
      <c r="K121" s="425" t="str">
        <f>'סיכום לועדה- הזנת נתונים'!K121</f>
        <v/>
      </c>
      <c r="L121" s="29" t="str">
        <f>'סיכום לועדה- הזנת נתונים'!L121</f>
        <v/>
      </c>
      <c r="M121" s="30" t="str">
        <f>'סיכום לועדה- הזנת נתונים'!M121</f>
        <v/>
      </c>
      <c r="N121" s="31" t="str">
        <f>'סיכום לועדה- הזנת נתונים'!N121</f>
        <v/>
      </c>
      <c r="O121" s="31" t="str">
        <f>'סיכום לועדה- הזנת נתונים'!O121</f>
        <v/>
      </c>
      <c r="P121" s="431" t="str">
        <f>'סיכום לועדה- הזנת נתונים'!P121</f>
        <v/>
      </c>
      <c r="Q121" s="31" t="str">
        <f>'סיכום לועדה- הזנת נתונים'!Q121</f>
        <v/>
      </c>
      <c r="R121" s="31" t="str">
        <f>'סיכום לועדה- הזנת נתונים'!R121</f>
        <v/>
      </c>
      <c r="S121" s="31" t="str">
        <f>'סיכום לועדה- הזנת נתונים'!S121</f>
        <v/>
      </c>
      <c r="T121" s="418">
        <f>'סיכום לועדה- הזנת נתונים'!T121</f>
        <v>0</v>
      </c>
      <c r="U121" s="418">
        <f>'סיכום לועדה- הזנת נתונים'!U121</f>
        <v>0</v>
      </c>
      <c r="W121" s="22"/>
      <c r="X121" s="23"/>
      <c r="Y121" s="25"/>
      <c r="Z121" s="25"/>
      <c r="AA121" s="24"/>
      <c r="AX121" s="25"/>
      <c r="AY121" s="25"/>
      <c r="AZ121" s="26"/>
    </row>
    <row r="122" spans="2:52" hidden="1" x14ac:dyDescent="0.25">
      <c r="B122" s="27" t="str">
        <f>'סיכום לועדה- הזנת נתונים'!B122</f>
        <v/>
      </c>
      <c r="C122" s="28" t="str">
        <f>'סיכום לועדה- הזנת נתונים'!C122</f>
        <v/>
      </c>
      <c r="D122" s="28">
        <f>'סיכום לועדה- הזנת נתונים'!D122</f>
        <v>0</v>
      </c>
      <c r="E122" s="28">
        <f>'סיכום לועדה- הזנת נתונים'!E122</f>
        <v>0</v>
      </c>
      <c r="F122" s="28">
        <f>'סיכום לועדה- הזנת נתונים'!F122</f>
        <v>0</v>
      </c>
      <c r="G122" s="28" t="str">
        <f>'סיכום לועדה- הזנת נתונים'!G122</f>
        <v/>
      </c>
      <c r="H122" s="28" t="str">
        <f>'סיכום לועדה- הזנת נתונים'!H122</f>
        <v/>
      </c>
      <c r="I122" s="425" t="str">
        <f>'סיכום לועדה- הזנת נתונים'!I122</f>
        <v/>
      </c>
      <c r="J122" s="425" t="str">
        <f>'סיכום לועדה- הזנת נתונים'!J122</f>
        <v/>
      </c>
      <c r="K122" s="425" t="str">
        <f>'סיכום לועדה- הזנת נתונים'!K122</f>
        <v/>
      </c>
      <c r="L122" s="29" t="str">
        <f>'סיכום לועדה- הזנת נתונים'!L122</f>
        <v/>
      </c>
      <c r="M122" s="30" t="str">
        <f>'סיכום לועדה- הזנת נתונים'!M122</f>
        <v/>
      </c>
      <c r="N122" s="31" t="str">
        <f>'סיכום לועדה- הזנת נתונים'!N122</f>
        <v/>
      </c>
      <c r="O122" s="31" t="str">
        <f>'סיכום לועדה- הזנת נתונים'!O122</f>
        <v/>
      </c>
      <c r="P122" s="431" t="str">
        <f>'סיכום לועדה- הזנת נתונים'!P122</f>
        <v/>
      </c>
      <c r="Q122" s="31" t="str">
        <f>'סיכום לועדה- הזנת נתונים'!Q122</f>
        <v/>
      </c>
      <c r="R122" s="31" t="str">
        <f>'סיכום לועדה- הזנת נתונים'!R122</f>
        <v/>
      </c>
      <c r="S122" s="31" t="str">
        <f>'סיכום לועדה- הזנת נתונים'!S122</f>
        <v/>
      </c>
      <c r="T122" s="418">
        <f>'סיכום לועדה- הזנת נתונים'!T122</f>
        <v>0</v>
      </c>
      <c r="U122" s="418">
        <f>'סיכום לועדה- הזנת נתונים'!U122</f>
        <v>0</v>
      </c>
      <c r="W122" s="22"/>
      <c r="X122" s="23"/>
      <c r="Y122" s="25"/>
      <c r="Z122" s="25"/>
      <c r="AA122" s="24"/>
      <c r="AX122" s="25"/>
      <c r="AY122" s="25"/>
      <c r="AZ122" s="26"/>
    </row>
    <row r="123" spans="2:52" hidden="1" x14ac:dyDescent="0.25">
      <c r="B123" s="27" t="str">
        <f>'סיכום לועדה- הזנת נתונים'!B123</f>
        <v/>
      </c>
      <c r="C123" s="28" t="str">
        <f>'סיכום לועדה- הזנת נתונים'!C123</f>
        <v/>
      </c>
      <c r="D123" s="28">
        <f>'סיכום לועדה- הזנת נתונים'!D123</f>
        <v>0</v>
      </c>
      <c r="E123" s="28">
        <f>'סיכום לועדה- הזנת נתונים'!E123</f>
        <v>0</v>
      </c>
      <c r="F123" s="28">
        <f>'סיכום לועדה- הזנת נתונים'!F123</f>
        <v>0</v>
      </c>
      <c r="G123" s="28" t="str">
        <f>'סיכום לועדה- הזנת נתונים'!G123</f>
        <v/>
      </c>
      <c r="H123" s="28" t="str">
        <f>'סיכום לועדה- הזנת נתונים'!H123</f>
        <v/>
      </c>
      <c r="I123" s="425" t="str">
        <f>'סיכום לועדה- הזנת נתונים'!I123</f>
        <v/>
      </c>
      <c r="J123" s="425" t="str">
        <f>'סיכום לועדה- הזנת נתונים'!J123</f>
        <v/>
      </c>
      <c r="K123" s="425" t="str">
        <f>'סיכום לועדה- הזנת נתונים'!K123</f>
        <v/>
      </c>
      <c r="L123" s="29" t="str">
        <f>'סיכום לועדה- הזנת נתונים'!L123</f>
        <v/>
      </c>
      <c r="M123" s="30" t="str">
        <f>'סיכום לועדה- הזנת נתונים'!M123</f>
        <v/>
      </c>
      <c r="N123" s="31" t="str">
        <f>'סיכום לועדה- הזנת נתונים'!N123</f>
        <v/>
      </c>
      <c r="O123" s="31" t="str">
        <f>'סיכום לועדה- הזנת נתונים'!O123</f>
        <v/>
      </c>
      <c r="P123" s="431" t="str">
        <f>'סיכום לועדה- הזנת נתונים'!P123</f>
        <v/>
      </c>
      <c r="Q123" s="31" t="str">
        <f>'סיכום לועדה- הזנת נתונים'!Q123</f>
        <v/>
      </c>
      <c r="R123" s="31" t="str">
        <f>'סיכום לועדה- הזנת נתונים'!R123</f>
        <v/>
      </c>
      <c r="S123" s="31" t="str">
        <f>'סיכום לועדה- הזנת נתונים'!S123</f>
        <v/>
      </c>
      <c r="T123" s="418">
        <f>'סיכום לועדה- הזנת נתונים'!T123</f>
        <v>0</v>
      </c>
      <c r="U123" s="418">
        <f>'סיכום לועדה- הזנת נתונים'!U123</f>
        <v>0</v>
      </c>
      <c r="W123" s="22"/>
      <c r="X123" s="23"/>
      <c r="Y123" s="25"/>
      <c r="Z123" s="25"/>
      <c r="AA123" s="24"/>
      <c r="AX123" s="25"/>
      <c r="AY123" s="25"/>
      <c r="AZ123" s="26"/>
    </row>
    <row r="124" spans="2:52" hidden="1" x14ac:dyDescent="0.25">
      <c r="B124" s="27" t="str">
        <f>'סיכום לועדה- הזנת נתונים'!B124</f>
        <v/>
      </c>
      <c r="C124" s="28" t="str">
        <f>'סיכום לועדה- הזנת נתונים'!C124</f>
        <v/>
      </c>
      <c r="D124" s="28">
        <f>'סיכום לועדה- הזנת נתונים'!D124</f>
        <v>0</v>
      </c>
      <c r="E124" s="28">
        <f>'סיכום לועדה- הזנת נתונים'!E124</f>
        <v>0</v>
      </c>
      <c r="F124" s="28">
        <f>'סיכום לועדה- הזנת נתונים'!F124</f>
        <v>0</v>
      </c>
      <c r="G124" s="28" t="str">
        <f>'סיכום לועדה- הזנת נתונים'!G124</f>
        <v/>
      </c>
      <c r="H124" s="28" t="str">
        <f>'סיכום לועדה- הזנת נתונים'!H124</f>
        <v/>
      </c>
      <c r="I124" s="425" t="str">
        <f>'סיכום לועדה- הזנת נתונים'!I124</f>
        <v/>
      </c>
      <c r="J124" s="425" t="str">
        <f>'סיכום לועדה- הזנת נתונים'!J124</f>
        <v/>
      </c>
      <c r="K124" s="425" t="str">
        <f>'סיכום לועדה- הזנת נתונים'!K124</f>
        <v/>
      </c>
      <c r="L124" s="29" t="str">
        <f>'סיכום לועדה- הזנת נתונים'!L124</f>
        <v/>
      </c>
      <c r="M124" s="30" t="str">
        <f>'סיכום לועדה- הזנת נתונים'!M124</f>
        <v/>
      </c>
      <c r="N124" s="31" t="str">
        <f>'סיכום לועדה- הזנת נתונים'!N124</f>
        <v/>
      </c>
      <c r="O124" s="31" t="str">
        <f>'סיכום לועדה- הזנת נתונים'!O124</f>
        <v/>
      </c>
      <c r="P124" s="431" t="str">
        <f>'סיכום לועדה- הזנת נתונים'!P124</f>
        <v/>
      </c>
      <c r="Q124" s="31" t="str">
        <f>'סיכום לועדה- הזנת נתונים'!Q124</f>
        <v/>
      </c>
      <c r="R124" s="31" t="str">
        <f>'סיכום לועדה- הזנת נתונים'!R124</f>
        <v/>
      </c>
      <c r="S124" s="31" t="str">
        <f>'סיכום לועדה- הזנת נתונים'!S124</f>
        <v/>
      </c>
      <c r="T124" s="418">
        <f>'סיכום לועדה- הזנת נתונים'!T124</f>
        <v>0</v>
      </c>
      <c r="U124" s="418">
        <f>'סיכום לועדה- הזנת נתונים'!U124</f>
        <v>0</v>
      </c>
      <c r="W124" s="22"/>
      <c r="X124" s="23"/>
      <c r="Y124" s="25"/>
      <c r="Z124" s="25"/>
      <c r="AA124" s="24"/>
      <c r="AX124" s="25"/>
      <c r="AY124" s="25"/>
      <c r="AZ124" s="26"/>
    </row>
    <row r="125" spans="2:52" hidden="1" x14ac:dyDescent="0.25">
      <c r="B125" s="27" t="str">
        <f>'סיכום לועדה- הזנת נתונים'!B125</f>
        <v/>
      </c>
      <c r="C125" s="28" t="str">
        <f>'סיכום לועדה- הזנת נתונים'!C125</f>
        <v/>
      </c>
      <c r="D125" s="28">
        <f>'סיכום לועדה- הזנת נתונים'!D125</f>
        <v>0</v>
      </c>
      <c r="E125" s="28">
        <f>'סיכום לועדה- הזנת נתונים'!E125</f>
        <v>0</v>
      </c>
      <c r="F125" s="28">
        <f>'סיכום לועדה- הזנת נתונים'!F125</f>
        <v>0</v>
      </c>
      <c r="G125" s="28" t="str">
        <f>'סיכום לועדה- הזנת נתונים'!G125</f>
        <v/>
      </c>
      <c r="H125" s="28" t="str">
        <f>'סיכום לועדה- הזנת נתונים'!H125</f>
        <v/>
      </c>
      <c r="I125" s="425" t="str">
        <f>'סיכום לועדה- הזנת נתונים'!I125</f>
        <v/>
      </c>
      <c r="J125" s="425" t="str">
        <f>'סיכום לועדה- הזנת נתונים'!J125</f>
        <v/>
      </c>
      <c r="K125" s="425" t="str">
        <f>'סיכום לועדה- הזנת נתונים'!K125</f>
        <v/>
      </c>
      <c r="L125" s="29" t="str">
        <f>'סיכום לועדה- הזנת נתונים'!L125</f>
        <v/>
      </c>
      <c r="M125" s="30" t="str">
        <f>'סיכום לועדה- הזנת נתונים'!M125</f>
        <v/>
      </c>
      <c r="N125" s="31" t="str">
        <f>'סיכום לועדה- הזנת נתונים'!N125</f>
        <v/>
      </c>
      <c r="O125" s="31" t="str">
        <f>'סיכום לועדה- הזנת נתונים'!O125</f>
        <v/>
      </c>
      <c r="P125" s="431" t="str">
        <f>'סיכום לועדה- הזנת נתונים'!P125</f>
        <v/>
      </c>
      <c r="Q125" s="31" t="str">
        <f>'סיכום לועדה- הזנת נתונים'!Q125</f>
        <v/>
      </c>
      <c r="R125" s="31" t="str">
        <f>'סיכום לועדה- הזנת נתונים'!R125</f>
        <v/>
      </c>
      <c r="S125" s="31" t="str">
        <f>'סיכום לועדה- הזנת נתונים'!S125</f>
        <v/>
      </c>
      <c r="T125" s="418">
        <f>'סיכום לועדה- הזנת נתונים'!T125</f>
        <v>0</v>
      </c>
      <c r="U125" s="418">
        <f>'סיכום לועדה- הזנת נתונים'!U125</f>
        <v>0</v>
      </c>
      <c r="W125" s="22"/>
      <c r="X125" s="23"/>
      <c r="Y125" s="25"/>
      <c r="Z125" s="25"/>
      <c r="AA125" s="24"/>
      <c r="AX125" s="25"/>
      <c r="AY125" s="25"/>
      <c r="AZ125" s="26"/>
    </row>
    <row r="126" spans="2:52" hidden="1" x14ac:dyDescent="0.25">
      <c r="B126" s="27" t="str">
        <f>'סיכום לועדה- הזנת נתונים'!B126</f>
        <v/>
      </c>
      <c r="C126" s="28" t="str">
        <f>'סיכום לועדה- הזנת נתונים'!C126</f>
        <v/>
      </c>
      <c r="D126" s="28">
        <f>'סיכום לועדה- הזנת נתונים'!D126</f>
        <v>0</v>
      </c>
      <c r="E126" s="28">
        <f>'סיכום לועדה- הזנת נתונים'!E126</f>
        <v>0</v>
      </c>
      <c r="F126" s="28">
        <f>'סיכום לועדה- הזנת נתונים'!F126</f>
        <v>0</v>
      </c>
      <c r="G126" s="28" t="str">
        <f>'סיכום לועדה- הזנת נתונים'!G126</f>
        <v/>
      </c>
      <c r="H126" s="28" t="str">
        <f>'סיכום לועדה- הזנת נתונים'!H126</f>
        <v/>
      </c>
      <c r="I126" s="425" t="str">
        <f>'סיכום לועדה- הזנת נתונים'!I126</f>
        <v/>
      </c>
      <c r="J126" s="425" t="str">
        <f>'סיכום לועדה- הזנת נתונים'!J126</f>
        <v/>
      </c>
      <c r="K126" s="425" t="str">
        <f>'סיכום לועדה- הזנת נתונים'!K126</f>
        <v/>
      </c>
      <c r="L126" s="29" t="str">
        <f>'סיכום לועדה- הזנת נתונים'!L126</f>
        <v/>
      </c>
      <c r="M126" s="30" t="str">
        <f>'סיכום לועדה- הזנת נתונים'!M126</f>
        <v/>
      </c>
      <c r="N126" s="31" t="str">
        <f>'סיכום לועדה- הזנת נתונים'!N126</f>
        <v/>
      </c>
      <c r="O126" s="31" t="str">
        <f>'סיכום לועדה- הזנת נתונים'!O126</f>
        <v/>
      </c>
      <c r="P126" s="431" t="str">
        <f>'סיכום לועדה- הזנת נתונים'!P126</f>
        <v/>
      </c>
      <c r="Q126" s="31" t="str">
        <f>'סיכום לועדה- הזנת נתונים'!Q126</f>
        <v/>
      </c>
      <c r="R126" s="31" t="str">
        <f>'סיכום לועדה- הזנת נתונים'!R126</f>
        <v/>
      </c>
      <c r="S126" s="31" t="str">
        <f>'סיכום לועדה- הזנת נתונים'!S126</f>
        <v/>
      </c>
      <c r="T126" s="418">
        <f>'סיכום לועדה- הזנת נתונים'!T126</f>
        <v>0</v>
      </c>
      <c r="U126" s="418">
        <f>'סיכום לועדה- הזנת נתונים'!U126</f>
        <v>0</v>
      </c>
      <c r="W126" s="22"/>
      <c r="X126" s="23"/>
      <c r="Y126" s="25"/>
      <c r="Z126" s="25"/>
      <c r="AA126" s="24"/>
      <c r="AX126" s="25"/>
      <c r="AY126" s="25"/>
      <c r="AZ126" s="26"/>
    </row>
    <row r="127" spans="2:52" hidden="1" x14ac:dyDescent="0.25">
      <c r="B127" s="27" t="str">
        <f>'סיכום לועדה- הזנת נתונים'!B127</f>
        <v/>
      </c>
      <c r="C127" s="28" t="str">
        <f>'סיכום לועדה- הזנת נתונים'!C127</f>
        <v/>
      </c>
      <c r="D127" s="28">
        <f>'סיכום לועדה- הזנת נתונים'!D127</f>
        <v>0</v>
      </c>
      <c r="E127" s="28">
        <f>'סיכום לועדה- הזנת נתונים'!E127</f>
        <v>0</v>
      </c>
      <c r="F127" s="28">
        <f>'סיכום לועדה- הזנת נתונים'!F127</f>
        <v>0</v>
      </c>
      <c r="G127" s="28" t="str">
        <f>'סיכום לועדה- הזנת נתונים'!G127</f>
        <v/>
      </c>
      <c r="H127" s="28" t="str">
        <f>'סיכום לועדה- הזנת נתונים'!H127</f>
        <v/>
      </c>
      <c r="I127" s="425" t="str">
        <f>'סיכום לועדה- הזנת נתונים'!I127</f>
        <v/>
      </c>
      <c r="J127" s="425" t="str">
        <f>'סיכום לועדה- הזנת נתונים'!J127</f>
        <v/>
      </c>
      <c r="K127" s="425" t="str">
        <f>'סיכום לועדה- הזנת נתונים'!K127</f>
        <v/>
      </c>
      <c r="L127" s="29" t="str">
        <f>'סיכום לועדה- הזנת נתונים'!L127</f>
        <v/>
      </c>
      <c r="M127" s="30" t="str">
        <f>'סיכום לועדה- הזנת נתונים'!M127</f>
        <v/>
      </c>
      <c r="N127" s="31" t="str">
        <f>'סיכום לועדה- הזנת נתונים'!N127</f>
        <v/>
      </c>
      <c r="O127" s="31" t="str">
        <f>'סיכום לועדה- הזנת נתונים'!O127</f>
        <v/>
      </c>
      <c r="P127" s="431" t="str">
        <f>'סיכום לועדה- הזנת נתונים'!P127</f>
        <v/>
      </c>
      <c r="Q127" s="31" t="str">
        <f>'סיכום לועדה- הזנת נתונים'!Q127</f>
        <v/>
      </c>
      <c r="R127" s="31" t="str">
        <f>'סיכום לועדה- הזנת נתונים'!R127</f>
        <v/>
      </c>
      <c r="S127" s="31" t="str">
        <f>'סיכום לועדה- הזנת נתונים'!S127</f>
        <v/>
      </c>
      <c r="T127" s="418">
        <f>'סיכום לועדה- הזנת נתונים'!T127</f>
        <v>0</v>
      </c>
      <c r="U127" s="418">
        <f>'סיכום לועדה- הזנת נתונים'!U127</f>
        <v>0</v>
      </c>
      <c r="W127" s="22"/>
      <c r="X127" s="23"/>
      <c r="Y127" s="25"/>
      <c r="Z127" s="25"/>
      <c r="AA127" s="24"/>
      <c r="AX127" s="25"/>
      <c r="AY127" s="25"/>
      <c r="AZ127" s="26"/>
    </row>
    <row r="128" spans="2:52" ht="32.25" hidden="1" customHeight="1" x14ac:dyDescent="0.25">
      <c r="B128" s="27" t="str">
        <f>'סיכום לועדה- הזנת נתונים'!B128</f>
        <v/>
      </c>
      <c r="C128" s="28" t="str">
        <f>'סיכום לועדה- הזנת נתונים'!C128</f>
        <v/>
      </c>
      <c r="D128" s="28">
        <f>'סיכום לועדה- הזנת נתונים'!D128</f>
        <v>0</v>
      </c>
      <c r="E128" s="28">
        <f>'סיכום לועדה- הזנת נתונים'!E128</f>
        <v>0</v>
      </c>
      <c r="F128" s="28">
        <f>'סיכום לועדה- הזנת נתונים'!F128</f>
        <v>0</v>
      </c>
      <c r="G128" s="28" t="str">
        <f>'סיכום לועדה- הזנת נתונים'!G128</f>
        <v/>
      </c>
      <c r="H128" s="28" t="str">
        <f>'סיכום לועדה- הזנת נתונים'!H128</f>
        <v/>
      </c>
      <c r="I128" s="425" t="str">
        <f>'סיכום לועדה- הזנת נתונים'!I128</f>
        <v/>
      </c>
      <c r="J128" s="425" t="str">
        <f>'סיכום לועדה- הזנת נתונים'!J128</f>
        <v/>
      </c>
      <c r="K128" s="425" t="str">
        <f>'סיכום לועדה- הזנת נתונים'!K128</f>
        <v/>
      </c>
      <c r="L128" s="29" t="str">
        <f>'סיכום לועדה- הזנת נתונים'!L128</f>
        <v/>
      </c>
      <c r="M128" s="30" t="str">
        <f>'סיכום לועדה- הזנת נתונים'!M128</f>
        <v/>
      </c>
      <c r="N128" s="31" t="str">
        <f>'סיכום לועדה- הזנת נתונים'!N128</f>
        <v/>
      </c>
      <c r="O128" s="31" t="str">
        <f>'סיכום לועדה- הזנת נתונים'!O128</f>
        <v/>
      </c>
      <c r="P128" s="431" t="str">
        <f>'סיכום לועדה- הזנת נתונים'!P128</f>
        <v/>
      </c>
      <c r="Q128" s="31" t="str">
        <f>'סיכום לועדה- הזנת נתונים'!Q128</f>
        <v/>
      </c>
      <c r="R128" s="31" t="str">
        <f>'סיכום לועדה- הזנת נתונים'!R128</f>
        <v/>
      </c>
      <c r="S128" s="31" t="str">
        <f>'סיכום לועדה- הזנת נתונים'!S128</f>
        <v/>
      </c>
      <c r="T128" s="418">
        <f>'סיכום לועדה- הזנת נתונים'!T128</f>
        <v>0</v>
      </c>
      <c r="U128" s="418">
        <f>'סיכום לועדה- הזנת נתונים'!U128</f>
        <v>0</v>
      </c>
      <c r="W128" s="22"/>
      <c r="X128" s="23"/>
      <c r="Y128" s="25"/>
      <c r="Z128" s="25"/>
      <c r="AA128" s="24"/>
      <c r="AX128" s="25"/>
      <c r="AY128" s="25"/>
      <c r="AZ128" s="26"/>
    </row>
    <row r="129" spans="2:52" ht="38.25" hidden="1" customHeight="1" x14ac:dyDescent="0.25">
      <c r="B129" s="27" t="str">
        <f>'סיכום לועדה- הזנת נתונים'!B129</f>
        <v/>
      </c>
      <c r="C129" s="28" t="str">
        <f>'סיכום לועדה- הזנת נתונים'!C129</f>
        <v/>
      </c>
      <c r="D129" s="28">
        <f>'סיכום לועדה- הזנת נתונים'!D129</f>
        <v>0</v>
      </c>
      <c r="E129" s="28">
        <f>'סיכום לועדה- הזנת נתונים'!E129</f>
        <v>0</v>
      </c>
      <c r="F129" s="28">
        <f>'סיכום לועדה- הזנת נתונים'!F129</f>
        <v>0</v>
      </c>
      <c r="G129" s="28" t="str">
        <f>'סיכום לועדה- הזנת נתונים'!G129</f>
        <v/>
      </c>
      <c r="H129" s="28" t="str">
        <f>'סיכום לועדה- הזנת נתונים'!H129</f>
        <v/>
      </c>
      <c r="I129" s="425" t="str">
        <f>'סיכום לועדה- הזנת נתונים'!I129</f>
        <v/>
      </c>
      <c r="J129" s="425" t="str">
        <f>'סיכום לועדה- הזנת נתונים'!J129</f>
        <v/>
      </c>
      <c r="K129" s="425" t="str">
        <f>'סיכום לועדה- הזנת נתונים'!K129</f>
        <v/>
      </c>
      <c r="L129" s="29" t="str">
        <f>'סיכום לועדה- הזנת נתונים'!L129</f>
        <v/>
      </c>
      <c r="M129" s="30" t="str">
        <f>'סיכום לועדה- הזנת נתונים'!M129</f>
        <v/>
      </c>
      <c r="N129" s="31" t="str">
        <f>'סיכום לועדה- הזנת נתונים'!N129</f>
        <v/>
      </c>
      <c r="O129" s="31" t="str">
        <f>'סיכום לועדה- הזנת נתונים'!O129</f>
        <v/>
      </c>
      <c r="P129" s="431" t="str">
        <f>'סיכום לועדה- הזנת נתונים'!P129</f>
        <v/>
      </c>
      <c r="Q129" s="31" t="str">
        <f>'סיכום לועדה- הזנת נתונים'!Q129</f>
        <v/>
      </c>
      <c r="R129" s="31" t="str">
        <f>'סיכום לועדה- הזנת נתונים'!R129</f>
        <v/>
      </c>
      <c r="S129" s="31" t="str">
        <f>'סיכום לועדה- הזנת נתונים'!S129</f>
        <v/>
      </c>
      <c r="T129" s="418">
        <f>'סיכום לועדה- הזנת נתונים'!T129</f>
        <v>0</v>
      </c>
      <c r="U129" s="418">
        <f>'סיכום לועדה- הזנת נתונים'!U129</f>
        <v>0</v>
      </c>
      <c r="W129" s="22"/>
      <c r="X129" s="23"/>
      <c r="Y129" s="25"/>
      <c r="Z129" s="25"/>
      <c r="AA129" s="24"/>
      <c r="AX129" s="25"/>
      <c r="AY129" s="25"/>
      <c r="AZ129" s="26"/>
    </row>
    <row r="130" spans="2:52" ht="16.5" hidden="1" thickBot="1" x14ac:dyDescent="0.3">
      <c r="B130" s="32" t="str">
        <f>'סיכום לועדה- הזנת נתונים'!B130</f>
        <v/>
      </c>
      <c r="C130" s="33" t="str">
        <f>'סיכום לועדה- הזנת נתונים'!C130</f>
        <v/>
      </c>
      <c r="D130" s="33">
        <f>'סיכום לועדה- הזנת נתונים'!D130</f>
        <v>0</v>
      </c>
      <c r="E130" s="33">
        <f>'סיכום לועדה- הזנת נתונים'!E130</f>
        <v>0</v>
      </c>
      <c r="F130" s="33">
        <f>'סיכום לועדה- הזנת נתונים'!F130</f>
        <v>0</v>
      </c>
      <c r="G130" s="33" t="str">
        <f>'סיכום לועדה- הזנת נתונים'!G130</f>
        <v/>
      </c>
      <c r="H130" s="33" t="str">
        <f>'סיכום לועדה- הזנת נתונים'!H130</f>
        <v/>
      </c>
      <c r="I130" s="426" t="str">
        <f>'סיכום לועדה- הזנת נתונים'!I130</f>
        <v/>
      </c>
      <c r="J130" s="426" t="str">
        <f>'סיכום לועדה- הזנת נתונים'!J130</f>
        <v/>
      </c>
      <c r="K130" s="426" t="str">
        <f>'סיכום לועדה- הזנת נתונים'!K130</f>
        <v/>
      </c>
      <c r="L130" s="34" t="str">
        <f>'סיכום לועדה- הזנת נתונים'!L130</f>
        <v/>
      </c>
      <c r="M130" s="35" t="str">
        <f>'סיכום לועדה- הזנת נתונים'!M130</f>
        <v/>
      </c>
      <c r="N130" s="36" t="str">
        <f>'סיכום לועדה- הזנת נתונים'!N130</f>
        <v/>
      </c>
      <c r="O130" s="36" t="str">
        <f>'סיכום לועדה- הזנת נתונים'!O130</f>
        <v/>
      </c>
      <c r="P130" s="432" t="str">
        <f>'סיכום לועדה- הזנת נתונים'!P130</f>
        <v/>
      </c>
      <c r="Q130" s="36" t="str">
        <f>'סיכום לועדה- הזנת נתונים'!Q130</f>
        <v/>
      </c>
      <c r="R130" s="36" t="str">
        <f>'סיכום לועדה- הזנת נתונים'!R130</f>
        <v/>
      </c>
      <c r="S130" s="36" t="str">
        <f>'סיכום לועדה- הזנת נתונים'!S130</f>
        <v/>
      </c>
      <c r="T130" s="419">
        <f>'סיכום לועדה- הזנת נתונים'!T130</f>
        <v>0</v>
      </c>
      <c r="U130" s="419">
        <f>'סיכום לועדה- הזנת נתונים'!U130</f>
        <v>0</v>
      </c>
      <c r="W130" s="22"/>
      <c r="X130" s="23"/>
      <c r="Y130" s="25"/>
      <c r="Z130" s="25"/>
      <c r="AA130" s="24"/>
      <c r="AX130" s="25"/>
      <c r="AY130" s="25"/>
      <c r="AZ130" s="26"/>
    </row>
    <row r="131" spans="2:52" ht="41.65" hidden="1" customHeight="1" thickBot="1" x14ac:dyDescent="0.3">
      <c r="B131" s="586" t="s">
        <v>8</v>
      </c>
      <c r="C131" s="587"/>
      <c r="D131" s="37"/>
      <c r="E131" s="37"/>
      <c r="F131" s="37"/>
      <c r="G131" s="37"/>
      <c r="H131" s="37"/>
      <c r="I131" s="427"/>
      <c r="J131" s="427"/>
      <c r="K131" s="427"/>
      <c r="L131" s="37"/>
      <c r="M131" s="37"/>
      <c r="N131" s="37">
        <f t="shared" ref="N131:S131" si="0">SUM(N30:N130)</f>
        <v>4773354</v>
      </c>
      <c r="O131" s="37">
        <f t="shared" si="0"/>
        <v>1790597</v>
      </c>
      <c r="P131" s="433"/>
      <c r="Q131" s="37">
        <f t="shared" si="0"/>
        <v>0</v>
      </c>
      <c r="R131" s="37">
        <f t="shared" si="0"/>
        <v>0</v>
      </c>
      <c r="S131" s="37">
        <f t="shared" si="0"/>
        <v>2023926</v>
      </c>
      <c r="T131" s="421"/>
      <c r="U131" s="421"/>
      <c r="W131" s="22"/>
      <c r="X131" s="23"/>
      <c r="AA131" s="24"/>
      <c r="AX131" s="25"/>
      <c r="AY131" s="25"/>
      <c r="AZ131" s="26"/>
    </row>
  </sheetData>
  <sheetProtection algorithmName="SHA-512" hashValue="E3goN0k5kK4aWfRbxxAqyFkjEy7Ki6Uw0dJ8q8KNp4oYVy9WyHXpXPATPxzJHXwVE2hwjtuJehgLS9jUoFpj2Q==" saltValue="NtBbI5sLUEm45gd52FJLLw==" spinCount="100000" sheet="1" scenarios="1" formatCells="0" formatColumns="0" formatRows="0" autoFilter="0"/>
  <autoFilter ref="A30:AZ131" xr:uid="{00000000-0001-0000-1700-000000000000}">
    <filterColumn colId="2">
      <customFilters>
        <customFilter operator="notEqual" val=" "/>
      </customFilters>
    </filterColumn>
  </autoFilter>
  <mergeCells count="1">
    <mergeCell ref="B131:C131"/>
  </mergeCells>
  <conditionalFormatting sqref="B31:O130 T31:T130">
    <cfRule type="containsBlanks" dxfId="4" priority="5">
      <formula>LEN(TRIM(B31))=0</formula>
    </cfRule>
  </conditionalFormatting>
  <conditionalFormatting sqref="C1:C2 D28:E28">
    <cfRule type="containsBlanks" dxfId="3" priority="3">
      <formula>LEN(TRIM(C1))=0</formula>
    </cfRule>
  </conditionalFormatting>
  <conditionalFormatting sqref="U31:U130">
    <cfRule type="containsBlanks" dxfId="2" priority="2">
      <formula>LEN(TRIM(U31))=0</formula>
    </cfRule>
  </conditionalFormatting>
  <conditionalFormatting sqref="P31:S130">
    <cfRule type="containsBlanks" dxfId="1" priority="1">
      <formula>LEN(TRIM(P31))=0</formula>
    </cfRule>
  </conditionalFormatting>
  <printOptions horizontalCentered="1"/>
  <pageMargins left="0.31496062992125984" right="0.23622047244094491" top="0.43307086614173229" bottom="0.47244094488188981" header="0.27559055118110237" footer="0.15748031496062992"/>
  <pageSetup paperSize="9" scale="36" fitToHeight="3" orientation="landscape" r:id="rId1"/>
  <headerFooter>
    <oddHeader>&amp;C&amp;Uמבחנים לתמיכה של משרד התרבות והספורט</oddHeader>
    <oddFooter>&amp;Lא. חפץ ושות'
יעוץ כלכלי&amp;C&amp;P</oddFooter>
  </headerFooter>
  <colBreaks count="1" manualBreakCount="1">
    <brk id="11" max="130"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3C1D09-2157-49E9-AA5E-22172A6D1FF9}">
  <sheetPr filterMode="1">
    <tabColor rgb="FFFFFF00"/>
  </sheetPr>
  <dimension ref="A1:L689"/>
  <sheetViews>
    <sheetView rightToLeft="1" workbookViewId="0">
      <pane ySplit="1" topLeftCell="A90" activePane="bottomLeft" state="frozen"/>
      <selection pane="bottomLeft" activeCell="U376" sqref="U376"/>
    </sheetView>
  </sheetViews>
  <sheetFormatPr defaultColWidth="9.140625" defaultRowHeight="15.75" x14ac:dyDescent="0.25"/>
  <cols>
    <col min="1" max="1" width="18.28515625" style="599" hidden="1" customWidth="1"/>
    <col min="2" max="2" width="43.5703125" style="591" hidden="1" customWidth="1"/>
    <col min="3" max="3" width="6.7109375" style="591" hidden="1" customWidth="1"/>
    <col min="4" max="4" width="15.5703125" style="591" hidden="1" customWidth="1"/>
    <col min="5" max="5" width="13.5703125" style="591" hidden="1" customWidth="1"/>
    <col min="6" max="6" width="36.85546875" style="591" hidden="1" customWidth="1"/>
    <col min="7" max="7" width="9.140625" style="591" hidden="1" customWidth="1"/>
    <col min="8" max="9" width="14.140625" style="600" hidden="1" customWidth="1"/>
    <col min="10" max="10" width="12.28515625" style="591" hidden="1" customWidth="1"/>
    <col min="11" max="12" width="16.28515625" style="591" hidden="1" customWidth="1"/>
    <col min="13" max="16384" width="9.140625" style="591"/>
  </cols>
  <sheetData>
    <row r="1" spans="1:12" ht="15" x14ac:dyDescent="0.25">
      <c r="A1" s="588" t="s">
        <v>418</v>
      </c>
      <c r="B1" s="589" t="s">
        <v>419</v>
      </c>
      <c r="C1" s="589" t="s">
        <v>420</v>
      </c>
      <c r="D1" s="589" t="s">
        <v>421</v>
      </c>
      <c r="E1" s="589" t="s">
        <v>422</v>
      </c>
      <c r="F1" s="589" t="s">
        <v>423</v>
      </c>
      <c r="G1" s="589" t="s">
        <v>424</v>
      </c>
      <c r="H1" s="590" t="s">
        <v>425</v>
      </c>
      <c r="I1" s="590" t="s">
        <v>426</v>
      </c>
      <c r="J1" s="589" t="s">
        <v>427</v>
      </c>
      <c r="K1" s="589" t="s">
        <v>428</v>
      </c>
      <c r="L1" s="589" t="s">
        <v>776</v>
      </c>
    </row>
    <row r="2" spans="1:12" s="407" customFormat="1" ht="15" hidden="1" x14ac:dyDescent="0.25">
      <c r="A2" s="408">
        <v>1001719725</v>
      </c>
      <c r="B2" s="409" t="s">
        <v>545</v>
      </c>
      <c r="C2" s="409" t="s">
        <v>429</v>
      </c>
      <c r="D2" s="409">
        <v>580044873</v>
      </c>
      <c r="E2" s="409">
        <v>40000106</v>
      </c>
      <c r="F2" s="409" t="s">
        <v>520</v>
      </c>
      <c r="G2" s="409">
        <v>2024</v>
      </c>
      <c r="H2" s="410">
        <v>4000000</v>
      </c>
      <c r="I2" s="410">
        <v>2633612</v>
      </c>
      <c r="J2" s="409" t="s">
        <v>431</v>
      </c>
      <c r="K2" s="409" t="s">
        <v>432</v>
      </c>
      <c r="L2" s="409">
        <v>16715</v>
      </c>
    </row>
    <row r="3" spans="1:12" s="407" customFormat="1" ht="15" hidden="1" x14ac:dyDescent="0.25">
      <c r="A3" s="408">
        <v>1001719760</v>
      </c>
      <c r="B3" s="409" t="s">
        <v>264</v>
      </c>
      <c r="C3" s="409" t="s">
        <v>429</v>
      </c>
      <c r="D3" s="409">
        <v>510748734</v>
      </c>
      <c r="E3" s="409">
        <v>40000028</v>
      </c>
      <c r="F3" s="409" t="s">
        <v>406</v>
      </c>
      <c r="G3" s="409">
        <v>2024</v>
      </c>
      <c r="H3" s="410">
        <v>100000</v>
      </c>
      <c r="I3" s="410">
        <v>45422</v>
      </c>
      <c r="J3" s="409" t="s">
        <v>431</v>
      </c>
      <c r="K3" s="409" t="s">
        <v>432</v>
      </c>
      <c r="L3" s="409">
        <v>16707</v>
      </c>
    </row>
    <row r="4" spans="1:12" s="407" customFormat="1" ht="15" hidden="1" x14ac:dyDescent="0.25">
      <c r="A4" s="408">
        <v>1001719761</v>
      </c>
      <c r="B4" s="409" t="s">
        <v>546</v>
      </c>
      <c r="C4" s="409" t="s">
        <v>429</v>
      </c>
      <c r="D4" s="409">
        <v>580208486</v>
      </c>
      <c r="E4" s="409">
        <v>40000179</v>
      </c>
      <c r="F4" s="409" t="s">
        <v>430</v>
      </c>
      <c r="G4" s="409">
        <v>2024</v>
      </c>
      <c r="H4" s="410">
        <v>200000</v>
      </c>
      <c r="I4" s="410">
        <v>94754</v>
      </c>
      <c r="J4" s="409" t="s">
        <v>431</v>
      </c>
      <c r="K4" s="409" t="s">
        <v>432</v>
      </c>
      <c r="L4" s="409">
        <v>16710</v>
      </c>
    </row>
    <row r="5" spans="1:12" s="407" customFormat="1" ht="15" hidden="1" x14ac:dyDescent="0.25">
      <c r="A5" s="408">
        <v>1001719762</v>
      </c>
      <c r="B5" s="409" t="s">
        <v>547</v>
      </c>
      <c r="C5" s="409" t="s">
        <v>429</v>
      </c>
      <c r="D5" s="409">
        <v>580208486</v>
      </c>
      <c r="E5" s="409">
        <v>40000179</v>
      </c>
      <c r="F5" s="409" t="s">
        <v>430</v>
      </c>
      <c r="G5" s="409">
        <v>2024</v>
      </c>
      <c r="H5" s="410">
        <v>1000000</v>
      </c>
      <c r="I5" s="410">
        <v>806505</v>
      </c>
      <c r="J5" s="409" t="s">
        <v>431</v>
      </c>
      <c r="K5" s="409" t="s">
        <v>432</v>
      </c>
      <c r="L5" s="409">
        <v>16715</v>
      </c>
    </row>
    <row r="6" spans="1:12" s="407" customFormat="1" ht="15" hidden="1" x14ac:dyDescent="0.25">
      <c r="A6" s="408">
        <v>1001719917</v>
      </c>
      <c r="B6" s="409" t="s">
        <v>548</v>
      </c>
      <c r="C6" s="409" t="s">
        <v>429</v>
      </c>
      <c r="D6" s="409">
        <v>580256683</v>
      </c>
      <c r="E6" s="409">
        <v>40000624</v>
      </c>
      <c r="F6" s="409" t="s">
        <v>462</v>
      </c>
      <c r="G6" s="409">
        <v>2024</v>
      </c>
      <c r="H6" s="410">
        <v>6000000</v>
      </c>
      <c r="I6" s="410">
        <v>4734213</v>
      </c>
      <c r="J6" s="409" t="s">
        <v>431</v>
      </c>
      <c r="K6" s="409" t="s">
        <v>432</v>
      </c>
      <c r="L6" s="409">
        <v>16715</v>
      </c>
    </row>
    <row r="7" spans="1:12" s="407" customFormat="1" ht="15" hidden="1" x14ac:dyDescent="0.25">
      <c r="A7" s="408">
        <v>1001720200</v>
      </c>
      <c r="B7" s="409" t="s">
        <v>549</v>
      </c>
      <c r="C7" s="409" t="s">
        <v>429</v>
      </c>
      <c r="D7" s="409">
        <v>580029379</v>
      </c>
      <c r="E7" s="409">
        <v>40000363</v>
      </c>
      <c r="F7" s="409" t="s">
        <v>433</v>
      </c>
      <c r="G7" s="409">
        <v>2024</v>
      </c>
      <c r="H7" s="410">
        <v>1400000</v>
      </c>
      <c r="I7" s="410">
        <v>1207387</v>
      </c>
      <c r="J7" s="409" t="s">
        <v>431</v>
      </c>
      <c r="K7" s="409" t="s">
        <v>432</v>
      </c>
      <c r="L7" s="409">
        <v>16709</v>
      </c>
    </row>
    <row r="8" spans="1:12" s="407" customFormat="1" ht="15" hidden="1" x14ac:dyDescent="0.25">
      <c r="A8" s="408">
        <v>1001720689</v>
      </c>
      <c r="B8" s="409" t="s">
        <v>550</v>
      </c>
      <c r="C8" s="409" t="s">
        <v>429</v>
      </c>
      <c r="D8" s="409">
        <v>580269561</v>
      </c>
      <c r="E8" s="409">
        <v>40002884</v>
      </c>
      <c r="F8" s="409" t="s">
        <v>526</v>
      </c>
      <c r="G8" s="409">
        <v>2024</v>
      </c>
      <c r="H8" s="410">
        <v>720000</v>
      </c>
      <c r="I8" s="410">
        <v>309687</v>
      </c>
      <c r="J8" s="409" t="s">
        <v>431</v>
      </c>
      <c r="K8" s="409" t="s">
        <v>432</v>
      </c>
      <c r="L8" s="409">
        <v>16711</v>
      </c>
    </row>
    <row r="9" spans="1:12" s="407" customFormat="1" ht="15" hidden="1" x14ac:dyDescent="0.25">
      <c r="A9" s="408">
        <v>1001720985</v>
      </c>
      <c r="B9" s="409" t="s">
        <v>375</v>
      </c>
      <c r="C9" s="409" t="s">
        <v>429</v>
      </c>
      <c r="D9" s="409">
        <v>580574325</v>
      </c>
      <c r="E9" s="409">
        <v>41375155</v>
      </c>
      <c r="F9" s="409" t="s">
        <v>399</v>
      </c>
      <c r="G9" s="409">
        <v>2024</v>
      </c>
      <c r="H9" s="410">
        <v>120000</v>
      </c>
      <c r="I9" s="410">
        <v>38628</v>
      </c>
      <c r="J9" s="409" t="s">
        <v>431</v>
      </c>
      <c r="K9" s="409" t="s">
        <v>432</v>
      </c>
      <c r="L9" s="409">
        <v>16707</v>
      </c>
    </row>
    <row r="10" spans="1:12" s="407" customFormat="1" ht="15" hidden="1" x14ac:dyDescent="0.25">
      <c r="A10" s="408">
        <v>1001721230</v>
      </c>
      <c r="B10" s="409" t="s">
        <v>551</v>
      </c>
      <c r="C10" s="409" t="s">
        <v>552</v>
      </c>
      <c r="D10" s="409">
        <v>580385235</v>
      </c>
      <c r="E10" s="409">
        <v>40224819</v>
      </c>
      <c r="F10" s="409" t="s">
        <v>553</v>
      </c>
      <c r="G10" s="409">
        <v>2024</v>
      </c>
      <c r="H10" s="410">
        <v>200000</v>
      </c>
      <c r="I10" s="410">
        <v>0</v>
      </c>
      <c r="J10" s="409" t="s">
        <v>431</v>
      </c>
      <c r="K10" s="409" t="s">
        <v>432</v>
      </c>
      <c r="L10" s="409">
        <v>16710</v>
      </c>
    </row>
    <row r="11" spans="1:12" s="407" customFormat="1" ht="15" hidden="1" x14ac:dyDescent="0.25">
      <c r="A11" s="408">
        <v>1001721236</v>
      </c>
      <c r="B11" s="409" t="s">
        <v>507</v>
      </c>
      <c r="C11" s="409" t="s">
        <v>429</v>
      </c>
      <c r="D11" s="409">
        <v>580103026</v>
      </c>
      <c r="E11" s="409">
        <v>40000134</v>
      </c>
      <c r="F11" s="409" t="s">
        <v>508</v>
      </c>
      <c r="G11" s="409">
        <v>2024</v>
      </c>
      <c r="H11" s="410">
        <v>250000</v>
      </c>
      <c r="I11" s="410">
        <v>146553</v>
      </c>
      <c r="J11" s="409" t="s">
        <v>431</v>
      </c>
      <c r="K11" s="409" t="s">
        <v>432</v>
      </c>
      <c r="L11" s="409">
        <v>16710</v>
      </c>
    </row>
    <row r="12" spans="1:12" s="407" customFormat="1" ht="15" hidden="1" x14ac:dyDescent="0.25">
      <c r="A12" s="408">
        <v>1001721270</v>
      </c>
      <c r="B12" s="409" t="s">
        <v>554</v>
      </c>
      <c r="C12" s="409" t="s">
        <v>552</v>
      </c>
      <c r="D12" s="409">
        <v>580385235</v>
      </c>
      <c r="E12" s="409">
        <v>40224819</v>
      </c>
      <c r="F12" s="409" t="s">
        <v>553</v>
      </c>
      <c r="G12" s="409">
        <v>2024</v>
      </c>
      <c r="H12" s="410">
        <v>50000</v>
      </c>
      <c r="I12" s="410">
        <v>0</v>
      </c>
      <c r="J12" s="409" t="s">
        <v>431</v>
      </c>
      <c r="K12" s="409" t="s">
        <v>432</v>
      </c>
      <c r="L12" s="409">
        <v>16711</v>
      </c>
    </row>
    <row r="13" spans="1:12" s="407" customFormat="1" ht="15" hidden="1" x14ac:dyDescent="0.25">
      <c r="A13" s="408">
        <v>1001721276</v>
      </c>
      <c r="B13" s="409" t="s">
        <v>555</v>
      </c>
      <c r="C13" s="409" t="s">
        <v>552</v>
      </c>
      <c r="D13" s="409">
        <v>580385235</v>
      </c>
      <c r="E13" s="409">
        <v>40224819</v>
      </c>
      <c r="F13" s="409" t="s">
        <v>553</v>
      </c>
      <c r="G13" s="409">
        <v>2024</v>
      </c>
      <c r="H13" s="410">
        <v>30000</v>
      </c>
      <c r="I13" s="410">
        <v>0</v>
      </c>
      <c r="J13" s="409" t="s">
        <v>431</v>
      </c>
      <c r="K13" s="409" t="s">
        <v>432</v>
      </c>
      <c r="L13" s="409">
        <v>16707</v>
      </c>
    </row>
    <row r="14" spans="1:12" s="407" customFormat="1" ht="15" hidden="1" x14ac:dyDescent="0.25">
      <c r="A14" s="408">
        <v>1001721530</v>
      </c>
      <c r="B14" s="409" t="s">
        <v>556</v>
      </c>
      <c r="C14" s="409" t="s">
        <v>552</v>
      </c>
      <c r="D14" s="409">
        <v>580385235</v>
      </c>
      <c r="E14" s="409">
        <v>40224819</v>
      </c>
      <c r="F14" s="409" t="s">
        <v>553</v>
      </c>
      <c r="G14" s="409">
        <v>2024</v>
      </c>
      <c r="H14" s="410">
        <v>100000</v>
      </c>
      <c r="I14" s="410">
        <v>0</v>
      </c>
      <c r="J14" s="409" t="s">
        <v>431</v>
      </c>
      <c r="K14" s="409" t="s">
        <v>432</v>
      </c>
      <c r="L14" s="409">
        <v>16713</v>
      </c>
    </row>
    <row r="15" spans="1:12" s="407" customFormat="1" ht="15" hidden="1" x14ac:dyDescent="0.25">
      <c r="A15" s="408">
        <v>1001722058</v>
      </c>
      <c r="B15" s="409" t="s">
        <v>557</v>
      </c>
      <c r="C15" s="409" t="s">
        <v>429</v>
      </c>
      <c r="D15" s="409">
        <v>580509024</v>
      </c>
      <c r="E15" s="409">
        <v>40527700</v>
      </c>
      <c r="F15" s="409" t="s">
        <v>442</v>
      </c>
      <c r="G15" s="409">
        <v>2024</v>
      </c>
      <c r="H15" s="410">
        <v>800000</v>
      </c>
      <c r="I15" s="410">
        <v>571905</v>
      </c>
      <c r="J15" s="409" t="s">
        <v>431</v>
      </c>
      <c r="K15" s="409" t="s">
        <v>432</v>
      </c>
      <c r="L15" s="409">
        <v>16713</v>
      </c>
    </row>
    <row r="16" spans="1:12" s="407" customFormat="1" ht="15" hidden="1" x14ac:dyDescent="0.25">
      <c r="A16" s="408">
        <v>1001722228</v>
      </c>
      <c r="B16" s="409" t="s">
        <v>505</v>
      </c>
      <c r="C16" s="409" t="s">
        <v>429</v>
      </c>
      <c r="D16" s="409">
        <v>580086270</v>
      </c>
      <c r="E16" s="409">
        <v>40299484</v>
      </c>
      <c r="F16" s="409" t="s">
        <v>506</v>
      </c>
      <c r="G16" s="409">
        <v>2024</v>
      </c>
      <c r="H16" s="410">
        <v>9000000</v>
      </c>
      <c r="I16" s="410">
        <v>7630651</v>
      </c>
      <c r="J16" s="409" t="s">
        <v>431</v>
      </c>
      <c r="K16" s="409" t="s">
        <v>432</v>
      </c>
      <c r="L16" s="409">
        <v>16715</v>
      </c>
    </row>
    <row r="17" spans="1:12" s="407" customFormat="1" ht="15" hidden="1" x14ac:dyDescent="0.25">
      <c r="A17" s="408">
        <v>1001722237</v>
      </c>
      <c r="B17" s="409" t="s">
        <v>271</v>
      </c>
      <c r="C17" s="409" t="s">
        <v>429</v>
      </c>
      <c r="D17" s="409">
        <v>580547602</v>
      </c>
      <c r="E17" s="409">
        <v>40996069</v>
      </c>
      <c r="F17" s="409" t="s">
        <v>403</v>
      </c>
      <c r="G17" s="409">
        <v>2024</v>
      </c>
      <c r="H17" s="410">
        <v>100000</v>
      </c>
      <c r="I17" s="410">
        <v>68873</v>
      </c>
      <c r="J17" s="409" t="s">
        <v>431</v>
      </c>
      <c r="K17" s="409" t="s">
        <v>432</v>
      </c>
      <c r="L17" s="409">
        <v>16707</v>
      </c>
    </row>
    <row r="18" spans="1:12" s="407" customFormat="1" ht="15" hidden="1" x14ac:dyDescent="0.25">
      <c r="A18" s="408">
        <v>1001722484</v>
      </c>
      <c r="B18" s="409" t="s">
        <v>360</v>
      </c>
      <c r="C18" s="409" t="s">
        <v>429</v>
      </c>
      <c r="D18" s="409">
        <v>512295353</v>
      </c>
      <c r="E18" s="409">
        <v>40000294</v>
      </c>
      <c r="F18" s="409" t="s">
        <v>448</v>
      </c>
      <c r="G18" s="409">
        <v>2024</v>
      </c>
      <c r="H18" s="410">
        <v>13500000</v>
      </c>
      <c r="I18" s="410">
        <v>10615538</v>
      </c>
      <c r="J18" s="409" t="s">
        <v>431</v>
      </c>
      <c r="K18" s="409" t="s">
        <v>432</v>
      </c>
      <c r="L18" s="409">
        <v>16715</v>
      </c>
    </row>
    <row r="19" spans="1:12" s="407" customFormat="1" ht="15" hidden="1" x14ac:dyDescent="0.25">
      <c r="A19" s="408">
        <v>1001722753</v>
      </c>
      <c r="B19" s="409" t="s">
        <v>558</v>
      </c>
      <c r="C19" s="409" t="s">
        <v>429</v>
      </c>
      <c r="D19" s="409">
        <v>580480788</v>
      </c>
      <c r="E19" s="409">
        <v>40525310</v>
      </c>
      <c r="F19" s="409" t="s">
        <v>487</v>
      </c>
      <c r="G19" s="409">
        <v>2024</v>
      </c>
      <c r="H19" s="410">
        <v>200000</v>
      </c>
      <c r="I19" s="410">
        <v>114927</v>
      </c>
      <c r="J19" s="409" t="s">
        <v>431</v>
      </c>
      <c r="K19" s="409" t="s">
        <v>432</v>
      </c>
      <c r="L19" s="409">
        <v>16716</v>
      </c>
    </row>
    <row r="20" spans="1:12" s="407" customFormat="1" ht="15" hidden="1" x14ac:dyDescent="0.25">
      <c r="A20" s="408">
        <v>1001722754</v>
      </c>
      <c r="B20" s="409" t="s">
        <v>652</v>
      </c>
      <c r="C20" s="409" t="s">
        <v>653</v>
      </c>
      <c r="D20" s="409">
        <v>580480788</v>
      </c>
      <c r="E20" s="409">
        <v>40525310</v>
      </c>
      <c r="F20" s="409" t="s">
        <v>487</v>
      </c>
      <c r="G20" s="409">
        <v>2024</v>
      </c>
      <c r="H20" s="410">
        <v>50000</v>
      </c>
      <c r="I20" s="410">
        <v>0</v>
      </c>
      <c r="J20" s="409" t="s">
        <v>431</v>
      </c>
      <c r="K20" s="409" t="s">
        <v>432</v>
      </c>
      <c r="L20" s="409">
        <v>16716</v>
      </c>
    </row>
    <row r="21" spans="1:12" s="407" customFormat="1" ht="15" hidden="1" x14ac:dyDescent="0.25">
      <c r="A21" s="408">
        <v>1001722815</v>
      </c>
      <c r="B21" s="409" t="s">
        <v>270</v>
      </c>
      <c r="C21" s="409" t="s">
        <v>429</v>
      </c>
      <c r="D21" s="409">
        <v>580352490</v>
      </c>
      <c r="E21" s="409">
        <v>40000242</v>
      </c>
      <c r="F21" s="409" t="s">
        <v>404</v>
      </c>
      <c r="G21" s="409">
        <v>2024</v>
      </c>
      <c r="H21" s="410">
        <v>100000</v>
      </c>
      <c r="I21" s="410">
        <v>36937</v>
      </c>
      <c r="J21" s="409" t="s">
        <v>431</v>
      </c>
      <c r="K21" s="409" t="s">
        <v>432</v>
      </c>
      <c r="L21" s="409">
        <v>16707</v>
      </c>
    </row>
    <row r="22" spans="1:12" s="407" customFormat="1" ht="15" hidden="1" x14ac:dyDescent="0.25">
      <c r="A22" s="408">
        <v>1001722838</v>
      </c>
      <c r="B22" s="409" t="s">
        <v>559</v>
      </c>
      <c r="C22" s="409" t="s">
        <v>429</v>
      </c>
      <c r="D22" s="409">
        <v>580695484</v>
      </c>
      <c r="E22" s="409">
        <v>42446743</v>
      </c>
      <c r="F22" s="409" t="s">
        <v>560</v>
      </c>
      <c r="G22" s="409">
        <v>2024</v>
      </c>
      <c r="H22" s="410">
        <v>195000</v>
      </c>
      <c r="I22" s="410">
        <v>85846</v>
      </c>
      <c r="J22" s="409" t="s">
        <v>431</v>
      </c>
      <c r="K22" s="409" t="s">
        <v>432</v>
      </c>
      <c r="L22" s="409">
        <v>16711</v>
      </c>
    </row>
    <row r="23" spans="1:12" s="407" customFormat="1" ht="15" hidden="1" x14ac:dyDescent="0.25">
      <c r="A23" s="408">
        <v>1001722844</v>
      </c>
      <c r="B23" s="409" t="s">
        <v>561</v>
      </c>
      <c r="C23" s="409" t="s">
        <v>429</v>
      </c>
      <c r="D23" s="409">
        <v>580489847</v>
      </c>
      <c r="E23" s="409">
        <v>40467070</v>
      </c>
      <c r="F23" s="409" t="s">
        <v>443</v>
      </c>
      <c r="G23" s="409">
        <v>2024</v>
      </c>
      <c r="H23" s="410">
        <v>350000</v>
      </c>
      <c r="I23" s="410">
        <v>133612</v>
      </c>
      <c r="J23" s="409" t="s">
        <v>431</v>
      </c>
      <c r="K23" s="409" t="s">
        <v>432</v>
      </c>
      <c r="L23" s="409">
        <v>16713</v>
      </c>
    </row>
    <row r="24" spans="1:12" s="407" customFormat="1" ht="15" hidden="1" x14ac:dyDescent="0.25">
      <c r="A24" s="408">
        <v>1001722867</v>
      </c>
      <c r="B24" s="409" t="s">
        <v>562</v>
      </c>
      <c r="C24" s="409" t="s">
        <v>429</v>
      </c>
      <c r="D24" s="409">
        <v>580362804</v>
      </c>
      <c r="E24" s="409">
        <v>40000709</v>
      </c>
      <c r="F24" s="409" t="s">
        <v>457</v>
      </c>
      <c r="G24" s="409">
        <v>2024</v>
      </c>
      <c r="H24" s="410">
        <v>1600000</v>
      </c>
      <c r="I24" s="410">
        <v>656987</v>
      </c>
      <c r="J24" s="409" t="s">
        <v>431</v>
      </c>
      <c r="K24" s="409" t="s">
        <v>432</v>
      </c>
      <c r="L24" s="409">
        <v>16710</v>
      </c>
    </row>
    <row r="25" spans="1:12" s="407" customFormat="1" ht="15" hidden="1" x14ac:dyDescent="0.25">
      <c r="A25" s="408">
        <v>1001722995</v>
      </c>
      <c r="B25" s="409" t="s">
        <v>563</v>
      </c>
      <c r="C25" s="409" t="s">
        <v>429</v>
      </c>
      <c r="D25" s="409">
        <v>510490451</v>
      </c>
      <c r="E25" s="409">
        <v>40000009</v>
      </c>
      <c r="F25" s="409" t="s">
        <v>440</v>
      </c>
      <c r="G25" s="409">
        <v>2024</v>
      </c>
      <c r="H25" s="410">
        <v>350000</v>
      </c>
      <c r="I25" s="410">
        <v>73059</v>
      </c>
      <c r="J25" s="409" t="s">
        <v>431</v>
      </c>
      <c r="K25" s="409" t="s">
        <v>432</v>
      </c>
      <c r="L25" s="409">
        <v>16713</v>
      </c>
    </row>
    <row r="26" spans="1:12" ht="15" x14ac:dyDescent="0.25">
      <c r="A26" s="592">
        <v>1001723076</v>
      </c>
      <c r="B26" s="593" t="s">
        <v>459</v>
      </c>
      <c r="C26" s="593" t="s">
        <v>429</v>
      </c>
      <c r="D26" s="593">
        <v>580288728</v>
      </c>
      <c r="E26" s="593">
        <v>40000655</v>
      </c>
      <c r="F26" s="593" t="s">
        <v>460</v>
      </c>
      <c r="G26" s="593">
        <v>2024</v>
      </c>
      <c r="H26" s="594">
        <v>160000</v>
      </c>
      <c r="I26" s="594">
        <v>160000</v>
      </c>
      <c r="J26" s="593" t="s">
        <v>431</v>
      </c>
      <c r="K26" s="593" t="s">
        <v>432</v>
      </c>
      <c r="L26" s="593">
        <v>16713</v>
      </c>
    </row>
    <row r="27" spans="1:12" s="407" customFormat="1" ht="15" hidden="1" x14ac:dyDescent="0.25">
      <c r="A27" s="408">
        <v>1001723114</v>
      </c>
      <c r="B27" s="409" t="s">
        <v>564</v>
      </c>
      <c r="C27" s="409" t="s">
        <v>429</v>
      </c>
      <c r="D27" s="409">
        <v>580337913</v>
      </c>
      <c r="E27" s="409">
        <v>40221476</v>
      </c>
      <c r="F27" s="409" t="s">
        <v>497</v>
      </c>
      <c r="G27" s="409">
        <v>2024</v>
      </c>
      <c r="H27" s="410">
        <v>350000</v>
      </c>
      <c r="I27" s="410">
        <v>177437</v>
      </c>
      <c r="J27" s="409" t="s">
        <v>431</v>
      </c>
      <c r="K27" s="409" t="s">
        <v>432</v>
      </c>
      <c r="L27" s="409">
        <v>16716</v>
      </c>
    </row>
    <row r="28" spans="1:12" s="407" customFormat="1" ht="15" hidden="1" x14ac:dyDescent="0.25">
      <c r="A28" s="408">
        <v>1001723181</v>
      </c>
      <c r="B28" s="409" t="s">
        <v>438</v>
      </c>
      <c r="C28" s="409" t="s">
        <v>429</v>
      </c>
      <c r="D28" s="409">
        <v>510145022</v>
      </c>
      <c r="E28" s="409">
        <v>40000252</v>
      </c>
      <c r="F28" s="409" t="s">
        <v>263</v>
      </c>
      <c r="G28" s="409">
        <v>2024</v>
      </c>
      <c r="H28" s="410">
        <v>3677000</v>
      </c>
      <c r="I28" s="410">
        <v>3206286</v>
      </c>
      <c r="J28" s="409" t="s">
        <v>431</v>
      </c>
      <c r="K28" s="409" t="s">
        <v>432</v>
      </c>
      <c r="L28" s="409">
        <v>16715</v>
      </c>
    </row>
    <row r="29" spans="1:12" s="407" customFormat="1" ht="15" hidden="1" x14ac:dyDescent="0.25">
      <c r="A29" s="408">
        <v>1001723182</v>
      </c>
      <c r="B29" s="409" t="s">
        <v>565</v>
      </c>
      <c r="C29" s="409" t="s">
        <v>429</v>
      </c>
      <c r="D29" s="409">
        <v>510145022</v>
      </c>
      <c r="E29" s="409">
        <v>40000252</v>
      </c>
      <c r="F29" s="409" t="s">
        <v>263</v>
      </c>
      <c r="G29" s="409">
        <v>2024</v>
      </c>
      <c r="H29" s="410">
        <v>370000</v>
      </c>
      <c r="I29" s="410">
        <v>370000</v>
      </c>
      <c r="J29" s="409" t="s">
        <v>431</v>
      </c>
      <c r="K29" s="409" t="s">
        <v>432</v>
      </c>
      <c r="L29" s="409">
        <v>16715</v>
      </c>
    </row>
    <row r="30" spans="1:12" s="407" customFormat="1" ht="15" hidden="1" x14ac:dyDescent="0.25">
      <c r="A30" s="408">
        <v>1001723184</v>
      </c>
      <c r="B30" s="409" t="s">
        <v>566</v>
      </c>
      <c r="C30" s="409" t="s">
        <v>429</v>
      </c>
      <c r="D30" s="409">
        <v>510145022</v>
      </c>
      <c r="E30" s="409">
        <v>40000252</v>
      </c>
      <c r="F30" s="409" t="s">
        <v>263</v>
      </c>
      <c r="G30" s="409">
        <v>2024</v>
      </c>
      <c r="H30" s="410">
        <v>85000</v>
      </c>
      <c r="I30" s="410">
        <v>56815</v>
      </c>
      <c r="J30" s="409" t="s">
        <v>431</v>
      </c>
      <c r="K30" s="409" t="s">
        <v>432</v>
      </c>
      <c r="L30" s="409">
        <v>16713</v>
      </c>
    </row>
    <row r="31" spans="1:12" s="407" customFormat="1" ht="15" hidden="1" x14ac:dyDescent="0.25">
      <c r="A31" s="408">
        <v>1001723187</v>
      </c>
      <c r="B31" s="409" t="s">
        <v>439</v>
      </c>
      <c r="C31" s="409" t="s">
        <v>429</v>
      </c>
      <c r="D31" s="409">
        <v>510145022</v>
      </c>
      <c r="E31" s="409">
        <v>40000252</v>
      </c>
      <c r="F31" s="409" t="s">
        <v>263</v>
      </c>
      <c r="G31" s="409">
        <v>2024</v>
      </c>
      <c r="H31" s="410">
        <v>320000</v>
      </c>
      <c r="I31" s="410">
        <v>122837</v>
      </c>
      <c r="J31" s="409" t="s">
        <v>431</v>
      </c>
      <c r="K31" s="409" t="s">
        <v>432</v>
      </c>
      <c r="L31" s="409">
        <v>16707</v>
      </c>
    </row>
    <row r="32" spans="1:12" s="407" customFormat="1" ht="15" hidden="1" x14ac:dyDescent="0.25">
      <c r="A32" s="408">
        <v>1001723189</v>
      </c>
      <c r="B32" s="409" t="s">
        <v>363</v>
      </c>
      <c r="C32" s="409" t="s">
        <v>429</v>
      </c>
      <c r="D32" s="409">
        <v>510145022</v>
      </c>
      <c r="E32" s="409">
        <v>40000252</v>
      </c>
      <c r="F32" s="409" t="s">
        <v>263</v>
      </c>
      <c r="G32" s="409">
        <v>2024</v>
      </c>
      <c r="H32" s="410">
        <v>60000</v>
      </c>
      <c r="I32" s="410">
        <v>42135</v>
      </c>
      <c r="J32" s="409" t="s">
        <v>431</v>
      </c>
      <c r="K32" s="409" t="s">
        <v>432</v>
      </c>
      <c r="L32" s="409">
        <v>16707</v>
      </c>
    </row>
    <row r="33" spans="1:12" s="407" customFormat="1" ht="15" hidden="1" x14ac:dyDescent="0.25">
      <c r="A33" s="408">
        <v>1001723192</v>
      </c>
      <c r="B33" s="409" t="s">
        <v>382</v>
      </c>
      <c r="C33" s="409" t="s">
        <v>429</v>
      </c>
      <c r="D33" s="409">
        <v>510145022</v>
      </c>
      <c r="E33" s="409">
        <v>40000252</v>
      </c>
      <c r="F33" s="409" t="s">
        <v>263</v>
      </c>
      <c r="G33" s="409">
        <v>2024</v>
      </c>
      <c r="H33" s="410">
        <v>60000</v>
      </c>
      <c r="I33" s="410">
        <v>46195</v>
      </c>
      <c r="J33" s="409" t="s">
        <v>431</v>
      </c>
      <c r="K33" s="409" t="s">
        <v>432</v>
      </c>
      <c r="L33" s="409">
        <v>16707</v>
      </c>
    </row>
    <row r="34" spans="1:12" s="407" customFormat="1" ht="15" hidden="1" x14ac:dyDescent="0.25">
      <c r="A34" s="408">
        <v>1001723259</v>
      </c>
      <c r="B34" s="409" t="s">
        <v>567</v>
      </c>
      <c r="C34" s="409" t="s">
        <v>429</v>
      </c>
      <c r="D34" s="409">
        <v>580037760</v>
      </c>
      <c r="E34" s="409">
        <v>40000096</v>
      </c>
      <c r="F34" s="409" t="s">
        <v>456</v>
      </c>
      <c r="G34" s="409">
        <v>2024</v>
      </c>
      <c r="H34" s="410">
        <v>6000000</v>
      </c>
      <c r="I34" s="410">
        <v>4204901</v>
      </c>
      <c r="J34" s="409" t="s">
        <v>431</v>
      </c>
      <c r="K34" s="409" t="s">
        <v>432</v>
      </c>
      <c r="L34" s="409">
        <v>16715</v>
      </c>
    </row>
    <row r="35" spans="1:12" s="407" customFormat="1" ht="15" hidden="1" x14ac:dyDescent="0.25">
      <c r="A35" s="408">
        <v>1001723274</v>
      </c>
      <c r="B35" s="409" t="s">
        <v>371</v>
      </c>
      <c r="C35" s="409" t="s">
        <v>429</v>
      </c>
      <c r="D35" s="409">
        <v>580600708</v>
      </c>
      <c r="E35" s="409">
        <v>41481961</v>
      </c>
      <c r="F35" s="409" t="s">
        <v>451</v>
      </c>
      <c r="G35" s="409">
        <v>2024</v>
      </c>
      <c r="H35" s="410">
        <v>200000</v>
      </c>
      <c r="I35" s="410">
        <v>35446</v>
      </c>
      <c r="J35" s="409" t="s">
        <v>431</v>
      </c>
      <c r="K35" s="409" t="s">
        <v>432</v>
      </c>
      <c r="L35" s="409">
        <v>16707</v>
      </c>
    </row>
    <row r="36" spans="1:12" s="407" customFormat="1" ht="15" hidden="1" x14ac:dyDescent="0.25">
      <c r="A36" s="408">
        <v>1001723295</v>
      </c>
      <c r="B36" s="409" t="s">
        <v>568</v>
      </c>
      <c r="C36" s="409" t="s">
        <v>429</v>
      </c>
      <c r="D36" s="409">
        <v>580032035</v>
      </c>
      <c r="E36" s="409">
        <v>40331189</v>
      </c>
      <c r="F36" s="409" t="s">
        <v>458</v>
      </c>
      <c r="G36" s="409">
        <v>2024</v>
      </c>
      <c r="H36" s="410">
        <v>515000</v>
      </c>
      <c r="I36" s="410">
        <v>72411.009999999995</v>
      </c>
      <c r="J36" s="409" t="s">
        <v>431</v>
      </c>
      <c r="K36" s="409" t="s">
        <v>432</v>
      </c>
      <c r="L36" s="409">
        <v>16712</v>
      </c>
    </row>
    <row r="37" spans="1:12" s="407" customFormat="1" ht="15" hidden="1" x14ac:dyDescent="0.25">
      <c r="A37" s="408">
        <v>1001723352</v>
      </c>
      <c r="B37" s="409" t="s">
        <v>549</v>
      </c>
      <c r="C37" s="409" t="s">
        <v>429</v>
      </c>
      <c r="D37" s="409">
        <v>580103323</v>
      </c>
      <c r="E37" s="409">
        <v>40000464</v>
      </c>
      <c r="F37" s="409" t="s">
        <v>436</v>
      </c>
      <c r="G37" s="409">
        <v>2024</v>
      </c>
      <c r="H37" s="410">
        <v>45000</v>
      </c>
      <c r="I37" s="410">
        <v>28963</v>
      </c>
      <c r="J37" s="409" t="s">
        <v>431</v>
      </c>
      <c r="K37" s="409" t="s">
        <v>432</v>
      </c>
      <c r="L37" s="409">
        <v>16713</v>
      </c>
    </row>
    <row r="38" spans="1:12" s="407" customFormat="1" ht="15" hidden="1" x14ac:dyDescent="0.25">
      <c r="A38" s="408">
        <v>1001730109</v>
      </c>
      <c r="B38" s="409" t="s">
        <v>434</v>
      </c>
      <c r="C38" s="409" t="s">
        <v>429</v>
      </c>
      <c r="D38" s="409">
        <v>580014231</v>
      </c>
      <c r="E38" s="409">
        <v>40471611</v>
      </c>
      <c r="F38" s="409" t="s">
        <v>435</v>
      </c>
      <c r="G38" s="409">
        <v>2024</v>
      </c>
      <c r="H38" s="410">
        <v>1700000</v>
      </c>
      <c r="I38" s="410">
        <v>615012</v>
      </c>
      <c r="J38" s="409" t="s">
        <v>431</v>
      </c>
      <c r="K38" s="409" t="s">
        <v>432</v>
      </c>
      <c r="L38" s="409">
        <v>16715</v>
      </c>
    </row>
    <row r="39" spans="1:12" s="407" customFormat="1" ht="15" hidden="1" x14ac:dyDescent="0.25">
      <c r="A39" s="408">
        <v>1001734201</v>
      </c>
      <c r="B39" s="409" t="s">
        <v>569</v>
      </c>
      <c r="C39" s="409" t="s">
        <v>429</v>
      </c>
      <c r="D39" s="409">
        <v>580474906</v>
      </c>
      <c r="E39" s="409">
        <v>40374797</v>
      </c>
      <c r="F39" s="409" t="s">
        <v>441</v>
      </c>
      <c r="G39" s="409">
        <v>2024</v>
      </c>
      <c r="H39" s="410">
        <v>1000000</v>
      </c>
      <c r="I39" s="410">
        <v>715221</v>
      </c>
      <c r="J39" s="409" t="s">
        <v>431</v>
      </c>
      <c r="K39" s="409" t="s">
        <v>432</v>
      </c>
      <c r="L39" s="409">
        <v>16715</v>
      </c>
    </row>
    <row r="40" spans="1:12" s="407" customFormat="1" ht="15" hidden="1" x14ac:dyDescent="0.25">
      <c r="A40" s="408">
        <v>1001734336</v>
      </c>
      <c r="B40" s="409" t="s">
        <v>570</v>
      </c>
      <c r="C40" s="409" t="s">
        <v>429</v>
      </c>
      <c r="D40" s="409">
        <v>580122034</v>
      </c>
      <c r="E40" s="409">
        <v>40000484</v>
      </c>
      <c r="F40" s="409" t="s">
        <v>515</v>
      </c>
      <c r="G40" s="409">
        <v>2024</v>
      </c>
      <c r="H40" s="410">
        <v>10000000</v>
      </c>
      <c r="I40" s="410">
        <v>6792877</v>
      </c>
      <c r="J40" s="409" t="s">
        <v>431</v>
      </c>
      <c r="K40" s="409" t="s">
        <v>432</v>
      </c>
      <c r="L40" s="409">
        <v>16715</v>
      </c>
    </row>
    <row r="41" spans="1:12" s="407" customFormat="1" ht="15" hidden="1" x14ac:dyDescent="0.25">
      <c r="A41" s="408">
        <v>1001734369</v>
      </c>
      <c r="B41" s="409" t="s">
        <v>571</v>
      </c>
      <c r="C41" s="409" t="s">
        <v>429</v>
      </c>
      <c r="D41" s="409">
        <v>580013522</v>
      </c>
      <c r="E41" s="409">
        <v>40000333</v>
      </c>
      <c r="F41" s="409" t="s">
        <v>446</v>
      </c>
      <c r="G41" s="409">
        <v>2024</v>
      </c>
      <c r="H41" s="410">
        <v>400000</v>
      </c>
      <c r="I41" s="410">
        <v>109256</v>
      </c>
      <c r="J41" s="409" t="s">
        <v>431</v>
      </c>
      <c r="K41" s="409" t="s">
        <v>432</v>
      </c>
      <c r="L41" s="409">
        <v>16716</v>
      </c>
    </row>
    <row r="42" spans="1:12" s="407" customFormat="1" ht="15" hidden="1" x14ac:dyDescent="0.25">
      <c r="A42" s="408">
        <v>1001734501</v>
      </c>
      <c r="B42" s="409" t="s">
        <v>572</v>
      </c>
      <c r="C42" s="409" t="s">
        <v>429</v>
      </c>
      <c r="D42" s="409">
        <v>580013522</v>
      </c>
      <c r="E42" s="409">
        <v>40000333</v>
      </c>
      <c r="F42" s="409" t="s">
        <v>446</v>
      </c>
      <c r="G42" s="409">
        <v>2024</v>
      </c>
      <c r="H42" s="410">
        <v>300000</v>
      </c>
      <c r="I42" s="410">
        <v>57326</v>
      </c>
      <c r="J42" s="409" t="s">
        <v>431</v>
      </c>
      <c r="K42" s="409" t="s">
        <v>432</v>
      </c>
      <c r="L42" s="409">
        <v>16711</v>
      </c>
    </row>
    <row r="43" spans="1:12" s="407" customFormat="1" ht="15" hidden="1" x14ac:dyDescent="0.25">
      <c r="A43" s="408">
        <v>1001734610</v>
      </c>
      <c r="B43" s="409" t="s">
        <v>654</v>
      </c>
      <c r="C43" s="409" t="s">
        <v>653</v>
      </c>
      <c r="D43" s="409">
        <v>580146850</v>
      </c>
      <c r="E43" s="409">
        <v>40000505</v>
      </c>
      <c r="F43" s="409" t="s">
        <v>655</v>
      </c>
      <c r="G43" s="409">
        <v>2024</v>
      </c>
      <c r="H43" s="410">
        <v>90000</v>
      </c>
      <c r="I43" s="410">
        <v>0</v>
      </c>
      <c r="J43" s="409" t="s">
        <v>431</v>
      </c>
      <c r="K43" s="409" t="s">
        <v>432</v>
      </c>
      <c r="L43" s="409">
        <v>16713</v>
      </c>
    </row>
    <row r="44" spans="1:12" s="407" customFormat="1" ht="15" hidden="1" x14ac:dyDescent="0.25">
      <c r="A44" s="408">
        <v>1001734685</v>
      </c>
      <c r="B44" s="409" t="s">
        <v>573</v>
      </c>
      <c r="C44" s="409" t="s">
        <v>429</v>
      </c>
      <c r="D44" s="409">
        <v>580049708</v>
      </c>
      <c r="E44" s="409">
        <v>40000399</v>
      </c>
      <c r="F44" s="409" t="s">
        <v>509</v>
      </c>
      <c r="G44" s="409">
        <v>2024</v>
      </c>
      <c r="H44" s="410">
        <v>5200000</v>
      </c>
      <c r="I44" s="410">
        <v>4109416</v>
      </c>
      <c r="J44" s="409" t="s">
        <v>431</v>
      </c>
      <c r="K44" s="409" t="s">
        <v>432</v>
      </c>
      <c r="L44" s="409">
        <v>16715</v>
      </c>
    </row>
    <row r="45" spans="1:12" s="407" customFormat="1" ht="15" hidden="1" x14ac:dyDescent="0.25">
      <c r="A45" s="408">
        <v>1001734687</v>
      </c>
      <c r="B45" s="409" t="s">
        <v>574</v>
      </c>
      <c r="C45" s="409" t="s">
        <v>429</v>
      </c>
      <c r="D45" s="409">
        <v>580450898</v>
      </c>
      <c r="E45" s="409">
        <v>41099000</v>
      </c>
      <c r="F45" s="409" t="s">
        <v>261</v>
      </c>
      <c r="G45" s="409">
        <v>2024</v>
      </c>
      <c r="H45" s="410">
        <v>800000</v>
      </c>
      <c r="I45" s="410">
        <v>221795</v>
      </c>
      <c r="J45" s="409" t="s">
        <v>431</v>
      </c>
      <c r="K45" s="409" t="s">
        <v>432</v>
      </c>
      <c r="L45" s="409">
        <v>16710</v>
      </c>
    </row>
    <row r="46" spans="1:12" s="407" customFormat="1" ht="15" hidden="1" x14ac:dyDescent="0.25">
      <c r="A46" s="408">
        <v>1001734689</v>
      </c>
      <c r="B46" s="409" t="s">
        <v>575</v>
      </c>
      <c r="C46" s="409" t="s">
        <v>429</v>
      </c>
      <c r="D46" s="409">
        <v>580450898</v>
      </c>
      <c r="E46" s="409">
        <v>41099000</v>
      </c>
      <c r="F46" s="409" t="s">
        <v>261</v>
      </c>
      <c r="G46" s="409">
        <v>2024</v>
      </c>
      <c r="H46" s="410">
        <v>1500000</v>
      </c>
      <c r="I46" s="410">
        <v>746106</v>
      </c>
      <c r="J46" s="409" t="s">
        <v>431</v>
      </c>
      <c r="K46" s="409" t="s">
        <v>432</v>
      </c>
      <c r="L46" s="409">
        <v>16715</v>
      </c>
    </row>
    <row r="47" spans="1:12" s="407" customFormat="1" ht="15" hidden="1" x14ac:dyDescent="0.25">
      <c r="A47" s="408">
        <v>1001734690</v>
      </c>
      <c r="B47" s="409" t="s">
        <v>576</v>
      </c>
      <c r="C47" s="409" t="s">
        <v>429</v>
      </c>
      <c r="D47" s="409">
        <v>580450898</v>
      </c>
      <c r="E47" s="409">
        <v>41099000</v>
      </c>
      <c r="F47" s="409" t="s">
        <v>261</v>
      </c>
      <c r="G47" s="409">
        <v>2024</v>
      </c>
      <c r="H47" s="410">
        <v>150000</v>
      </c>
      <c r="I47" s="410">
        <v>120651</v>
      </c>
      <c r="J47" s="409" t="s">
        <v>431</v>
      </c>
      <c r="K47" s="409" t="s">
        <v>432</v>
      </c>
      <c r="L47" s="409">
        <v>16711</v>
      </c>
    </row>
    <row r="48" spans="1:12" s="407" customFormat="1" ht="15" hidden="1" x14ac:dyDescent="0.25">
      <c r="A48" s="408">
        <v>1001734691</v>
      </c>
      <c r="B48" s="409" t="s">
        <v>577</v>
      </c>
      <c r="C48" s="409" t="s">
        <v>429</v>
      </c>
      <c r="D48" s="409">
        <v>580450898</v>
      </c>
      <c r="E48" s="409">
        <v>41099000</v>
      </c>
      <c r="F48" s="409" t="s">
        <v>261</v>
      </c>
      <c r="G48" s="409">
        <v>2024</v>
      </c>
      <c r="H48" s="410">
        <v>200000</v>
      </c>
      <c r="I48" s="410">
        <v>130173</v>
      </c>
      <c r="J48" s="409" t="s">
        <v>431</v>
      </c>
      <c r="K48" s="409" t="s">
        <v>432</v>
      </c>
      <c r="L48" s="409">
        <v>16711</v>
      </c>
    </row>
    <row r="49" spans="1:12" s="407" customFormat="1" ht="15" hidden="1" x14ac:dyDescent="0.25">
      <c r="A49" s="408">
        <v>1001734692</v>
      </c>
      <c r="B49" s="409" t="s">
        <v>369</v>
      </c>
      <c r="C49" s="409" t="s">
        <v>429</v>
      </c>
      <c r="D49" s="409">
        <v>580450898</v>
      </c>
      <c r="E49" s="409">
        <v>41099000</v>
      </c>
      <c r="F49" s="409" t="s">
        <v>261</v>
      </c>
      <c r="G49" s="409">
        <v>2024</v>
      </c>
      <c r="H49" s="410">
        <v>100000</v>
      </c>
      <c r="I49" s="410">
        <v>50679</v>
      </c>
      <c r="J49" s="409" t="s">
        <v>431</v>
      </c>
      <c r="K49" s="409" t="s">
        <v>432</v>
      </c>
      <c r="L49" s="409">
        <v>16707</v>
      </c>
    </row>
    <row r="50" spans="1:12" s="407" customFormat="1" ht="15" hidden="1" x14ac:dyDescent="0.25">
      <c r="A50" s="408">
        <v>1001734695</v>
      </c>
      <c r="B50" s="409" t="s">
        <v>370</v>
      </c>
      <c r="C50" s="409" t="s">
        <v>429</v>
      </c>
      <c r="D50" s="409">
        <v>580450898</v>
      </c>
      <c r="E50" s="409">
        <v>41099000</v>
      </c>
      <c r="F50" s="409" t="s">
        <v>261</v>
      </c>
      <c r="G50" s="409">
        <v>2024</v>
      </c>
      <c r="H50" s="410">
        <v>100000</v>
      </c>
      <c r="I50" s="410">
        <v>38346</v>
      </c>
      <c r="J50" s="409" t="s">
        <v>431</v>
      </c>
      <c r="K50" s="409" t="s">
        <v>432</v>
      </c>
      <c r="L50" s="409">
        <v>16707</v>
      </c>
    </row>
    <row r="51" spans="1:12" s="407" customFormat="1" ht="15" hidden="1" x14ac:dyDescent="0.25">
      <c r="A51" s="408">
        <v>1001734696</v>
      </c>
      <c r="B51" s="409" t="s">
        <v>277</v>
      </c>
      <c r="C51" s="409" t="s">
        <v>429</v>
      </c>
      <c r="D51" s="409">
        <v>580450898</v>
      </c>
      <c r="E51" s="409">
        <v>41099000</v>
      </c>
      <c r="F51" s="409" t="s">
        <v>261</v>
      </c>
      <c r="G51" s="409">
        <v>2024</v>
      </c>
      <c r="H51" s="410">
        <v>200000</v>
      </c>
      <c r="I51" s="410">
        <v>49563</v>
      </c>
      <c r="J51" s="409" t="s">
        <v>431</v>
      </c>
      <c r="K51" s="409" t="s">
        <v>432</v>
      </c>
      <c r="L51" s="409">
        <v>16707</v>
      </c>
    </row>
    <row r="52" spans="1:12" s="407" customFormat="1" ht="15" hidden="1" x14ac:dyDescent="0.25">
      <c r="A52" s="408">
        <v>1001734697</v>
      </c>
      <c r="B52" s="409" t="s">
        <v>578</v>
      </c>
      <c r="C52" s="409" t="s">
        <v>429</v>
      </c>
      <c r="D52" s="409">
        <v>580450898</v>
      </c>
      <c r="E52" s="409">
        <v>41099000</v>
      </c>
      <c r="F52" s="409" t="s">
        <v>261</v>
      </c>
      <c r="G52" s="409">
        <v>2024</v>
      </c>
      <c r="H52" s="410">
        <v>100000</v>
      </c>
      <c r="I52" s="410">
        <v>49526</v>
      </c>
      <c r="J52" s="409" t="s">
        <v>431</v>
      </c>
      <c r="K52" s="409" t="s">
        <v>432</v>
      </c>
      <c r="L52" s="409">
        <v>16707</v>
      </c>
    </row>
    <row r="53" spans="1:12" s="407" customFormat="1" ht="15" hidden="1" x14ac:dyDescent="0.25">
      <c r="A53" s="408">
        <v>1001734801</v>
      </c>
      <c r="B53" s="409" t="s">
        <v>579</v>
      </c>
      <c r="C53" s="409" t="s">
        <v>552</v>
      </c>
      <c r="D53" s="409">
        <v>580658334</v>
      </c>
      <c r="E53" s="409">
        <v>41634844</v>
      </c>
      <c r="F53" s="409" t="s">
        <v>514</v>
      </c>
      <c r="G53" s="409">
        <v>2024</v>
      </c>
      <c r="H53" s="410">
        <v>600000</v>
      </c>
      <c r="I53" s="410">
        <v>0</v>
      </c>
      <c r="J53" s="409" t="s">
        <v>431</v>
      </c>
      <c r="K53" s="409" t="s">
        <v>432</v>
      </c>
      <c r="L53" s="409">
        <v>16711</v>
      </c>
    </row>
    <row r="54" spans="1:12" s="407" customFormat="1" ht="15" hidden="1" x14ac:dyDescent="0.25">
      <c r="A54" s="408">
        <v>1001734934</v>
      </c>
      <c r="B54" s="409" t="s">
        <v>374</v>
      </c>
      <c r="C54" s="409" t="s">
        <v>429</v>
      </c>
      <c r="D54" s="409">
        <v>580586287</v>
      </c>
      <c r="E54" s="409">
        <v>41877335</v>
      </c>
      <c r="F54" s="409" t="s">
        <v>386</v>
      </c>
      <c r="G54" s="409">
        <v>2024</v>
      </c>
      <c r="H54" s="410">
        <v>400000</v>
      </c>
      <c r="I54" s="410">
        <v>58881</v>
      </c>
      <c r="J54" s="409" t="s">
        <v>431</v>
      </c>
      <c r="K54" s="409" t="s">
        <v>432</v>
      </c>
      <c r="L54" s="409">
        <v>16707</v>
      </c>
    </row>
    <row r="55" spans="1:12" s="407" customFormat="1" ht="15" hidden="1" x14ac:dyDescent="0.25">
      <c r="A55" s="408">
        <v>1001734935</v>
      </c>
      <c r="B55" s="409" t="s">
        <v>385</v>
      </c>
      <c r="C55" s="409" t="s">
        <v>552</v>
      </c>
      <c r="D55" s="409">
        <v>580586287</v>
      </c>
      <c r="E55" s="409">
        <v>41877335</v>
      </c>
      <c r="F55" s="409" t="s">
        <v>386</v>
      </c>
      <c r="G55" s="409">
        <v>2024</v>
      </c>
      <c r="H55" s="410">
        <v>180000</v>
      </c>
      <c r="I55" s="410">
        <v>0</v>
      </c>
      <c r="J55" s="409" t="s">
        <v>431</v>
      </c>
      <c r="K55" s="409" t="s">
        <v>432</v>
      </c>
      <c r="L55" s="409">
        <v>16707</v>
      </c>
    </row>
    <row r="56" spans="1:12" s="407" customFormat="1" ht="15" hidden="1" x14ac:dyDescent="0.25">
      <c r="A56" s="408">
        <v>1001734958</v>
      </c>
      <c r="B56" s="409" t="s">
        <v>511</v>
      </c>
      <c r="C56" s="409" t="s">
        <v>429</v>
      </c>
      <c r="D56" s="409">
        <v>580666642</v>
      </c>
      <c r="E56" s="409">
        <v>42316025</v>
      </c>
      <c r="F56" s="409" t="s">
        <v>512</v>
      </c>
      <c r="G56" s="409">
        <v>2024</v>
      </c>
      <c r="H56" s="410">
        <v>600000</v>
      </c>
      <c r="I56" s="410">
        <v>151520</v>
      </c>
      <c r="J56" s="409" t="s">
        <v>431</v>
      </c>
      <c r="K56" s="409" t="s">
        <v>432</v>
      </c>
      <c r="L56" s="409">
        <v>16710</v>
      </c>
    </row>
    <row r="57" spans="1:12" s="407" customFormat="1" ht="15" hidden="1" x14ac:dyDescent="0.25">
      <c r="A57" s="408">
        <v>1001734984</v>
      </c>
      <c r="B57" s="409" t="s">
        <v>580</v>
      </c>
      <c r="C57" s="409" t="s">
        <v>429</v>
      </c>
      <c r="D57" s="409">
        <v>580450898</v>
      </c>
      <c r="E57" s="409">
        <v>41099000</v>
      </c>
      <c r="F57" s="409" t="s">
        <v>261</v>
      </c>
      <c r="G57" s="409">
        <v>2024</v>
      </c>
      <c r="H57" s="410">
        <v>300000</v>
      </c>
      <c r="I57" s="410">
        <v>270525</v>
      </c>
      <c r="J57" s="409" t="s">
        <v>431</v>
      </c>
      <c r="K57" s="409" t="s">
        <v>432</v>
      </c>
      <c r="L57" s="409">
        <v>16713</v>
      </c>
    </row>
    <row r="58" spans="1:12" s="407" customFormat="1" ht="15" hidden="1" x14ac:dyDescent="0.25">
      <c r="A58" s="408">
        <v>1001735047</v>
      </c>
      <c r="B58" s="409" t="s">
        <v>467</v>
      </c>
      <c r="C58" s="409" t="s">
        <v>653</v>
      </c>
      <c r="D58" s="409">
        <v>580327740</v>
      </c>
      <c r="E58" s="409">
        <v>40221541</v>
      </c>
      <c r="F58" s="409" t="s">
        <v>468</v>
      </c>
      <c r="G58" s="409">
        <v>2024</v>
      </c>
      <c r="H58" s="410">
        <v>110000</v>
      </c>
      <c r="I58" s="410">
        <v>0</v>
      </c>
      <c r="J58" s="409" t="s">
        <v>431</v>
      </c>
      <c r="K58" s="409" t="s">
        <v>432</v>
      </c>
      <c r="L58" s="409">
        <v>16707</v>
      </c>
    </row>
    <row r="59" spans="1:12" s="407" customFormat="1" ht="15" hidden="1" x14ac:dyDescent="0.25">
      <c r="A59" s="408">
        <v>1001735049</v>
      </c>
      <c r="B59" s="409" t="s">
        <v>469</v>
      </c>
      <c r="C59" s="409" t="s">
        <v>429</v>
      </c>
      <c r="D59" s="409">
        <v>580327740</v>
      </c>
      <c r="E59" s="409">
        <v>40221541</v>
      </c>
      <c r="F59" s="409" t="s">
        <v>468</v>
      </c>
      <c r="G59" s="409">
        <v>2024</v>
      </c>
      <c r="H59" s="410">
        <v>60000</v>
      </c>
      <c r="I59" s="410">
        <v>33360</v>
      </c>
      <c r="J59" s="409" t="s">
        <v>431</v>
      </c>
      <c r="K59" s="409" t="s">
        <v>432</v>
      </c>
      <c r="L59" s="409">
        <v>16707</v>
      </c>
    </row>
    <row r="60" spans="1:12" s="407" customFormat="1" ht="15" hidden="1" x14ac:dyDescent="0.25">
      <c r="A60" s="408">
        <v>1001735070</v>
      </c>
      <c r="B60" s="409" t="s">
        <v>269</v>
      </c>
      <c r="C60" s="409" t="s">
        <v>429</v>
      </c>
      <c r="D60" s="409">
        <v>580327740</v>
      </c>
      <c r="E60" s="409">
        <v>40221541</v>
      </c>
      <c r="F60" s="409" t="s">
        <v>468</v>
      </c>
      <c r="G60" s="409">
        <v>2024</v>
      </c>
      <c r="H60" s="410">
        <v>45000</v>
      </c>
      <c r="I60" s="410">
        <v>45000</v>
      </c>
      <c r="J60" s="409" t="s">
        <v>431</v>
      </c>
      <c r="K60" s="409" t="s">
        <v>432</v>
      </c>
      <c r="L60" s="409">
        <v>16707</v>
      </c>
    </row>
    <row r="61" spans="1:12" s="407" customFormat="1" ht="15" hidden="1" x14ac:dyDescent="0.25">
      <c r="A61" s="408">
        <v>1001735071</v>
      </c>
      <c r="B61" s="409" t="s">
        <v>268</v>
      </c>
      <c r="C61" s="409" t="s">
        <v>429</v>
      </c>
      <c r="D61" s="409">
        <v>580327740</v>
      </c>
      <c r="E61" s="409">
        <v>40221541</v>
      </c>
      <c r="F61" s="409" t="s">
        <v>468</v>
      </c>
      <c r="G61" s="409">
        <v>2024</v>
      </c>
      <c r="H61" s="410">
        <v>40000</v>
      </c>
      <c r="I61" s="410">
        <v>40000</v>
      </c>
      <c r="J61" s="409" t="s">
        <v>431</v>
      </c>
      <c r="K61" s="409" t="s">
        <v>432</v>
      </c>
      <c r="L61" s="409">
        <v>16707</v>
      </c>
    </row>
    <row r="62" spans="1:12" s="407" customFormat="1" ht="15" hidden="1" x14ac:dyDescent="0.25">
      <c r="A62" s="408">
        <v>1001735077</v>
      </c>
      <c r="B62" s="409" t="s">
        <v>377</v>
      </c>
      <c r="C62" s="409" t="s">
        <v>429</v>
      </c>
      <c r="D62" s="409">
        <v>580327740</v>
      </c>
      <c r="E62" s="409">
        <v>40221541</v>
      </c>
      <c r="F62" s="409" t="s">
        <v>468</v>
      </c>
      <c r="G62" s="409">
        <v>2024</v>
      </c>
      <c r="H62" s="410">
        <v>45000</v>
      </c>
      <c r="I62" s="410">
        <v>39550</v>
      </c>
      <c r="J62" s="409" t="s">
        <v>431</v>
      </c>
      <c r="K62" s="409" t="s">
        <v>432</v>
      </c>
      <c r="L62" s="409">
        <v>16707</v>
      </c>
    </row>
    <row r="63" spans="1:12" s="407" customFormat="1" ht="15" hidden="1" x14ac:dyDescent="0.25">
      <c r="A63" s="408">
        <v>1001735283</v>
      </c>
      <c r="B63" s="409" t="s">
        <v>470</v>
      </c>
      <c r="C63" s="409" t="s">
        <v>429</v>
      </c>
      <c r="D63" s="409">
        <v>580327740</v>
      </c>
      <c r="E63" s="409">
        <v>40221541</v>
      </c>
      <c r="F63" s="409" t="s">
        <v>468</v>
      </c>
      <c r="G63" s="409">
        <v>2024</v>
      </c>
      <c r="H63" s="410">
        <v>60000</v>
      </c>
      <c r="I63" s="410">
        <v>34468</v>
      </c>
      <c r="J63" s="409" t="s">
        <v>431</v>
      </c>
      <c r="K63" s="409" t="s">
        <v>432</v>
      </c>
      <c r="L63" s="409">
        <v>16713</v>
      </c>
    </row>
    <row r="64" spans="1:12" s="407" customFormat="1" ht="15" hidden="1" x14ac:dyDescent="0.25">
      <c r="A64" s="408">
        <v>1001735284</v>
      </c>
      <c r="B64" s="409" t="s">
        <v>471</v>
      </c>
      <c r="C64" s="409" t="s">
        <v>429</v>
      </c>
      <c r="D64" s="409">
        <v>580327740</v>
      </c>
      <c r="E64" s="409">
        <v>40221541</v>
      </c>
      <c r="F64" s="409" t="s">
        <v>468</v>
      </c>
      <c r="G64" s="409">
        <v>2024</v>
      </c>
      <c r="H64" s="410">
        <v>98000</v>
      </c>
      <c r="I64" s="410">
        <v>68222</v>
      </c>
      <c r="J64" s="409" t="s">
        <v>431</v>
      </c>
      <c r="K64" s="409" t="s">
        <v>432</v>
      </c>
      <c r="L64" s="409">
        <v>16713</v>
      </c>
    </row>
    <row r="65" spans="1:12" s="407" customFormat="1" ht="15" hidden="1" x14ac:dyDescent="0.25">
      <c r="A65" s="408">
        <v>1001735289</v>
      </c>
      <c r="B65" s="409" t="s">
        <v>472</v>
      </c>
      <c r="C65" s="409" t="s">
        <v>429</v>
      </c>
      <c r="D65" s="409">
        <v>580327740</v>
      </c>
      <c r="E65" s="409">
        <v>40221541</v>
      </c>
      <c r="F65" s="409" t="s">
        <v>468</v>
      </c>
      <c r="G65" s="409">
        <v>2024</v>
      </c>
      <c r="H65" s="410">
        <v>70000</v>
      </c>
      <c r="I65" s="410">
        <v>70000</v>
      </c>
      <c r="J65" s="409" t="s">
        <v>431</v>
      </c>
      <c r="K65" s="409" t="s">
        <v>432</v>
      </c>
      <c r="L65" s="409">
        <v>16711</v>
      </c>
    </row>
    <row r="66" spans="1:12" s="407" customFormat="1" ht="15" hidden="1" x14ac:dyDescent="0.25">
      <c r="A66" s="408">
        <v>1001735290</v>
      </c>
      <c r="B66" s="409" t="s">
        <v>473</v>
      </c>
      <c r="C66" s="409" t="s">
        <v>429</v>
      </c>
      <c r="D66" s="409">
        <v>580327740</v>
      </c>
      <c r="E66" s="409">
        <v>40221541</v>
      </c>
      <c r="F66" s="409" t="s">
        <v>468</v>
      </c>
      <c r="G66" s="409">
        <v>2024</v>
      </c>
      <c r="H66" s="410">
        <v>110000</v>
      </c>
      <c r="I66" s="410">
        <v>110000</v>
      </c>
      <c r="J66" s="409" t="s">
        <v>431</v>
      </c>
      <c r="K66" s="409" t="s">
        <v>432</v>
      </c>
      <c r="L66" s="409">
        <v>16711</v>
      </c>
    </row>
    <row r="67" spans="1:12" s="407" customFormat="1" ht="15" hidden="1" x14ac:dyDescent="0.25">
      <c r="A67" s="408">
        <v>1001735291</v>
      </c>
      <c r="B67" s="409" t="s">
        <v>474</v>
      </c>
      <c r="C67" s="409" t="s">
        <v>429</v>
      </c>
      <c r="D67" s="409">
        <v>580327740</v>
      </c>
      <c r="E67" s="409">
        <v>40221541</v>
      </c>
      <c r="F67" s="409" t="s">
        <v>468</v>
      </c>
      <c r="G67" s="409">
        <v>2024</v>
      </c>
      <c r="H67" s="410">
        <v>60000</v>
      </c>
      <c r="I67" s="410">
        <v>41052</v>
      </c>
      <c r="J67" s="409" t="s">
        <v>431</v>
      </c>
      <c r="K67" s="409" t="s">
        <v>432</v>
      </c>
      <c r="L67" s="409">
        <v>16711</v>
      </c>
    </row>
    <row r="68" spans="1:12" s="407" customFormat="1" ht="15" hidden="1" x14ac:dyDescent="0.25">
      <c r="A68" s="408">
        <v>1001735292</v>
      </c>
      <c r="B68" s="409" t="s">
        <v>475</v>
      </c>
      <c r="C68" s="409" t="s">
        <v>429</v>
      </c>
      <c r="D68" s="409">
        <v>580327740</v>
      </c>
      <c r="E68" s="409">
        <v>40221541</v>
      </c>
      <c r="F68" s="409" t="s">
        <v>468</v>
      </c>
      <c r="G68" s="409">
        <v>2024</v>
      </c>
      <c r="H68" s="410">
        <v>75000</v>
      </c>
      <c r="I68" s="410">
        <v>75000</v>
      </c>
      <c r="J68" s="409" t="s">
        <v>431</v>
      </c>
      <c r="K68" s="409" t="s">
        <v>432</v>
      </c>
      <c r="L68" s="409">
        <v>16711</v>
      </c>
    </row>
    <row r="69" spans="1:12" s="407" customFormat="1" ht="15" hidden="1" x14ac:dyDescent="0.25">
      <c r="A69" s="408">
        <v>1001735293</v>
      </c>
      <c r="B69" s="409" t="s">
        <v>476</v>
      </c>
      <c r="C69" s="409" t="s">
        <v>429</v>
      </c>
      <c r="D69" s="409">
        <v>580327740</v>
      </c>
      <c r="E69" s="409">
        <v>40221541</v>
      </c>
      <c r="F69" s="409" t="s">
        <v>468</v>
      </c>
      <c r="G69" s="409">
        <v>2024</v>
      </c>
      <c r="H69" s="410">
        <v>50000</v>
      </c>
      <c r="I69" s="410">
        <v>35739</v>
      </c>
      <c r="J69" s="409" t="s">
        <v>431</v>
      </c>
      <c r="K69" s="409" t="s">
        <v>432</v>
      </c>
      <c r="L69" s="409">
        <v>16711</v>
      </c>
    </row>
    <row r="70" spans="1:12" s="407" customFormat="1" ht="15" hidden="1" x14ac:dyDescent="0.25">
      <c r="A70" s="408">
        <v>1001735295</v>
      </c>
      <c r="B70" s="409" t="s">
        <v>477</v>
      </c>
      <c r="C70" s="409" t="s">
        <v>429</v>
      </c>
      <c r="D70" s="409">
        <v>580327740</v>
      </c>
      <c r="E70" s="409">
        <v>40221541</v>
      </c>
      <c r="F70" s="409" t="s">
        <v>468</v>
      </c>
      <c r="G70" s="409">
        <v>2024</v>
      </c>
      <c r="H70" s="410">
        <v>120000</v>
      </c>
      <c r="I70" s="410">
        <v>119821</v>
      </c>
      <c r="J70" s="409" t="s">
        <v>431</v>
      </c>
      <c r="K70" s="409" t="s">
        <v>432</v>
      </c>
      <c r="L70" s="409">
        <v>16711</v>
      </c>
    </row>
    <row r="71" spans="1:12" s="407" customFormat="1" ht="15" hidden="1" x14ac:dyDescent="0.25">
      <c r="A71" s="408">
        <v>1001735296</v>
      </c>
      <c r="B71" s="409" t="s">
        <v>478</v>
      </c>
      <c r="C71" s="409" t="s">
        <v>429</v>
      </c>
      <c r="D71" s="409">
        <v>580327740</v>
      </c>
      <c r="E71" s="409">
        <v>40221541</v>
      </c>
      <c r="F71" s="409" t="s">
        <v>468</v>
      </c>
      <c r="G71" s="409">
        <v>2024</v>
      </c>
      <c r="H71" s="410">
        <v>130000</v>
      </c>
      <c r="I71" s="410">
        <v>130000</v>
      </c>
      <c r="J71" s="409" t="s">
        <v>431</v>
      </c>
      <c r="K71" s="409" t="s">
        <v>432</v>
      </c>
      <c r="L71" s="409">
        <v>16711</v>
      </c>
    </row>
    <row r="72" spans="1:12" s="407" customFormat="1" ht="15" hidden="1" x14ac:dyDescent="0.25">
      <c r="A72" s="408">
        <v>1001735297</v>
      </c>
      <c r="B72" s="409" t="s">
        <v>479</v>
      </c>
      <c r="C72" s="409" t="s">
        <v>429</v>
      </c>
      <c r="D72" s="409">
        <v>580327740</v>
      </c>
      <c r="E72" s="409">
        <v>40221541</v>
      </c>
      <c r="F72" s="409" t="s">
        <v>468</v>
      </c>
      <c r="G72" s="409">
        <v>2024</v>
      </c>
      <c r="H72" s="410">
        <v>60000</v>
      </c>
      <c r="I72" s="410">
        <v>38495</v>
      </c>
      <c r="J72" s="409" t="s">
        <v>431</v>
      </c>
      <c r="K72" s="409" t="s">
        <v>432</v>
      </c>
      <c r="L72" s="409">
        <v>16711</v>
      </c>
    </row>
    <row r="73" spans="1:12" s="407" customFormat="1" ht="15" hidden="1" x14ac:dyDescent="0.25">
      <c r="A73" s="408">
        <v>1001735298</v>
      </c>
      <c r="B73" s="409" t="s">
        <v>581</v>
      </c>
      <c r="C73" s="409" t="s">
        <v>429</v>
      </c>
      <c r="D73" s="409">
        <v>580327740</v>
      </c>
      <c r="E73" s="409">
        <v>40221541</v>
      </c>
      <c r="F73" s="409" t="s">
        <v>468</v>
      </c>
      <c r="G73" s="409">
        <v>2024</v>
      </c>
      <c r="H73" s="410">
        <v>70000</v>
      </c>
      <c r="I73" s="410">
        <v>65368</v>
      </c>
      <c r="J73" s="409" t="s">
        <v>431</v>
      </c>
      <c r="K73" s="409" t="s">
        <v>432</v>
      </c>
      <c r="L73" s="409">
        <v>16711</v>
      </c>
    </row>
    <row r="74" spans="1:12" s="407" customFormat="1" ht="15" hidden="1" x14ac:dyDescent="0.25">
      <c r="A74" s="408">
        <v>1001735300</v>
      </c>
      <c r="B74" s="409" t="s">
        <v>582</v>
      </c>
      <c r="C74" s="409" t="s">
        <v>429</v>
      </c>
      <c r="D74" s="409">
        <v>580327740</v>
      </c>
      <c r="E74" s="409">
        <v>40221541</v>
      </c>
      <c r="F74" s="409" t="s">
        <v>468</v>
      </c>
      <c r="G74" s="409">
        <v>2024</v>
      </c>
      <c r="H74" s="410">
        <v>80000</v>
      </c>
      <c r="I74" s="410">
        <v>80000</v>
      </c>
      <c r="J74" s="409" t="s">
        <v>431</v>
      </c>
      <c r="K74" s="409" t="s">
        <v>432</v>
      </c>
      <c r="L74" s="409">
        <v>16711</v>
      </c>
    </row>
    <row r="75" spans="1:12" s="407" customFormat="1" ht="15" hidden="1" x14ac:dyDescent="0.25">
      <c r="A75" s="408">
        <v>1001735301</v>
      </c>
      <c r="B75" s="409" t="s">
        <v>481</v>
      </c>
      <c r="C75" s="409" t="s">
        <v>429</v>
      </c>
      <c r="D75" s="409">
        <v>580327740</v>
      </c>
      <c r="E75" s="409">
        <v>40221541</v>
      </c>
      <c r="F75" s="409" t="s">
        <v>468</v>
      </c>
      <c r="G75" s="409">
        <v>2024</v>
      </c>
      <c r="H75" s="410">
        <v>65000</v>
      </c>
      <c r="I75" s="410">
        <v>65000</v>
      </c>
      <c r="J75" s="409" t="s">
        <v>431</v>
      </c>
      <c r="K75" s="409" t="s">
        <v>432</v>
      </c>
      <c r="L75" s="409">
        <v>16711</v>
      </c>
    </row>
    <row r="76" spans="1:12" s="407" customFormat="1" ht="15" hidden="1" x14ac:dyDescent="0.25">
      <c r="A76" s="408">
        <v>1001735302</v>
      </c>
      <c r="B76" s="409" t="s">
        <v>482</v>
      </c>
      <c r="C76" s="409" t="s">
        <v>429</v>
      </c>
      <c r="D76" s="409">
        <v>580327740</v>
      </c>
      <c r="E76" s="409">
        <v>40221541</v>
      </c>
      <c r="F76" s="409" t="s">
        <v>468</v>
      </c>
      <c r="G76" s="409">
        <v>2024</v>
      </c>
      <c r="H76" s="410">
        <v>95000</v>
      </c>
      <c r="I76" s="410">
        <v>87848</v>
      </c>
      <c r="J76" s="409" t="s">
        <v>431</v>
      </c>
      <c r="K76" s="409" t="s">
        <v>432</v>
      </c>
      <c r="L76" s="409">
        <v>16711</v>
      </c>
    </row>
    <row r="77" spans="1:12" s="407" customFormat="1" ht="15" hidden="1" x14ac:dyDescent="0.25">
      <c r="A77" s="408">
        <v>1001735305</v>
      </c>
      <c r="B77" s="409" t="s">
        <v>483</v>
      </c>
      <c r="C77" s="409" t="s">
        <v>429</v>
      </c>
      <c r="D77" s="409">
        <v>580327740</v>
      </c>
      <c r="E77" s="409">
        <v>40221541</v>
      </c>
      <c r="F77" s="409" t="s">
        <v>468</v>
      </c>
      <c r="G77" s="409">
        <v>2024</v>
      </c>
      <c r="H77" s="410">
        <v>65000</v>
      </c>
      <c r="I77" s="410">
        <v>52512</v>
      </c>
      <c r="J77" s="409" t="s">
        <v>431</v>
      </c>
      <c r="K77" s="409" t="s">
        <v>432</v>
      </c>
      <c r="L77" s="409">
        <v>16711</v>
      </c>
    </row>
    <row r="78" spans="1:12" s="407" customFormat="1" ht="15" hidden="1" x14ac:dyDescent="0.25">
      <c r="A78" s="408">
        <v>1001735306</v>
      </c>
      <c r="B78" s="409" t="s">
        <v>484</v>
      </c>
      <c r="C78" s="409" t="s">
        <v>429</v>
      </c>
      <c r="D78" s="409">
        <v>580327740</v>
      </c>
      <c r="E78" s="409">
        <v>40221541</v>
      </c>
      <c r="F78" s="409" t="s">
        <v>468</v>
      </c>
      <c r="G78" s="409">
        <v>2024</v>
      </c>
      <c r="H78" s="410">
        <v>65000</v>
      </c>
      <c r="I78" s="410">
        <v>61224</v>
      </c>
      <c r="J78" s="409" t="s">
        <v>431</v>
      </c>
      <c r="K78" s="409" t="s">
        <v>432</v>
      </c>
      <c r="L78" s="409">
        <v>16711</v>
      </c>
    </row>
    <row r="79" spans="1:12" s="407" customFormat="1" ht="15" hidden="1" x14ac:dyDescent="0.25">
      <c r="A79" s="408">
        <v>1001735307</v>
      </c>
      <c r="B79" s="409" t="s">
        <v>485</v>
      </c>
      <c r="C79" s="409" t="s">
        <v>429</v>
      </c>
      <c r="D79" s="409">
        <v>580327740</v>
      </c>
      <c r="E79" s="409">
        <v>40221541</v>
      </c>
      <c r="F79" s="409" t="s">
        <v>468</v>
      </c>
      <c r="G79" s="409">
        <v>2024</v>
      </c>
      <c r="H79" s="410">
        <v>65000</v>
      </c>
      <c r="I79" s="410">
        <v>53364</v>
      </c>
      <c r="J79" s="409" t="s">
        <v>431</v>
      </c>
      <c r="K79" s="409" t="s">
        <v>432</v>
      </c>
      <c r="L79" s="409">
        <v>16711</v>
      </c>
    </row>
    <row r="80" spans="1:12" s="407" customFormat="1" ht="15" hidden="1" x14ac:dyDescent="0.25">
      <c r="A80" s="408">
        <v>1001735308</v>
      </c>
      <c r="B80" s="409" t="s">
        <v>583</v>
      </c>
      <c r="C80" s="409" t="s">
        <v>429</v>
      </c>
      <c r="D80" s="409">
        <v>580327740</v>
      </c>
      <c r="E80" s="409">
        <v>40221541</v>
      </c>
      <c r="F80" s="409" t="s">
        <v>468</v>
      </c>
      <c r="G80" s="409">
        <v>2024</v>
      </c>
      <c r="H80" s="410">
        <v>55000</v>
      </c>
      <c r="I80" s="410">
        <v>55000</v>
      </c>
      <c r="J80" s="409" t="s">
        <v>431</v>
      </c>
      <c r="K80" s="409" t="s">
        <v>432</v>
      </c>
      <c r="L80" s="409">
        <v>16711</v>
      </c>
    </row>
    <row r="81" spans="1:12" s="407" customFormat="1" ht="15" hidden="1" x14ac:dyDescent="0.25">
      <c r="A81" s="408">
        <v>1001735309</v>
      </c>
      <c r="B81" s="409" t="s">
        <v>486</v>
      </c>
      <c r="C81" s="409" t="s">
        <v>429</v>
      </c>
      <c r="D81" s="409">
        <v>580327740</v>
      </c>
      <c r="E81" s="409">
        <v>40221541</v>
      </c>
      <c r="F81" s="409" t="s">
        <v>468</v>
      </c>
      <c r="G81" s="409">
        <v>2024</v>
      </c>
      <c r="H81" s="410">
        <v>90000</v>
      </c>
      <c r="I81" s="410">
        <v>90000</v>
      </c>
      <c r="J81" s="409" t="s">
        <v>431</v>
      </c>
      <c r="K81" s="409" t="s">
        <v>432</v>
      </c>
      <c r="L81" s="409">
        <v>16711</v>
      </c>
    </row>
    <row r="82" spans="1:12" s="407" customFormat="1" ht="15" hidden="1" x14ac:dyDescent="0.25">
      <c r="A82" s="408">
        <v>1001735320</v>
      </c>
      <c r="B82" s="409" t="s">
        <v>492</v>
      </c>
      <c r="C82" s="409" t="s">
        <v>429</v>
      </c>
      <c r="D82" s="409">
        <v>580327740</v>
      </c>
      <c r="E82" s="409">
        <v>40221541</v>
      </c>
      <c r="F82" s="409" t="s">
        <v>468</v>
      </c>
      <c r="G82" s="409">
        <v>2024</v>
      </c>
      <c r="H82" s="410">
        <v>80000</v>
      </c>
      <c r="I82" s="410">
        <v>75166</v>
      </c>
      <c r="J82" s="409" t="s">
        <v>431</v>
      </c>
      <c r="K82" s="409" t="s">
        <v>432</v>
      </c>
      <c r="L82" s="409">
        <v>16711</v>
      </c>
    </row>
    <row r="83" spans="1:12" s="407" customFormat="1" ht="15" hidden="1" x14ac:dyDescent="0.25">
      <c r="A83" s="408">
        <v>1001735321</v>
      </c>
      <c r="B83" s="409" t="s">
        <v>525</v>
      </c>
      <c r="C83" s="409" t="s">
        <v>429</v>
      </c>
      <c r="D83" s="409">
        <v>580327740</v>
      </c>
      <c r="E83" s="409">
        <v>40221541</v>
      </c>
      <c r="F83" s="409" t="s">
        <v>468</v>
      </c>
      <c r="G83" s="409">
        <v>2024</v>
      </c>
      <c r="H83" s="410">
        <v>50000</v>
      </c>
      <c r="I83" s="410">
        <v>31521</v>
      </c>
      <c r="J83" s="409" t="s">
        <v>431</v>
      </c>
      <c r="K83" s="409" t="s">
        <v>432</v>
      </c>
      <c r="L83" s="409">
        <v>16711</v>
      </c>
    </row>
    <row r="84" spans="1:12" s="407" customFormat="1" ht="15" hidden="1" x14ac:dyDescent="0.25">
      <c r="A84" s="408">
        <v>1001735322</v>
      </c>
      <c r="B84" s="409" t="s">
        <v>493</v>
      </c>
      <c r="C84" s="409" t="s">
        <v>429</v>
      </c>
      <c r="D84" s="409">
        <v>580327740</v>
      </c>
      <c r="E84" s="409">
        <v>40221541</v>
      </c>
      <c r="F84" s="409" t="s">
        <v>468</v>
      </c>
      <c r="G84" s="409">
        <v>2024</v>
      </c>
      <c r="H84" s="410">
        <v>130000</v>
      </c>
      <c r="I84" s="410">
        <v>65924</v>
      </c>
      <c r="J84" s="409" t="s">
        <v>431</v>
      </c>
      <c r="K84" s="409" t="s">
        <v>432</v>
      </c>
      <c r="L84" s="409">
        <v>16711</v>
      </c>
    </row>
    <row r="85" spans="1:12" s="407" customFormat="1" ht="15" hidden="1" x14ac:dyDescent="0.25">
      <c r="A85" s="408">
        <v>1001735323</v>
      </c>
      <c r="B85" s="409" t="s">
        <v>539</v>
      </c>
      <c r="C85" s="409" t="s">
        <v>429</v>
      </c>
      <c r="D85" s="409">
        <v>580327740</v>
      </c>
      <c r="E85" s="409">
        <v>40221541</v>
      </c>
      <c r="F85" s="409" t="s">
        <v>468</v>
      </c>
      <c r="G85" s="409">
        <v>2024</v>
      </c>
      <c r="H85" s="410">
        <v>70000</v>
      </c>
      <c r="I85" s="410">
        <v>70000</v>
      </c>
      <c r="J85" s="409" t="s">
        <v>431</v>
      </c>
      <c r="K85" s="409" t="s">
        <v>432</v>
      </c>
      <c r="L85" s="409">
        <v>16711</v>
      </c>
    </row>
    <row r="86" spans="1:12" s="407" customFormat="1" ht="15" hidden="1" x14ac:dyDescent="0.25">
      <c r="A86" s="408">
        <v>1001735669</v>
      </c>
      <c r="B86" s="409" t="s">
        <v>584</v>
      </c>
      <c r="C86" s="409" t="s">
        <v>429</v>
      </c>
      <c r="D86" s="409">
        <v>580455939</v>
      </c>
      <c r="E86" s="409">
        <v>41103047</v>
      </c>
      <c r="F86" s="409" t="s">
        <v>529</v>
      </c>
      <c r="G86" s="409">
        <v>2024</v>
      </c>
      <c r="H86" s="410">
        <v>750000</v>
      </c>
      <c r="I86" s="410">
        <v>307939</v>
      </c>
      <c r="J86" s="409" t="s">
        <v>431</v>
      </c>
      <c r="K86" s="409" t="s">
        <v>432</v>
      </c>
      <c r="L86" s="409">
        <v>16710</v>
      </c>
    </row>
    <row r="87" spans="1:12" s="407" customFormat="1" ht="15" hidden="1" x14ac:dyDescent="0.25">
      <c r="A87" s="408">
        <v>1001735673</v>
      </c>
      <c r="B87" s="409" t="s">
        <v>585</v>
      </c>
      <c r="C87" s="409" t="s">
        <v>429</v>
      </c>
      <c r="D87" s="409">
        <v>580327740</v>
      </c>
      <c r="E87" s="409">
        <v>40221541</v>
      </c>
      <c r="F87" s="409" t="s">
        <v>468</v>
      </c>
      <c r="G87" s="409">
        <v>2024</v>
      </c>
      <c r="H87" s="410">
        <v>170000</v>
      </c>
      <c r="I87" s="410">
        <v>118433</v>
      </c>
      <c r="J87" s="409" t="s">
        <v>431</v>
      </c>
      <c r="K87" s="409" t="s">
        <v>432</v>
      </c>
      <c r="L87" s="409">
        <v>16710</v>
      </c>
    </row>
    <row r="88" spans="1:12" s="407" customFormat="1" ht="15" hidden="1" x14ac:dyDescent="0.25">
      <c r="A88" s="408">
        <v>1001735853</v>
      </c>
      <c r="B88" s="409" t="s">
        <v>361</v>
      </c>
      <c r="C88" s="409" t="s">
        <v>429</v>
      </c>
      <c r="D88" s="409">
        <v>580222545</v>
      </c>
      <c r="E88" s="409">
        <v>40216045</v>
      </c>
      <c r="F88" s="409" t="s">
        <v>461</v>
      </c>
      <c r="G88" s="409">
        <v>2024</v>
      </c>
      <c r="H88" s="410">
        <v>200000</v>
      </c>
      <c r="I88" s="410">
        <v>88988</v>
      </c>
      <c r="J88" s="409" t="s">
        <v>431</v>
      </c>
      <c r="K88" s="409" t="s">
        <v>432</v>
      </c>
      <c r="L88" s="409">
        <v>16707</v>
      </c>
    </row>
    <row r="89" spans="1:12" s="407" customFormat="1" ht="15" hidden="1" x14ac:dyDescent="0.25">
      <c r="A89" s="408">
        <v>1001736112</v>
      </c>
      <c r="B89" s="409" t="s">
        <v>586</v>
      </c>
      <c r="C89" s="409" t="s">
        <v>429</v>
      </c>
      <c r="D89" s="409">
        <v>514810860</v>
      </c>
      <c r="E89" s="409">
        <v>40821681</v>
      </c>
      <c r="F89" s="409" t="s">
        <v>500</v>
      </c>
      <c r="G89" s="409">
        <v>2024</v>
      </c>
      <c r="H89" s="410">
        <v>60000</v>
      </c>
      <c r="I89" s="410">
        <v>60000</v>
      </c>
      <c r="J89" s="409" t="s">
        <v>431</v>
      </c>
      <c r="K89" s="409" t="s">
        <v>432</v>
      </c>
      <c r="L89" s="409">
        <v>16712</v>
      </c>
    </row>
    <row r="90" spans="1:12" ht="15" x14ac:dyDescent="0.25">
      <c r="A90" s="592">
        <v>1001736127</v>
      </c>
      <c r="B90" s="593" t="s">
        <v>362</v>
      </c>
      <c r="C90" s="593" t="s">
        <v>429</v>
      </c>
      <c r="D90" s="593">
        <v>580186377</v>
      </c>
      <c r="E90" s="593">
        <v>40000168</v>
      </c>
      <c r="F90" s="593" t="s">
        <v>401</v>
      </c>
      <c r="G90" s="593">
        <v>2024</v>
      </c>
      <c r="H90" s="594">
        <v>500000</v>
      </c>
      <c r="I90" s="594">
        <v>130274</v>
      </c>
      <c r="J90" s="593" t="s">
        <v>431</v>
      </c>
      <c r="K90" s="593" t="s">
        <v>432</v>
      </c>
      <c r="L90" s="593">
        <v>16707</v>
      </c>
    </row>
    <row r="91" spans="1:12" s="407" customFormat="1" ht="15" hidden="1" x14ac:dyDescent="0.25">
      <c r="A91" s="408">
        <v>1001736146</v>
      </c>
      <c r="B91" s="409" t="s">
        <v>360</v>
      </c>
      <c r="C91" s="409" t="s">
        <v>429</v>
      </c>
      <c r="D91" s="409">
        <v>580198471</v>
      </c>
      <c r="E91" s="409">
        <v>40000173</v>
      </c>
      <c r="F91" s="409" t="s">
        <v>449</v>
      </c>
      <c r="G91" s="409">
        <v>2024</v>
      </c>
      <c r="H91" s="410">
        <v>4000000</v>
      </c>
      <c r="I91" s="410">
        <v>3497829</v>
      </c>
      <c r="J91" s="409" t="s">
        <v>431</v>
      </c>
      <c r="K91" s="409" t="s">
        <v>432</v>
      </c>
      <c r="L91" s="409">
        <v>16715</v>
      </c>
    </row>
    <row r="92" spans="1:12" s="407" customFormat="1" ht="15" hidden="1" x14ac:dyDescent="0.25">
      <c r="A92" s="408">
        <v>1001736171</v>
      </c>
      <c r="B92" s="409" t="s">
        <v>587</v>
      </c>
      <c r="C92" s="409" t="s">
        <v>429</v>
      </c>
      <c r="D92" s="409">
        <v>580021897</v>
      </c>
      <c r="E92" s="409">
        <v>40000074</v>
      </c>
      <c r="F92" s="409" t="s">
        <v>537</v>
      </c>
      <c r="G92" s="409">
        <v>2024</v>
      </c>
      <c r="H92" s="410">
        <v>200000</v>
      </c>
      <c r="I92" s="410">
        <v>142584</v>
      </c>
      <c r="J92" s="409" t="s">
        <v>431</v>
      </c>
      <c r="K92" s="409" t="s">
        <v>432</v>
      </c>
      <c r="L92" s="409">
        <v>16713</v>
      </c>
    </row>
    <row r="93" spans="1:12" ht="15" x14ac:dyDescent="0.25">
      <c r="A93" s="592">
        <v>1001736172</v>
      </c>
      <c r="B93" s="593" t="s">
        <v>366</v>
      </c>
      <c r="C93" s="593" t="s">
        <v>429</v>
      </c>
      <c r="D93" s="593">
        <v>580186377</v>
      </c>
      <c r="E93" s="593">
        <v>40000168</v>
      </c>
      <c r="F93" s="593" t="s">
        <v>401</v>
      </c>
      <c r="G93" s="593">
        <v>2024</v>
      </c>
      <c r="H93" s="594">
        <v>120000</v>
      </c>
      <c r="I93" s="594">
        <v>60617</v>
      </c>
      <c r="J93" s="593" t="s">
        <v>431</v>
      </c>
      <c r="K93" s="593" t="s">
        <v>432</v>
      </c>
      <c r="L93" s="593">
        <v>16707</v>
      </c>
    </row>
    <row r="94" spans="1:12" s="407" customFormat="1" ht="15" hidden="1" x14ac:dyDescent="0.25">
      <c r="A94" s="408">
        <v>1001736268</v>
      </c>
      <c r="B94" s="409" t="s">
        <v>588</v>
      </c>
      <c r="C94" s="409" t="s">
        <v>429</v>
      </c>
      <c r="D94" s="409">
        <v>580183606</v>
      </c>
      <c r="E94" s="409">
        <v>40000167</v>
      </c>
      <c r="F94" s="409" t="s">
        <v>536</v>
      </c>
      <c r="G94" s="409">
        <v>2024</v>
      </c>
      <c r="H94" s="410">
        <v>500000</v>
      </c>
      <c r="I94" s="410">
        <v>156832</v>
      </c>
      <c r="J94" s="409" t="s">
        <v>431</v>
      </c>
      <c r="K94" s="409" t="s">
        <v>432</v>
      </c>
      <c r="L94" s="409">
        <v>16716</v>
      </c>
    </row>
    <row r="95" spans="1:12" s="407" customFormat="1" ht="15" hidden="1" x14ac:dyDescent="0.25">
      <c r="A95" s="408">
        <v>1001736276</v>
      </c>
      <c r="B95" s="409" t="s">
        <v>589</v>
      </c>
      <c r="C95" s="409" t="s">
        <v>429</v>
      </c>
      <c r="D95" s="409">
        <v>580091395</v>
      </c>
      <c r="E95" s="409">
        <v>40000456</v>
      </c>
      <c r="F95" s="409" t="s">
        <v>450</v>
      </c>
      <c r="G95" s="409">
        <v>2024</v>
      </c>
      <c r="H95" s="410">
        <v>250000</v>
      </c>
      <c r="I95" s="410">
        <v>124712</v>
      </c>
      <c r="J95" s="409" t="s">
        <v>431</v>
      </c>
      <c r="K95" s="409" t="s">
        <v>432</v>
      </c>
      <c r="L95" s="409">
        <v>16713</v>
      </c>
    </row>
    <row r="96" spans="1:12" s="407" customFormat="1" ht="15" hidden="1" x14ac:dyDescent="0.25">
      <c r="A96" s="408">
        <v>1001736355</v>
      </c>
      <c r="B96" s="409" t="s">
        <v>395</v>
      </c>
      <c r="C96" s="409" t="s">
        <v>429</v>
      </c>
      <c r="D96" s="409">
        <v>580586808</v>
      </c>
      <c r="E96" s="409">
        <v>41482886</v>
      </c>
      <c r="F96" s="409" t="s">
        <v>405</v>
      </c>
      <c r="G96" s="409">
        <v>2024</v>
      </c>
      <c r="H96" s="410">
        <v>100000</v>
      </c>
      <c r="I96" s="410">
        <v>74736</v>
      </c>
      <c r="J96" s="409" t="s">
        <v>431</v>
      </c>
      <c r="K96" s="409" t="s">
        <v>432</v>
      </c>
      <c r="L96" s="409">
        <v>16707</v>
      </c>
    </row>
    <row r="97" spans="1:12" s="407" customFormat="1" ht="15" hidden="1" x14ac:dyDescent="0.25">
      <c r="A97" s="408">
        <v>1001736357</v>
      </c>
      <c r="B97" s="409" t="s">
        <v>365</v>
      </c>
      <c r="C97" s="409" t="s">
        <v>429</v>
      </c>
      <c r="D97" s="409">
        <v>580431245</v>
      </c>
      <c r="E97" s="409">
        <v>40228523</v>
      </c>
      <c r="F97" s="409" t="s">
        <v>408</v>
      </c>
      <c r="G97" s="409">
        <v>2024</v>
      </c>
      <c r="H97" s="410">
        <v>150000</v>
      </c>
      <c r="I97" s="410">
        <v>42537</v>
      </c>
      <c r="J97" s="409" t="s">
        <v>431</v>
      </c>
      <c r="K97" s="409" t="s">
        <v>432</v>
      </c>
      <c r="L97" s="409">
        <v>16707</v>
      </c>
    </row>
    <row r="98" spans="1:12" s="407" customFormat="1" ht="15" hidden="1" x14ac:dyDescent="0.25">
      <c r="A98" s="408">
        <v>1001736563</v>
      </c>
      <c r="B98" s="409" t="s">
        <v>590</v>
      </c>
      <c r="C98" s="409" t="s">
        <v>429</v>
      </c>
      <c r="D98" s="409">
        <v>580515815</v>
      </c>
      <c r="E98" s="409">
        <v>40984631</v>
      </c>
      <c r="F98" s="409" t="s">
        <v>488</v>
      </c>
      <c r="G98" s="409">
        <v>2024</v>
      </c>
      <c r="H98" s="410">
        <v>200000</v>
      </c>
      <c r="I98" s="410">
        <v>121928</v>
      </c>
      <c r="J98" s="409" t="s">
        <v>431</v>
      </c>
      <c r="K98" s="409" t="s">
        <v>432</v>
      </c>
      <c r="L98" s="409">
        <v>16716</v>
      </c>
    </row>
    <row r="99" spans="1:12" s="407" customFormat="1" ht="15" hidden="1" x14ac:dyDescent="0.25">
      <c r="A99" s="408">
        <v>1001745319</v>
      </c>
      <c r="B99" s="409" t="s">
        <v>367</v>
      </c>
      <c r="C99" s="409" t="s">
        <v>429</v>
      </c>
      <c r="D99" s="409">
        <v>500250006</v>
      </c>
      <c r="E99" s="409">
        <v>20000201</v>
      </c>
      <c r="F99" s="409" t="s">
        <v>265</v>
      </c>
      <c r="G99" s="409">
        <v>2024</v>
      </c>
      <c r="H99" s="410">
        <v>90000</v>
      </c>
      <c r="I99" s="410">
        <v>75631</v>
      </c>
      <c r="J99" s="409" t="s">
        <v>431</v>
      </c>
      <c r="K99" s="409" t="s">
        <v>432</v>
      </c>
      <c r="L99" s="409">
        <v>16761</v>
      </c>
    </row>
    <row r="100" spans="1:12" s="407" customFormat="1" ht="15" hidden="1" x14ac:dyDescent="0.25">
      <c r="A100" s="408">
        <v>1001745379</v>
      </c>
      <c r="B100" s="409" t="s">
        <v>591</v>
      </c>
      <c r="C100" s="409" t="s">
        <v>429</v>
      </c>
      <c r="D100" s="409">
        <v>580016145</v>
      </c>
      <c r="E100" s="409">
        <v>40000343</v>
      </c>
      <c r="F100" s="409" t="s">
        <v>522</v>
      </c>
      <c r="G100" s="409">
        <v>2024</v>
      </c>
      <c r="H100" s="410">
        <v>1712500</v>
      </c>
      <c r="I100" s="410">
        <v>1059487</v>
      </c>
      <c r="J100" s="409" t="s">
        <v>431</v>
      </c>
      <c r="K100" s="409" t="s">
        <v>432</v>
      </c>
      <c r="L100" s="409">
        <v>16712</v>
      </c>
    </row>
    <row r="101" spans="1:12" s="407" customFormat="1" ht="15" hidden="1" x14ac:dyDescent="0.25">
      <c r="A101" s="408">
        <v>1001745380</v>
      </c>
      <c r="B101" s="409" t="s">
        <v>592</v>
      </c>
      <c r="C101" s="409" t="s">
        <v>429</v>
      </c>
      <c r="D101" s="409">
        <v>580147239</v>
      </c>
      <c r="E101" s="409">
        <v>40000506</v>
      </c>
      <c r="F101" s="409" t="s">
        <v>466</v>
      </c>
      <c r="G101" s="409">
        <v>2024</v>
      </c>
      <c r="H101" s="410">
        <v>450000</v>
      </c>
      <c r="I101" s="410">
        <v>311501</v>
      </c>
      <c r="J101" s="409" t="s">
        <v>431</v>
      </c>
      <c r="K101" s="409" t="s">
        <v>432</v>
      </c>
      <c r="L101" s="409">
        <v>16709</v>
      </c>
    </row>
    <row r="102" spans="1:12" s="407" customFormat="1" ht="15" hidden="1" x14ac:dyDescent="0.25">
      <c r="A102" s="408">
        <v>1001745383</v>
      </c>
      <c r="B102" s="409" t="s">
        <v>593</v>
      </c>
      <c r="C102" s="409" t="s">
        <v>429</v>
      </c>
      <c r="D102" s="409">
        <v>500284005</v>
      </c>
      <c r="E102" s="409">
        <v>20000248</v>
      </c>
      <c r="F102" s="409" t="s">
        <v>503</v>
      </c>
      <c r="G102" s="409">
        <v>2024</v>
      </c>
      <c r="H102" s="410">
        <v>60000</v>
      </c>
      <c r="I102" s="410">
        <v>33314</v>
      </c>
      <c r="J102" s="409" t="s">
        <v>431</v>
      </c>
      <c r="K102" s="409" t="s">
        <v>432</v>
      </c>
      <c r="L102" s="409">
        <v>16756</v>
      </c>
    </row>
    <row r="103" spans="1:12" s="407" customFormat="1" ht="15" hidden="1" x14ac:dyDescent="0.25">
      <c r="A103" s="408">
        <v>1001745777</v>
      </c>
      <c r="B103" s="409" t="s">
        <v>360</v>
      </c>
      <c r="C103" s="409" t="s">
        <v>429</v>
      </c>
      <c r="D103" s="409">
        <v>580495976</v>
      </c>
      <c r="E103" s="409">
        <v>40462864</v>
      </c>
      <c r="F103" s="409" t="s">
        <v>437</v>
      </c>
      <c r="G103" s="409">
        <v>2024</v>
      </c>
      <c r="H103" s="410">
        <v>200000</v>
      </c>
      <c r="I103" s="410">
        <v>64784</v>
      </c>
      <c r="J103" s="409" t="s">
        <v>431</v>
      </c>
      <c r="K103" s="409" t="s">
        <v>432</v>
      </c>
      <c r="L103" s="409">
        <v>16707</v>
      </c>
    </row>
    <row r="104" spans="1:12" s="407" customFormat="1" ht="15" hidden="1" x14ac:dyDescent="0.25">
      <c r="A104" s="408">
        <v>1001745803</v>
      </c>
      <c r="B104" s="409" t="s">
        <v>579</v>
      </c>
      <c r="C104" s="409" t="s">
        <v>429</v>
      </c>
      <c r="D104" s="409">
        <v>580658334</v>
      </c>
      <c r="E104" s="409">
        <v>41634844</v>
      </c>
      <c r="F104" s="409" t="s">
        <v>514</v>
      </c>
      <c r="G104" s="409">
        <v>2024</v>
      </c>
      <c r="H104" s="410">
        <v>600000</v>
      </c>
      <c r="I104" s="410">
        <v>396934</v>
      </c>
      <c r="J104" s="409" t="s">
        <v>431</v>
      </c>
      <c r="K104" s="409" t="s">
        <v>432</v>
      </c>
      <c r="L104" s="409">
        <v>16715</v>
      </c>
    </row>
    <row r="105" spans="1:12" s="407" customFormat="1" ht="15" hidden="1" x14ac:dyDescent="0.25">
      <c r="A105" s="408">
        <v>1001746374</v>
      </c>
      <c r="B105" s="409" t="s">
        <v>594</v>
      </c>
      <c r="C105" s="409" t="s">
        <v>429</v>
      </c>
      <c r="D105" s="409">
        <v>580327740</v>
      </c>
      <c r="E105" s="409">
        <v>40221541</v>
      </c>
      <c r="F105" s="409" t="s">
        <v>468</v>
      </c>
      <c r="G105" s="409">
        <v>2024</v>
      </c>
      <c r="H105" s="410">
        <v>45000</v>
      </c>
      <c r="I105" s="410">
        <v>45000</v>
      </c>
      <c r="J105" s="409" t="s">
        <v>431</v>
      </c>
      <c r="K105" s="409" t="s">
        <v>432</v>
      </c>
      <c r="L105" s="409">
        <v>16711</v>
      </c>
    </row>
    <row r="106" spans="1:12" s="407" customFormat="1" ht="15" hidden="1" x14ac:dyDescent="0.25">
      <c r="A106" s="408">
        <v>1001746375</v>
      </c>
      <c r="B106" s="409" t="s">
        <v>595</v>
      </c>
      <c r="C106" s="409" t="s">
        <v>552</v>
      </c>
      <c r="D106" s="409">
        <v>580327740</v>
      </c>
      <c r="E106" s="409">
        <v>40221541</v>
      </c>
      <c r="F106" s="409" t="s">
        <v>468</v>
      </c>
      <c r="G106" s="409">
        <v>2024</v>
      </c>
      <c r="H106" s="410">
        <v>45000</v>
      </c>
      <c r="I106" s="410">
        <v>0</v>
      </c>
      <c r="J106" s="409" t="s">
        <v>431</v>
      </c>
      <c r="K106" s="409" t="s">
        <v>432</v>
      </c>
      <c r="L106" s="409">
        <v>16711</v>
      </c>
    </row>
    <row r="107" spans="1:12" s="407" customFormat="1" ht="15" hidden="1" x14ac:dyDescent="0.25">
      <c r="A107" s="408">
        <v>1001746376</v>
      </c>
      <c r="B107" s="409" t="s">
        <v>596</v>
      </c>
      <c r="C107" s="409" t="s">
        <v>429</v>
      </c>
      <c r="D107" s="409">
        <v>580327740</v>
      </c>
      <c r="E107" s="409">
        <v>40221541</v>
      </c>
      <c r="F107" s="409" t="s">
        <v>468</v>
      </c>
      <c r="G107" s="409">
        <v>2024</v>
      </c>
      <c r="H107" s="410">
        <v>60000</v>
      </c>
      <c r="I107" s="410">
        <v>33881</v>
      </c>
      <c r="J107" s="409" t="s">
        <v>431</v>
      </c>
      <c r="K107" s="409" t="s">
        <v>432</v>
      </c>
      <c r="L107" s="409">
        <v>16711</v>
      </c>
    </row>
    <row r="108" spans="1:12" s="407" customFormat="1" ht="15" hidden="1" x14ac:dyDescent="0.25">
      <c r="A108" s="408">
        <v>1001746377</v>
      </c>
      <c r="B108" s="409" t="s">
        <v>597</v>
      </c>
      <c r="C108" s="409" t="s">
        <v>552</v>
      </c>
      <c r="D108" s="409">
        <v>580327740</v>
      </c>
      <c r="E108" s="409">
        <v>40221541</v>
      </c>
      <c r="F108" s="409" t="s">
        <v>468</v>
      </c>
      <c r="G108" s="409">
        <v>2024</v>
      </c>
      <c r="H108" s="410">
        <v>60000</v>
      </c>
      <c r="I108" s="410">
        <v>0</v>
      </c>
      <c r="J108" s="409" t="s">
        <v>431</v>
      </c>
      <c r="K108" s="409" t="s">
        <v>432</v>
      </c>
      <c r="L108" s="409">
        <v>16711</v>
      </c>
    </row>
    <row r="109" spans="1:12" s="407" customFormat="1" ht="15" hidden="1" x14ac:dyDescent="0.25">
      <c r="A109" s="408">
        <v>1001746379</v>
      </c>
      <c r="B109" s="409" t="s">
        <v>598</v>
      </c>
      <c r="C109" s="409" t="s">
        <v>552</v>
      </c>
      <c r="D109" s="409">
        <v>580327740</v>
      </c>
      <c r="E109" s="409">
        <v>40221541</v>
      </c>
      <c r="F109" s="409" t="s">
        <v>468</v>
      </c>
      <c r="G109" s="409">
        <v>2024</v>
      </c>
      <c r="H109" s="410">
        <v>45000</v>
      </c>
      <c r="I109" s="410">
        <v>0</v>
      </c>
      <c r="J109" s="409" t="s">
        <v>431</v>
      </c>
      <c r="K109" s="409" t="s">
        <v>432</v>
      </c>
      <c r="L109" s="409">
        <v>16711</v>
      </c>
    </row>
    <row r="110" spans="1:12" s="407" customFormat="1" ht="15" hidden="1" x14ac:dyDescent="0.25">
      <c r="A110" s="408">
        <v>1001746400</v>
      </c>
      <c r="B110" s="409" t="s">
        <v>599</v>
      </c>
      <c r="C110" s="409" t="s">
        <v>552</v>
      </c>
      <c r="D110" s="409">
        <v>580327740</v>
      </c>
      <c r="E110" s="409">
        <v>40221541</v>
      </c>
      <c r="F110" s="409" t="s">
        <v>468</v>
      </c>
      <c r="G110" s="409">
        <v>2024</v>
      </c>
      <c r="H110" s="410">
        <v>50000</v>
      </c>
      <c r="I110" s="410">
        <v>0</v>
      </c>
      <c r="J110" s="409" t="s">
        <v>431</v>
      </c>
      <c r="K110" s="409" t="s">
        <v>432</v>
      </c>
      <c r="L110" s="409">
        <v>16711</v>
      </c>
    </row>
    <row r="111" spans="1:12" s="407" customFormat="1" ht="15" hidden="1" x14ac:dyDescent="0.25">
      <c r="A111" s="408">
        <v>1001746401</v>
      </c>
      <c r="B111" s="409" t="s">
        <v>600</v>
      </c>
      <c r="C111" s="409" t="s">
        <v>429</v>
      </c>
      <c r="D111" s="409">
        <v>580327740</v>
      </c>
      <c r="E111" s="409">
        <v>40221541</v>
      </c>
      <c r="F111" s="409" t="s">
        <v>468</v>
      </c>
      <c r="G111" s="409">
        <v>2024</v>
      </c>
      <c r="H111" s="410">
        <v>50000</v>
      </c>
      <c r="I111" s="410">
        <v>47983</v>
      </c>
      <c r="J111" s="409" t="s">
        <v>431</v>
      </c>
      <c r="K111" s="409" t="s">
        <v>432</v>
      </c>
      <c r="L111" s="409">
        <v>16711</v>
      </c>
    </row>
    <row r="112" spans="1:12" s="407" customFormat="1" ht="15" hidden="1" x14ac:dyDescent="0.25">
      <c r="A112" s="408">
        <v>1001746402</v>
      </c>
      <c r="B112" s="409" t="s">
        <v>656</v>
      </c>
      <c r="C112" s="409" t="s">
        <v>653</v>
      </c>
      <c r="D112" s="409">
        <v>580327740</v>
      </c>
      <c r="E112" s="409">
        <v>40221541</v>
      </c>
      <c r="F112" s="409" t="s">
        <v>468</v>
      </c>
      <c r="G112" s="409">
        <v>2024</v>
      </c>
      <c r="H112" s="410">
        <v>45000</v>
      </c>
      <c r="I112" s="410">
        <v>0</v>
      </c>
      <c r="J112" s="409" t="s">
        <v>431</v>
      </c>
      <c r="K112" s="409" t="s">
        <v>432</v>
      </c>
      <c r="L112" s="409">
        <v>16711</v>
      </c>
    </row>
    <row r="113" spans="1:12" s="407" customFormat="1" ht="15" hidden="1" x14ac:dyDescent="0.25">
      <c r="A113" s="408">
        <v>1001746403</v>
      </c>
      <c r="B113" s="409" t="s">
        <v>601</v>
      </c>
      <c r="C113" s="409" t="s">
        <v>429</v>
      </c>
      <c r="D113" s="409">
        <v>580327740</v>
      </c>
      <c r="E113" s="409">
        <v>40221541</v>
      </c>
      <c r="F113" s="409" t="s">
        <v>468</v>
      </c>
      <c r="G113" s="409">
        <v>2024</v>
      </c>
      <c r="H113" s="410">
        <v>60000</v>
      </c>
      <c r="I113" s="410">
        <v>33612</v>
      </c>
      <c r="J113" s="409" t="s">
        <v>431</v>
      </c>
      <c r="K113" s="409" t="s">
        <v>432</v>
      </c>
      <c r="L113" s="409">
        <v>16711</v>
      </c>
    </row>
    <row r="114" spans="1:12" s="407" customFormat="1" ht="15" hidden="1" x14ac:dyDescent="0.25">
      <c r="A114" s="408">
        <v>1001746404</v>
      </c>
      <c r="B114" s="409" t="s">
        <v>602</v>
      </c>
      <c r="C114" s="409" t="s">
        <v>429</v>
      </c>
      <c r="D114" s="409">
        <v>580327740</v>
      </c>
      <c r="E114" s="409">
        <v>40221541</v>
      </c>
      <c r="F114" s="409" t="s">
        <v>468</v>
      </c>
      <c r="G114" s="409">
        <v>2024</v>
      </c>
      <c r="H114" s="410">
        <v>45000</v>
      </c>
      <c r="I114" s="410">
        <v>38215</v>
      </c>
      <c r="J114" s="409" t="s">
        <v>431</v>
      </c>
      <c r="K114" s="409" t="s">
        <v>432</v>
      </c>
      <c r="L114" s="409">
        <v>16711</v>
      </c>
    </row>
    <row r="115" spans="1:12" s="407" customFormat="1" ht="15" hidden="1" x14ac:dyDescent="0.25">
      <c r="A115" s="408">
        <v>1001746424</v>
      </c>
      <c r="B115" s="409" t="s">
        <v>368</v>
      </c>
      <c r="C115" s="409" t="s">
        <v>429</v>
      </c>
      <c r="D115" s="409">
        <v>580609584</v>
      </c>
      <c r="E115" s="409">
        <v>41558072</v>
      </c>
      <c r="F115" s="409" t="s">
        <v>397</v>
      </c>
      <c r="G115" s="409">
        <v>2024</v>
      </c>
      <c r="H115" s="410">
        <v>500000</v>
      </c>
      <c r="I115" s="410">
        <v>70188</v>
      </c>
      <c r="J115" s="409" t="s">
        <v>431</v>
      </c>
      <c r="K115" s="409" t="s">
        <v>432</v>
      </c>
      <c r="L115" s="409">
        <v>16707</v>
      </c>
    </row>
    <row r="116" spans="1:12" s="407" customFormat="1" ht="15" hidden="1" x14ac:dyDescent="0.25">
      <c r="A116" s="408">
        <v>1001746505</v>
      </c>
      <c r="B116" s="409" t="s">
        <v>603</v>
      </c>
      <c r="C116" s="409" t="s">
        <v>429</v>
      </c>
      <c r="D116" s="409">
        <v>511757114</v>
      </c>
      <c r="E116" s="409">
        <v>40000291</v>
      </c>
      <c r="F116" s="409" t="s">
        <v>516</v>
      </c>
      <c r="G116" s="409">
        <v>2024</v>
      </c>
      <c r="H116" s="410">
        <v>160000</v>
      </c>
      <c r="I116" s="410">
        <v>106169</v>
      </c>
      <c r="J116" s="409" t="s">
        <v>431</v>
      </c>
      <c r="K116" s="409" t="s">
        <v>432</v>
      </c>
      <c r="L116" s="409">
        <v>16712</v>
      </c>
    </row>
    <row r="117" spans="1:12" s="407" customFormat="1" ht="15" hidden="1" x14ac:dyDescent="0.25">
      <c r="A117" s="408">
        <v>1001747548</v>
      </c>
      <c r="B117" s="409" t="s">
        <v>364</v>
      </c>
      <c r="C117" s="409" t="s">
        <v>552</v>
      </c>
      <c r="D117" s="409">
        <v>580238699</v>
      </c>
      <c r="E117" s="409">
        <v>40000594</v>
      </c>
      <c r="F117" s="409" t="s">
        <v>535</v>
      </c>
      <c r="G117" s="409">
        <v>2024</v>
      </c>
      <c r="H117" s="410">
        <v>45000</v>
      </c>
      <c r="I117" s="410">
        <v>0</v>
      </c>
      <c r="J117" s="409" t="s">
        <v>431</v>
      </c>
      <c r="K117" s="409" t="s">
        <v>432</v>
      </c>
      <c r="L117" s="409">
        <v>16707</v>
      </c>
    </row>
    <row r="118" spans="1:12" s="407" customFormat="1" ht="15" hidden="1" x14ac:dyDescent="0.25">
      <c r="A118" s="408">
        <v>1001747581</v>
      </c>
      <c r="B118" s="409" t="s">
        <v>534</v>
      </c>
      <c r="C118" s="409" t="s">
        <v>653</v>
      </c>
      <c r="D118" s="409">
        <v>580238699</v>
      </c>
      <c r="E118" s="409">
        <v>40000594</v>
      </c>
      <c r="F118" s="409" t="s">
        <v>535</v>
      </c>
      <c r="G118" s="409">
        <v>2024</v>
      </c>
      <c r="H118" s="410">
        <v>380000</v>
      </c>
      <c r="I118" s="410">
        <v>0</v>
      </c>
      <c r="J118" s="409" t="s">
        <v>431</v>
      </c>
      <c r="K118" s="409" t="s">
        <v>432</v>
      </c>
      <c r="L118" s="409">
        <v>16711</v>
      </c>
    </row>
    <row r="119" spans="1:12" s="407" customFormat="1" ht="15" hidden="1" x14ac:dyDescent="0.25">
      <c r="A119" s="408">
        <v>1001747583</v>
      </c>
      <c r="B119" s="409" t="s">
        <v>604</v>
      </c>
      <c r="C119" s="409" t="s">
        <v>429</v>
      </c>
      <c r="D119" s="409">
        <v>580238699</v>
      </c>
      <c r="E119" s="409">
        <v>40000594</v>
      </c>
      <c r="F119" s="409" t="s">
        <v>535</v>
      </c>
      <c r="G119" s="409">
        <v>2024</v>
      </c>
      <c r="H119" s="410">
        <v>250000</v>
      </c>
      <c r="I119" s="410">
        <v>149103</v>
      </c>
      <c r="J119" s="409" t="s">
        <v>431</v>
      </c>
      <c r="K119" s="409" t="s">
        <v>432</v>
      </c>
      <c r="L119" s="409">
        <v>16713</v>
      </c>
    </row>
    <row r="120" spans="1:12" s="407" customFormat="1" ht="15" hidden="1" x14ac:dyDescent="0.25">
      <c r="A120" s="408">
        <v>1001748074</v>
      </c>
      <c r="B120" s="409" t="s">
        <v>605</v>
      </c>
      <c r="C120" s="409" t="s">
        <v>429</v>
      </c>
      <c r="D120" s="409">
        <v>580164325</v>
      </c>
      <c r="E120" s="409">
        <v>40000161</v>
      </c>
      <c r="F120" s="409" t="s">
        <v>501</v>
      </c>
      <c r="G120" s="409">
        <v>2024</v>
      </c>
      <c r="H120" s="410">
        <v>150000</v>
      </c>
      <c r="I120" s="410">
        <v>93743</v>
      </c>
      <c r="J120" s="409" t="s">
        <v>431</v>
      </c>
      <c r="K120" s="409" t="s">
        <v>432</v>
      </c>
      <c r="L120" s="409">
        <v>16711</v>
      </c>
    </row>
    <row r="121" spans="1:12" s="407" customFormat="1" ht="15" hidden="1" x14ac:dyDescent="0.25">
      <c r="A121" s="408">
        <v>1001754207</v>
      </c>
      <c r="B121" s="409" t="s">
        <v>383</v>
      </c>
      <c r="C121" s="409" t="s">
        <v>552</v>
      </c>
      <c r="D121" s="409">
        <v>510662190</v>
      </c>
      <c r="E121" s="409">
        <v>40000271</v>
      </c>
      <c r="F121" s="409" t="s">
        <v>384</v>
      </c>
      <c r="G121" s="409">
        <v>2024</v>
      </c>
      <c r="H121" s="410">
        <v>80000</v>
      </c>
      <c r="I121" s="410">
        <v>0</v>
      </c>
      <c r="J121" s="409" t="s">
        <v>431</v>
      </c>
      <c r="K121" s="409" t="s">
        <v>432</v>
      </c>
      <c r="L121" s="409">
        <v>16707</v>
      </c>
    </row>
    <row r="122" spans="1:12" s="407" customFormat="1" ht="15" hidden="1" x14ac:dyDescent="0.25">
      <c r="A122" s="408">
        <v>1001754412</v>
      </c>
      <c r="B122" s="409" t="s">
        <v>606</v>
      </c>
      <c r="C122" s="409" t="s">
        <v>429</v>
      </c>
      <c r="D122" s="409">
        <v>515770444</v>
      </c>
      <c r="E122" s="409">
        <v>41968455</v>
      </c>
      <c r="F122" s="409" t="s">
        <v>519</v>
      </c>
      <c r="G122" s="409">
        <v>2024</v>
      </c>
      <c r="H122" s="410">
        <v>1050000</v>
      </c>
      <c r="I122" s="410">
        <v>146280</v>
      </c>
      <c r="J122" s="409" t="s">
        <v>431</v>
      </c>
      <c r="K122" s="409" t="s">
        <v>432</v>
      </c>
      <c r="L122" s="409">
        <v>16710</v>
      </c>
    </row>
    <row r="123" spans="1:12" s="407" customFormat="1" ht="15" hidden="1" x14ac:dyDescent="0.25">
      <c r="A123" s="408">
        <v>1001754448</v>
      </c>
      <c r="B123" s="409" t="s">
        <v>495</v>
      </c>
      <c r="C123" s="409" t="s">
        <v>429</v>
      </c>
      <c r="D123" s="409">
        <v>580147239</v>
      </c>
      <c r="E123" s="409">
        <v>40000506</v>
      </c>
      <c r="F123" s="409" t="s">
        <v>466</v>
      </c>
      <c r="G123" s="409">
        <v>2024</v>
      </c>
      <c r="H123" s="410">
        <v>400000</v>
      </c>
      <c r="I123" s="410">
        <v>167540</v>
      </c>
      <c r="J123" s="409" t="s">
        <v>431</v>
      </c>
      <c r="K123" s="409" t="s">
        <v>432</v>
      </c>
      <c r="L123" s="409">
        <v>16711</v>
      </c>
    </row>
    <row r="124" spans="1:12" s="407" customFormat="1" ht="15" hidden="1" x14ac:dyDescent="0.25">
      <c r="A124" s="408">
        <v>1001774142</v>
      </c>
      <c r="B124" s="409" t="s">
        <v>607</v>
      </c>
      <c r="C124" s="409" t="s">
        <v>429</v>
      </c>
      <c r="D124" s="409">
        <v>580540672</v>
      </c>
      <c r="E124" s="409">
        <v>40526318</v>
      </c>
      <c r="F124" s="409" t="s">
        <v>524</v>
      </c>
      <c r="G124" s="409">
        <v>2024</v>
      </c>
      <c r="H124" s="410">
        <v>500000</v>
      </c>
      <c r="I124" s="410">
        <v>359161</v>
      </c>
      <c r="J124" s="409" t="s">
        <v>431</v>
      </c>
      <c r="K124" s="409" t="s">
        <v>432</v>
      </c>
      <c r="L124" s="409">
        <v>16716</v>
      </c>
    </row>
    <row r="125" spans="1:12" s="407" customFormat="1" ht="15" hidden="1" x14ac:dyDescent="0.25">
      <c r="A125" s="408">
        <v>1001774188</v>
      </c>
      <c r="B125" s="409" t="s">
        <v>608</v>
      </c>
      <c r="C125" s="409" t="s">
        <v>429</v>
      </c>
      <c r="D125" s="409">
        <v>580132249</v>
      </c>
      <c r="E125" s="409">
        <v>40000490</v>
      </c>
      <c r="F125" s="409" t="s">
        <v>513</v>
      </c>
      <c r="G125" s="409">
        <v>2024</v>
      </c>
      <c r="H125" s="410">
        <v>125000</v>
      </c>
      <c r="I125" s="410">
        <v>40785</v>
      </c>
      <c r="J125" s="409" t="s">
        <v>431</v>
      </c>
      <c r="K125" s="409" t="s">
        <v>432</v>
      </c>
      <c r="L125" s="409">
        <v>16713</v>
      </c>
    </row>
    <row r="126" spans="1:12" s="407" customFormat="1" ht="15" hidden="1" x14ac:dyDescent="0.25">
      <c r="A126" s="408">
        <v>1001774197</v>
      </c>
      <c r="B126" s="409" t="s">
        <v>609</v>
      </c>
      <c r="C126" s="409" t="s">
        <v>429</v>
      </c>
      <c r="D126" s="409">
        <v>580029148</v>
      </c>
      <c r="E126" s="409">
        <v>40000362</v>
      </c>
      <c r="F126" s="409" t="s">
        <v>532</v>
      </c>
      <c r="G126" s="409">
        <v>2024</v>
      </c>
      <c r="H126" s="410">
        <v>150000</v>
      </c>
      <c r="I126" s="410">
        <v>128205</v>
      </c>
      <c r="J126" s="409" t="s">
        <v>431</v>
      </c>
      <c r="K126" s="409" t="s">
        <v>432</v>
      </c>
      <c r="L126" s="409">
        <v>16710</v>
      </c>
    </row>
    <row r="127" spans="1:12" s="407" customFormat="1" ht="15" hidden="1" x14ac:dyDescent="0.25">
      <c r="A127" s="408">
        <v>1001774209</v>
      </c>
      <c r="B127" s="409" t="s">
        <v>276</v>
      </c>
      <c r="C127" s="409" t="s">
        <v>429</v>
      </c>
      <c r="D127" s="409">
        <v>513377457</v>
      </c>
      <c r="E127" s="409">
        <v>40474818</v>
      </c>
      <c r="F127" s="409" t="s">
        <v>400</v>
      </c>
      <c r="G127" s="409">
        <v>2024</v>
      </c>
      <c r="H127" s="410">
        <v>150000</v>
      </c>
      <c r="I127" s="410">
        <v>37925</v>
      </c>
      <c r="J127" s="409" t="s">
        <v>431</v>
      </c>
      <c r="K127" s="409" t="s">
        <v>432</v>
      </c>
      <c r="L127" s="409">
        <v>16707</v>
      </c>
    </row>
    <row r="128" spans="1:12" s="407" customFormat="1" ht="15" hidden="1" x14ac:dyDescent="0.25">
      <c r="A128" s="408">
        <v>1001774444</v>
      </c>
      <c r="B128" s="409" t="s">
        <v>533</v>
      </c>
      <c r="C128" s="409" t="s">
        <v>429</v>
      </c>
      <c r="D128" s="409">
        <v>580029148</v>
      </c>
      <c r="E128" s="409">
        <v>40000362</v>
      </c>
      <c r="F128" s="409" t="s">
        <v>532</v>
      </c>
      <c r="G128" s="409">
        <v>2024</v>
      </c>
      <c r="H128" s="410">
        <v>70000</v>
      </c>
      <c r="I128" s="410">
        <v>64933</v>
      </c>
      <c r="J128" s="409" t="s">
        <v>431</v>
      </c>
      <c r="K128" s="409" t="s">
        <v>432</v>
      </c>
      <c r="L128" s="409">
        <v>16712</v>
      </c>
    </row>
    <row r="129" spans="1:12" s="407" customFormat="1" ht="15" hidden="1" x14ac:dyDescent="0.25">
      <c r="A129" s="408">
        <v>1001774540</v>
      </c>
      <c r="B129" s="409" t="s">
        <v>610</v>
      </c>
      <c r="C129" s="409" t="s">
        <v>429</v>
      </c>
      <c r="D129" s="409">
        <v>580210870</v>
      </c>
      <c r="E129" s="409">
        <v>40000558</v>
      </c>
      <c r="F129" s="409" t="s">
        <v>538</v>
      </c>
      <c r="G129" s="409">
        <v>2024</v>
      </c>
      <c r="H129" s="410">
        <v>200000</v>
      </c>
      <c r="I129" s="410">
        <v>129173</v>
      </c>
      <c r="J129" s="409" t="s">
        <v>431</v>
      </c>
      <c r="K129" s="409" t="s">
        <v>432</v>
      </c>
      <c r="L129" s="409">
        <v>16716</v>
      </c>
    </row>
    <row r="130" spans="1:12" s="407" customFormat="1" ht="15" hidden="1" x14ac:dyDescent="0.25">
      <c r="A130" s="408">
        <v>1001775289</v>
      </c>
      <c r="B130" s="409" t="s">
        <v>534</v>
      </c>
      <c r="C130" s="409" t="s">
        <v>429</v>
      </c>
      <c r="D130" s="409">
        <v>580238699</v>
      </c>
      <c r="E130" s="409">
        <v>40000594</v>
      </c>
      <c r="F130" s="409" t="s">
        <v>535</v>
      </c>
      <c r="G130" s="409">
        <v>2024</v>
      </c>
      <c r="H130" s="410">
        <v>380000</v>
      </c>
      <c r="I130" s="410">
        <v>355064</v>
      </c>
      <c r="J130" s="409" t="s">
        <v>431</v>
      </c>
      <c r="K130" s="409" t="s">
        <v>432</v>
      </c>
      <c r="L130" s="409">
        <v>16713</v>
      </c>
    </row>
    <row r="131" spans="1:12" s="407" customFormat="1" ht="15" hidden="1" x14ac:dyDescent="0.25">
      <c r="A131" s="408">
        <v>1001775543</v>
      </c>
      <c r="B131" s="409" t="s">
        <v>611</v>
      </c>
      <c r="C131" s="409" t="s">
        <v>429</v>
      </c>
      <c r="D131" s="409">
        <v>580099638</v>
      </c>
      <c r="E131" s="409">
        <v>40000133</v>
      </c>
      <c r="F131" s="409" t="s">
        <v>463</v>
      </c>
      <c r="G131" s="409">
        <v>2024</v>
      </c>
      <c r="H131" s="410">
        <v>22750000</v>
      </c>
      <c r="I131" s="410">
        <v>20112294</v>
      </c>
      <c r="J131" s="409" t="s">
        <v>431</v>
      </c>
      <c r="K131" s="409" t="s">
        <v>432</v>
      </c>
      <c r="L131" s="409">
        <v>16714</v>
      </c>
    </row>
    <row r="132" spans="1:12" s="407" customFormat="1" ht="15" hidden="1" x14ac:dyDescent="0.25">
      <c r="A132" s="408">
        <v>1001775685</v>
      </c>
      <c r="B132" s="409" t="s">
        <v>612</v>
      </c>
      <c r="C132" s="409" t="s">
        <v>429</v>
      </c>
      <c r="D132" s="409">
        <v>580064103</v>
      </c>
      <c r="E132" s="409">
        <v>40000415</v>
      </c>
      <c r="F132" s="409" t="s">
        <v>260</v>
      </c>
      <c r="G132" s="409">
        <v>2024</v>
      </c>
      <c r="H132" s="410">
        <v>220000</v>
      </c>
      <c r="I132" s="410">
        <v>147540</v>
      </c>
      <c r="J132" s="409" t="s">
        <v>431</v>
      </c>
      <c r="K132" s="409" t="s">
        <v>432</v>
      </c>
      <c r="L132" s="409">
        <v>16711</v>
      </c>
    </row>
    <row r="133" spans="1:12" s="407" customFormat="1" ht="15" hidden="1" x14ac:dyDescent="0.25">
      <c r="A133" s="408">
        <v>1001775686</v>
      </c>
      <c r="B133" s="409" t="s">
        <v>359</v>
      </c>
      <c r="C133" s="409" t="s">
        <v>429</v>
      </c>
      <c r="D133" s="409">
        <v>580064103</v>
      </c>
      <c r="E133" s="409">
        <v>40000415</v>
      </c>
      <c r="F133" s="409" t="s">
        <v>260</v>
      </c>
      <c r="G133" s="409">
        <v>2024</v>
      </c>
      <c r="H133" s="410">
        <v>50000</v>
      </c>
      <c r="I133" s="410">
        <v>50000</v>
      </c>
      <c r="J133" s="409" t="s">
        <v>431</v>
      </c>
      <c r="K133" s="409" t="s">
        <v>432</v>
      </c>
      <c r="L133" s="409">
        <v>16707</v>
      </c>
    </row>
    <row r="134" spans="1:12" s="407" customFormat="1" ht="15" hidden="1" x14ac:dyDescent="0.25">
      <c r="A134" s="408">
        <v>1001775687</v>
      </c>
      <c r="B134" s="409" t="s">
        <v>613</v>
      </c>
      <c r="C134" s="409" t="s">
        <v>429</v>
      </c>
      <c r="D134" s="409">
        <v>580064103</v>
      </c>
      <c r="E134" s="409">
        <v>40000415</v>
      </c>
      <c r="F134" s="409" t="s">
        <v>260</v>
      </c>
      <c r="G134" s="409">
        <v>2024</v>
      </c>
      <c r="H134" s="410">
        <v>30000</v>
      </c>
      <c r="I134" s="410">
        <v>30000</v>
      </c>
      <c r="J134" s="409" t="s">
        <v>431</v>
      </c>
      <c r="K134" s="409" t="s">
        <v>432</v>
      </c>
      <c r="L134" s="409">
        <v>16712</v>
      </c>
    </row>
    <row r="135" spans="1:12" s="407" customFormat="1" ht="15" hidden="1" x14ac:dyDescent="0.25">
      <c r="A135" s="408">
        <v>1001775724</v>
      </c>
      <c r="B135" s="409" t="s">
        <v>614</v>
      </c>
      <c r="C135" s="409" t="s">
        <v>429</v>
      </c>
      <c r="D135" s="409">
        <v>580293454</v>
      </c>
      <c r="E135" s="409">
        <v>40000216</v>
      </c>
      <c r="F135" s="409" t="s">
        <v>543</v>
      </c>
      <c r="G135" s="409">
        <v>2024</v>
      </c>
      <c r="H135" s="410">
        <v>2500000</v>
      </c>
      <c r="I135" s="410">
        <v>2458096</v>
      </c>
      <c r="J135" s="409" t="s">
        <v>431</v>
      </c>
      <c r="K135" s="409" t="s">
        <v>432</v>
      </c>
      <c r="L135" s="409">
        <v>16715</v>
      </c>
    </row>
    <row r="136" spans="1:12" s="407" customFormat="1" ht="15" hidden="1" x14ac:dyDescent="0.25">
      <c r="A136" s="408">
        <v>1001776076</v>
      </c>
      <c r="B136" s="409" t="s">
        <v>378</v>
      </c>
      <c r="C136" s="409" t="s">
        <v>429</v>
      </c>
      <c r="D136" s="409">
        <v>580660512</v>
      </c>
      <c r="E136" s="409">
        <v>42320623</v>
      </c>
      <c r="F136" s="409" t="s">
        <v>379</v>
      </c>
      <c r="G136" s="409">
        <v>2024</v>
      </c>
      <c r="H136" s="410">
        <v>150000</v>
      </c>
      <c r="I136" s="410">
        <v>35126</v>
      </c>
      <c r="J136" s="409" t="s">
        <v>431</v>
      </c>
      <c r="K136" s="409" t="s">
        <v>432</v>
      </c>
      <c r="L136" s="409">
        <v>16707</v>
      </c>
    </row>
    <row r="137" spans="1:12" s="407" customFormat="1" ht="15" hidden="1" x14ac:dyDescent="0.25">
      <c r="A137" s="408">
        <v>1001776230</v>
      </c>
      <c r="B137" s="409" t="s">
        <v>615</v>
      </c>
      <c r="C137" s="409" t="s">
        <v>429</v>
      </c>
      <c r="D137" s="409">
        <v>580060556</v>
      </c>
      <c r="E137" s="409">
        <v>40395556</v>
      </c>
      <c r="F137" s="409" t="s">
        <v>521</v>
      </c>
      <c r="G137" s="409">
        <v>2024</v>
      </c>
      <c r="H137" s="410">
        <v>110000</v>
      </c>
      <c r="I137" s="410">
        <v>40562</v>
      </c>
      <c r="J137" s="409" t="s">
        <v>431</v>
      </c>
      <c r="K137" s="409" t="s">
        <v>432</v>
      </c>
      <c r="L137" s="409">
        <v>16713</v>
      </c>
    </row>
    <row r="138" spans="1:12" s="407" customFormat="1" ht="15" hidden="1" x14ac:dyDescent="0.25">
      <c r="A138" s="408">
        <v>1001776464</v>
      </c>
      <c r="B138" s="409" t="s">
        <v>616</v>
      </c>
      <c r="C138" s="409" t="s">
        <v>429</v>
      </c>
      <c r="D138" s="409">
        <v>580383990</v>
      </c>
      <c r="E138" s="409">
        <v>40216097</v>
      </c>
      <c r="F138" s="409" t="s">
        <v>527</v>
      </c>
      <c r="G138" s="409">
        <v>2024</v>
      </c>
      <c r="H138" s="410">
        <v>1000000</v>
      </c>
      <c r="I138" s="410">
        <v>579990</v>
      </c>
      <c r="J138" s="409" t="s">
        <v>431</v>
      </c>
      <c r="K138" s="409" t="s">
        <v>432</v>
      </c>
      <c r="L138" s="409">
        <v>16715</v>
      </c>
    </row>
    <row r="139" spans="1:12" s="407" customFormat="1" ht="15" hidden="1" x14ac:dyDescent="0.25">
      <c r="A139" s="408">
        <v>1001776470</v>
      </c>
      <c r="B139" s="409" t="s">
        <v>454</v>
      </c>
      <c r="C139" s="409" t="s">
        <v>429</v>
      </c>
      <c r="D139" s="409">
        <v>580181741</v>
      </c>
      <c r="E139" s="409">
        <v>40000538</v>
      </c>
      <c r="F139" s="409" t="s">
        <v>455</v>
      </c>
      <c r="G139" s="409">
        <v>2024</v>
      </c>
      <c r="H139" s="410">
        <v>10000000</v>
      </c>
      <c r="I139" s="410">
        <v>4860440</v>
      </c>
      <c r="J139" s="409" t="s">
        <v>431</v>
      </c>
      <c r="K139" s="409" t="s">
        <v>432</v>
      </c>
      <c r="L139" s="409">
        <v>16715</v>
      </c>
    </row>
    <row r="140" spans="1:12" s="407" customFormat="1" ht="15" hidden="1" x14ac:dyDescent="0.25">
      <c r="A140" s="408">
        <v>1001776476</v>
      </c>
      <c r="B140" s="409" t="s">
        <v>372</v>
      </c>
      <c r="C140" s="409" t="s">
        <v>552</v>
      </c>
      <c r="D140" s="409">
        <v>580692416</v>
      </c>
      <c r="E140" s="409">
        <v>42364900</v>
      </c>
      <c r="F140" s="409" t="s">
        <v>517</v>
      </c>
      <c r="G140" s="409">
        <v>2024</v>
      </c>
      <c r="H140" s="410">
        <v>117000</v>
      </c>
      <c r="I140" s="410">
        <v>0</v>
      </c>
      <c r="J140" s="409" t="s">
        <v>431</v>
      </c>
      <c r="K140" s="409" t="s">
        <v>432</v>
      </c>
      <c r="L140" s="409">
        <v>16707</v>
      </c>
    </row>
    <row r="141" spans="1:12" s="407" customFormat="1" ht="15" hidden="1" x14ac:dyDescent="0.25">
      <c r="A141" s="408">
        <v>1001776499</v>
      </c>
      <c r="B141" s="409" t="s">
        <v>617</v>
      </c>
      <c r="C141" s="409" t="s">
        <v>429</v>
      </c>
      <c r="D141" s="409">
        <v>500210638</v>
      </c>
      <c r="E141" s="409">
        <v>20000102</v>
      </c>
      <c r="F141" s="409" t="s">
        <v>452</v>
      </c>
      <c r="G141" s="409">
        <v>2024</v>
      </c>
      <c r="H141" s="410">
        <v>590000</v>
      </c>
      <c r="I141" s="410">
        <v>590000</v>
      </c>
      <c r="J141" s="409" t="s">
        <v>431</v>
      </c>
      <c r="K141" s="409" t="s">
        <v>432</v>
      </c>
      <c r="L141" s="409">
        <v>16755</v>
      </c>
    </row>
    <row r="142" spans="1:12" s="407" customFormat="1" ht="15" hidden="1" x14ac:dyDescent="0.25">
      <c r="A142" s="408">
        <v>1001776895</v>
      </c>
      <c r="B142" s="409" t="s">
        <v>498</v>
      </c>
      <c r="C142" s="409" t="s">
        <v>429</v>
      </c>
      <c r="D142" s="409">
        <v>580504942</v>
      </c>
      <c r="E142" s="409">
        <v>40822203</v>
      </c>
      <c r="F142" s="409" t="s">
        <v>499</v>
      </c>
      <c r="G142" s="409">
        <v>2024</v>
      </c>
      <c r="H142" s="410">
        <v>220000</v>
      </c>
      <c r="I142" s="410">
        <v>103561</v>
      </c>
      <c r="J142" s="409" t="s">
        <v>431</v>
      </c>
      <c r="K142" s="409" t="s">
        <v>432</v>
      </c>
      <c r="L142" s="409">
        <v>16713</v>
      </c>
    </row>
    <row r="143" spans="1:12" s="407" customFormat="1" ht="15" hidden="1" x14ac:dyDescent="0.25">
      <c r="A143" s="408">
        <v>1001776908</v>
      </c>
      <c r="B143" s="409" t="s">
        <v>489</v>
      </c>
      <c r="C143" s="409" t="s">
        <v>429</v>
      </c>
      <c r="D143" s="409">
        <v>580181741</v>
      </c>
      <c r="E143" s="409">
        <v>40000538</v>
      </c>
      <c r="F143" s="409" t="s">
        <v>455</v>
      </c>
      <c r="G143" s="409">
        <v>2024</v>
      </c>
      <c r="H143" s="410">
        <v>1500000</v>
      </c>
      <c r="I143" s="410">
        <v>492336</v>
      </c>
      <c r="J143" s="409" t="s">
        <v>431</v>
      </c>
      <c r="K143" s="409" t="s">
        <v>432</v>
      </c>
      <c r="L143" s="409">
        <v>16716</v>
      </c>
    </row>
    <row r="144" spans="1:12" s="407" customFormat="1" ht="15" hidden="1" x14ac:dyDescent="0.25">
      <c r="A144" s="408">
        <v>1001776987</v>
      </c>
      <c r="B144" s="409" t="s">
        <v>518</v>
      </c>
      <c r="C144" s="409" t="s">
        <v>429</v>
      </c>
      <c r="D144" s="409">
        <v>580350841</v>
      </c>
      <c r="E144" s="409">
        <v>40001704</v>
      </c>
      <c r="F144" s="409" t="s">
        <v>392</v>
      </c>
      <c r="G144" s="409">
        <v>2024</v>
      </c>
      <c r="H144" s="410">
        <v>120000</v>
      </c>
      <c r="I144" s="410">
        <v>36399</v>
      </c>
      <c r="J144" s="409" t="s">
        <v>431</v>
      </c>
      <c r="K144" s="409" t="s">
        <v>432</v>
      </c>
      <c r="L144" s="409">
        <v>16713</v>
      </c>
    </row>
    <row r="145" spans="1:12" s="407" customFormat="1" ht="15" hidden="1" x14ac:dyDescent="0.25">
      <c r="A145" s="408">
        <v>1001776988</v>
      </c>
      <c r="B145" s="409" t="s">
        <v>391</v>
      </c>
      <c r="C145" s="409" t="s">
        <v>552</v>
      </c>
      <c r="D145" s="409">
        <v>580350841</v>
      </c>
      <c r="E145" s="409">
        <v>40001704</v>
      </c>
      <c r="F145" s="409" t="s">
        <v>392</v>
      </c>
      <c r="G145" s="409">
        <v>2024</v>
      </c>
      <c r="H145" s="410">
        <v>140000</v>
      </c>
      <c r="I145" s="410">
        <v>0</v>
      </c>
      <c r="J145" s="409" t="s">
        <v>431</v>
      </c>
      <c r="K145" s="409" t="s">
        <v>432</v>
      </c>
      <c r="L145" s="409">
        <v>16713</v>
      </c>
    </row>
    <row r="146" spans="1:12" s="407" customFormat="1" ht="15" hidden="1" x14ac:dyDescent="0.25">
      <c r="A146" s="408">
        <v>1001777438</v>
      </c>
      <c r="B146" s="409" t="s">
        <v>618</v>
      </c>
      <c r="C146" s="409" t="s">
        <v>429</v>
      </c>
      <c r="D146" s="409">
        <v>510506504</v>
      </c>
      <c r="E146" s="409">
        <v>40000010</v>
      </c>
      <c r="F146" s="409" t="s">
        <v>542</v>
      </c>
      <c r="G146" s="409">
        <v>2024</v>
      </c>
      <c r="H146" s="410">
        <v>350000</v>
      </c>
      <c r="I146" s="410">
        <v>71219</v>
      </c>
      <c r="J146" s="409" t="s">
        <v>431</v>
      </c>
      <c r="K146" s="409" t="s">
        <v>432</v>
      </c>
      <c r="L146" s="409">
        <v>16713</v>
      </c>
    </row>
    <row r="147" spans="1:12" s="407" customFormat="1" ht="15" hidden="1" x14ac:dyDescent="0.25">
      <c r="A147" s="408">
        <v>1001777786</v>
      </c>
      <c r="B147" s="409" t="s">
        <v>619</v>
      </c>
      <c r="C147" s="409" t="s">
        <v>429</v>
      </c>
      <c r="D147" s="409">
        <v>580715068</v>
      </c>
      <c r="E147" s="409">
        <v>42428613</v>
      </c>
      <c r="F147" s="409" t="s">
        <v>620</v>
      </c>
      <c r="G147" s="409">
        <v>2024</v>
      </c>
      <c r="H147" s="410">
        <v>800000</v>
      </c>
      <c r="I147" s="410">
        <v>178198</v>
      </c>
      <c r="J147" s="409" t="s">
        <v>431</v>
      </c>
      <c r="K147" s="409" t="s">
        <v>432</v>
      </c>
      <c r="L147" s="409">
        <v>16716</v>
      </c>
    </row>
    <row r="148" spans="1:12" s="407" customFormat="1" ht="15" hidden="1" x14ac:dyDescent="0.25">
      <c r="A148" s="408">
        <v>1001777788</v>
      </c>
      <c r="B148" s="409" t="s">
        <v>657</v>
      </c>
      <c r="C148" s="409" t="s">
        <v>653</v>
      </c>
      <c r="D148" s="409">
        <v>580223899</v>
      </c>
      <c r="E148" s="409">
        <v>40016768</v>
      </c>
      <c r="F148" s="409" t="s">
        <v>658</v>
      </c>
      <c r="G148" s="409">
        <v>2024</v>
      </c>
      <c r="H148" s="410">
        <v>136000</v>
      </c>
      <c r="I148" s="410">
        <v>0</v>
      </c>
      <c r="J148" s="409" t="s">
        <v>431</v>
      </c>
      <c r="K148" s="409" t="s">
        <v>432</v>
      </c>
      <c r="L148" s="409">
        <v>16707</v>
      </c>
    </row>
    <row r="149" spans="1:12" s="407" customFormat="1" ht="15" hidden="1" x14ac:dyDescent="0.25">
      <c r="A149" s="408">
        <v>1001777789</v>
      </c>
      <c r="B149" s="409" t="s">
        <v>389</v>
      </c>
      <c r="C149" s="409" t="s">
        <v>552</v>
      </c>
      <c r="D149" s="409">
        <v>580323863</v>
      </c>
      <c r="E149" s="409">
        <v>40216066</v>
      </c>
      <c r="F149" s="409" t="s">
        <v>396</v>
      </c>
      <c r="G149" s="409">
        <v>2024</v>
      </c>
      <c r="H149" s="410">
        <v>80000</v>
      </c>
      <c r="I149" s="410">
        <v>0</v>
      </c>
      <c r="J149" s="409" t="s">
        <v>431</v>
      </c>
      <c r="K149" s="409" t="s">
        <v>432</v>
      </c>
      <c r="L149" s="409">
        <v>16713</v>
      </c>
    </row>
    <row r="150" spans="1:12" s="407" customFormat="1" ht="15" hidden="1" x14ac:dyDescent="0.25">
      <c r="A150" s="408">
        <v>1001777996</v>
      </c>
      <c r="B150" s="409" t="s">
        <v>621</v>
      </c>
      <c r="C150" s="409" t="s">
        <v>429</v>
      </c>
      <c r="D150" s="409">
        <v>580175966</v>
      </c>
      <c r="E150" s="409">
        <v>40000533</v>
      </c>
      <c r="F150" s="409" t="s">
        <v>504</v>
      </c>
      <c r="G150" s="409">
        <v>2024</v>
      </c>
      <c r="H150" s="410">
        <v>1100000</v>
      </c>
      <c r="I150" s="410">
        <v>1016973</v>
      </c>
      <c r="J150" s="409" t="s">
        <v>431</v>
      </c>
      <c r="K150" s="409" t="s">
        <v>432</v>
      </c>
      <c r="L150" s="409">
        <v>16715</v>
      </c>
    </row>
    <row r="151" spans="1:12" s="407" customFormat="1" ht="15" hidden="1" x14ac:dyDescent="0.25">
      <c r="A151" s="408">
        <v>1001778129</v>
      </c>
      <c r="B151" s="409" t="s">
        <v>622</v>
      </c>
      <c r="C151" s="409" t="s">
        <v>429</v>
      </c>
      <c r="D151" s="409">
        <v>580025807</v>
      </c>
      <c r="E151" s="409">
        <v>40000079</v>
      </c>
      <c r="F151" s="409" t="s">
        <v>409</v>
      </c>
      <c r="G151" s="409">
        <v>2024</v>
      </c>
      <c r="H151" s="410">
        <v>900000</v>
      </c>
      <c r="I151" s="410">
        <v>771717</v>
      </c>
      <c r="J151" s="409" t="s">
        <v>431</v>
      </c>
      <c r="K151" s="409" t="s">
        <v>432</v>
      </c>
      <c r="L151" s="409">
        <v>16712</v>
      </c>
    </row>
    <row r="152" spans="1:12" s="407" customFormat="1" ht="15" hidden="1" x14ac:dyDescent="0.25">
      <c r="A152" s="408">
        <v>1001778140</v>
      </c>
      <c r="B152" s="409" t="s">
        <v>390</v>
      </c>
      <c r="C152" s="409" t="s">
        <v>444</v>
      </c>
      <c r="D152" s="409">
        <v>580025807</v>
      </c>
      <c r="E152" s="409">
        <v>40000079</v>
      </c>
      <c r="F152" s="409" t="s">
        <v>409</v>
      </c>
      <c r="G152" s="409">
        <v>2024</v>
      </c>
      <c r="H152" s="410">
        <v>300000</v>
      </c>
      <c r="I152" s="410">
        <v>0</v>
      </c>
      <c r="J152" s="409" t="s">
        <v>431</v>
      </c>
      <c r="K152" s="409" t="s">
        <v>432</v>
      </c>
      <c r="L152" s="409">
        <v>16711</v>
      </c>
    </row>
    <row r="153" spans="1:12" s="407" customFormat="1" ht="15" hidden="1" x14ac:dyDescent="0.25">
      <c r="A153" s="408">
        <v>1001778180</v>
      </c>
      <c r="B153" s="409" t="s">
        <v>623</v>
      </c>
      <c r="C153" s="409" t="s">
        <v>429</v>
      </c>
      <c r="D153" s="409">
        <v>580682540</v>
      </c>
      <c r="E153" s="409">
        <v>42342626</v>
      </c>
      <c r="F153" s="409" t="s">
        <v>544</v>
      </c>
      <c r="G153" s="409">
        <v>2024</v>
      </c>
      <c r="H153" s="410">
        <v>800000</v>
      </c>
      <c r="I153" s="410">
        <v>366103</v>
      </c>
      <c r="J153" s="409" t="s">
        <v>431</v>
      </c>
      <c r="K153" s="409" t="s">
        <v>432</v>
      </c>
      <c r="L153" s="409">
        <v>16715</v>
      </c>
    </row>
    <row r="154" spans="1:12" s="407" customFormat="1" ht="15" hidden="1" x14ac:dyDescent="0.25">
      <c r="A154" s="408">
        <v>1001778577</v>
      </c>
      <c r="B154" s="409" t="s">
        <v>540</v>
      </c>
      <c r="C154" s="409" t="s">
        <v>429</v>
      </c>
      <c r="D154" s="409">
        <v>510651482</v>
      </c>
      <c r="E154" s="409">
        <v>40233029</v>
      </c>
      <c r="F154" s="409" t="s">
        <v>402</v>
      </c>
      <c r="G154" s="409">
        <v>2024</v>
      </c>
      <c r="H154" s="410">
        <v>700000</v>
      </c>
      <c r="I154" s="410">
        <v>206829</v>
      </c>
      <c r="J154" s="409" t="s">
        <v>431</v>
      </c>
      <c r="K154" s="409" t="s">
        <v>432</v>
      </c>
      <c r="L154" s="409">
        <v>16710</v>
      </c>
    </row>
    <row r="155" spans="1:12" s="407" customFormat="1" ht="15" hidden="1" x14ac:dyDescent="0.25">
      <c r="A155" s="408">
        <v>1001778595</v>
      </c>
      <c r="B155" s="409" t="s">
        <v>267</v>
      </c>
      <c r="C155" s="409" t="s">
        <v>429</v>
      </c>
      <c r="D155" s="409">
        <v>510651482</v>
      </c>
      <c r="E155" s="409">
        <v>40233029</v>
      </c>
      <c r="F155" s="409" t="s">
        <v>402</v>
      </c>
      <c r="G155" s="409">
        <v>2024</v>
      </c>
      <c r="H155" s="410">
        <v>36000</v>
      </c>
      <c r="I155" s="410">
        <v>36000</v>
      </c>
      <c r="J155" s="409" t="s">
        <v>431</v>
      </c>
      <c r="K155" s="409" t="s">
        <v>432</v>
      </c>
      <c r="L155" s="409">
        <v>16707</v>
      </c>
    </row>
    <row r="156" spans="1:12" s="407" customFormat="1" ht="15" hidden="1" x14ac:dyDescent="0.25">
      <c r="A156" s="408">
        <v>1001778596</v>
      </c>
      <c r="B156" s="409" t="s">
        <v>262</v>
      </c>
      <c r="C156" s="409" t="s">
        <v>429</v>
      </c>
      <c r="D156" s="409">
        <v>510651482</v>
      </c>
      <c r="E156" s="409">
        <v>40233029</v>
      </c>
      <c r="F156" s="409" t="s">
        <v>402</v>
      </c>
      <c r="G156" s="409">
        <v>2024</v>
      </c>
      <c r="H156" s="410">
        <v>50000</v>
      </c>
      <c r="I156" s="410">
        <v>49705</v>
      </c>
      <c r="J156" s="409" t="s">
        <v>431</v>
      </c>
      <c r="K156" s="409" t="s">
        <v>432</v>
      </c>
      <c r="L156" s="409">
        <v>16707</v>
      </c>
    </row>
    <row r="157" spans="1:12" s="407" customFormat="1" ht="15" hidden="1" x14ac:dyDescent="0.25">
      <c r="A157" s="408">
        <v>1001778651</v>
      </c>
      <c r="B157" s="409" t="s">
        <v>624</v>
      </c>
      <c r="C157" s="409" t="s">
        <v>429</v>
      </c>
      <c r="D157" s="409">
        <v>580637221</v>
      </c>
      <c r="E157" s="409">
        <v>41553249</v>
      </c>
      <c r="F157" s="409" t="s">
        <v>490</v>
      </c>
      <c r="G157" s="409">
        <v>2024</v>
      </c>
      <c r="H157" s="410">
        <v>3000000</v>
      </c>
      <c r="I157" s="410">
        <v>1675450</v>
      </c>
      <c r="J157" s="409" t="s">
        <v>431</v>
      </c>
      <c r="K157" s="409" t="s">
        <v>432</v>
      </c>
      <c r="L157" s="409">
        <v>16715</v>
      </c>
    </row>
    <row r="158" spans="1:12" s="407" customFormat="1" ht="15" hidden="1" x14ac:dyDescent="0.25">
      <c r="A158" s="408">
        <v>1001778693</v>
      </c>
      <c r="B158" s="409" t="s">
        <v>373</v>
      </c>
      <c r="C158" s="409" t="s">
        <v>429</v>
      </c>
      <c r="D158" s="409">
        <v>580666717</v>
      </c>
      <c r="E158" s="409">
        <v>41914867</v>
      </c>
      <c r="F158" s="409" t="s">
        <v>398</v>
      </c>
      <c r="G158" s="409">
        <v>2024</v>
      </c>
      <c r="H158" s="410">
        <v>300000</v>
      </c>
      <c r="I158" s="410">
        <v>52781</v>
      </c>
      <c r="J158" s="409" t="s">
        <v>431</v>
      </c>
      <c r="K158" s="409" t="s">
        <v>432</v>
      </c>
      <c r="L158" s="409">
        <v>16707</v>
      </c>
    </row>
    <row r="159" spans="1:12" s="407" customFormat="1" ht="15" hidden="1" x14ac:dyDescent="0.25">
      <c r="A159" s="408">
        <v>1001778694</v>
      </c>
      <c r="B159" s="409" t="s">
        <v>625</v>
      </c>
      <c r="C159" s="409" t="s">
        <v>429</v>
      </c>
      <c r="D159" s="409">
        <v>580666717</v>
      </c>
      <c r="E159" s="409">
        <v>41914867</v>
      </c>
      <c r="F159" s="409" t="s">
        <v>398</v>
      </c>
      <c r="G159" s="409">
        <v>2024</v>
      </c>
      <c r="H159" s="410">
        <v>300000</v>
      </c>
      <c r="I159" s="410">
        <v>101872</v>
      </c>
      <c r="J159" s="409" t="s">
        <v>431</v>
      </c>
      <c r="K159" s="409" t="s">
        <v>432</v>
      </c>
      <c r="L159" s="409">
        <v>16711</v>
      </c>
    </row>
    <row r="160" spans="1:12" s="407" customFormat="1" ht="15" hidden="1" x14ac:dyDescent="0.25">
      <c r="A160" s="408">
        <v>1001778695</v>
      </c>
      <c r="B160" s="409" t="s">
        <v>376</v>
      </c>
      <c r="C160" s="409" t="s">
        <v>552</v>
      </c>
      <c r="D160" s="409">
        <v>580666717</v>
      </c>
      <c r="E160" s="409">
        <v>41914867</v>
      </c>
      <c r="F160" s="409" t="s">
        <v>398</v>
      </c>
      <c r="G160" s="409">
        <v>2024</v>
      </c>
      <c r="H160" s="410">
        <v>150000</v>
      </c>
      <c r="I160" s="410">
        <v>0</v>
      </c>
      <c r="J160" s="409" t="s">
        <v>431</v>
      </c>
      <c r="K160" s="409" t="s">
        <v>432</v>
      </c>
      <c r="L160" s="409">
        <v>16707</v>
      </c>
    </row>
    <row r="161" spans="1:12" s="407" customFormat="1" ht="15" hidden="1" x14ac:dyDescent="0.25">
      <c r="A161" s="408">
        <v>1001778776</v>
      </c>
      <c r="B161" s="409" t="s">
        <v>626</v>
      </c>
      <c r="C161" s="409" t="s">
        <v>552</v>
      </c>
      <c r="D161" s="409">
        <v>500287008</v>
      </c>
      <c r="E161" s="409">
        <v>20000251</v>
      </c>
      <c r="F161" s="409" t="s">
        <v>266</v>
      </c>
      <c r="G161" s="409">
        <v>2024</v>
      </c>
      <c r="H161" s="410">
        <v>480000</v>
      </c>
      <c r="I161" s="410">
        <v>0</v>
      </c>
      <c r="J161" s="409" t="s">
        <v>431</v>
      </c>
      <c r="K161" s="409" t="s">
        <v>432</v>
      </c>
      <c r="L161" s="409">
        <v>16759</v>
      </c>
    </row>
    <row r="162" spans="1:12" s="407" customFormat="1" ht="15" hidden="1" x14ac:dyDescent="0.25">
      <c r="A162" s="408">
        <v>1001778777</v>
      </c>
      <c r="B162" s="409" t="s">
        <v>659</v>
      </c>
      <c r="C162" s="409" t="s">
        <v>653</v>
      </c>
      <c r="D162" s="409">
        <v>500287008</v>
      </c>
      <c r="E162" s="409">
        <v>20000251</v>
      </c>
      <c r="F162" s="409" t="s">
        <v>266</v>
      </c>
      <c r="G162" s="409">
        <v>2024</v>
      </c>
      <c r="H162" s="410">
        <v>480000</v>
      </c>
      <c r="I162" s="410">
        <v>0</v>
      </c>
      <c r="J162" s="409" t="s">
        <v>431</v>
      </c>
      <c r="K162" s="409" t="s">
        <v>432</v>
      </c>
      <c r="L162" s="409">
        <v>16757</v>
      </c>
    </row>
    <row r="163" spans="1:12" s="407" customFormat="1" ht="15" hidden="1" x14ac:dyDescent="0.25">
      <c r="A163" s="408">
        <v>1001778834</v>
      </c>
      <c r="B163" s="409" t="s">
        <v>627</v>
      </c>
      <c r="C163" s="409" t="s">
        <v>429</v>
      </c>
      <c r="D163" s="409">
        <v>580496719</v>
      </c>
      <c r="E163" s="409">
        <v>40384701</v>
      </c>
      <c r="F163" s="409" t="s">
        <v>447</v>
      </c>
      <c r="G163" s="409">
        <v>2024</v>
      </c>
      <c r="H163" s="410">
        <v>1800000</v>
      </c>
      <c r="I163" s="410">
        <v>831037</v>
      </c>
      <c r="J163" s="409" t="s">
        <v>431</v>
      </c>
      <c r="K163" s="409" t="s">
        <v>432</v>
      </c>
      <c r="L163" s="409">
        <v>16715</v>
      </c>
    </row>
    <row r="164" spans="1:12" s="407" customFormat="1" ht="15" hidden="1" x14ac:dyDescent="0.25">
      <c r="A164" s="408">
        <v>1001778931</v>
      </c>
      <c r="B164" s="409" t="s">
        <v>628</v>
      </c>
      <c r="C164" s="409" t="s">
        <v>429</v>
      </c>
      <c r="D164" s="409">
        <v>580263507</v>
      </c>
      <c r="E164" s="409">
        <v>40000632</v>
      </c>
      <c r="F164" s="409" t="s">
        <v>491</v>
      </c>
      <c r="G164" s="409">
        <v>2024</v>
      </c>
      <c r="H164" s="410">
        <v>1200000</v>
      </c>
      <c r="I164" s="410">
        <v>808363</v>
      </c>
      <c r="J164" s="409" t="s">
        <v>431</v>
      </c>
      <c r="K164" s="409" t="s">
        <v>432</v>
      </c>
      <c r="L164" s="409">
        <v>16713</v>
      </c>
    </row>
    <row r="165" spans="1:12" s="407" customFormat="1" ht="15" hidden="1" x14ac:dyDescent="0.25">
      <c r="A165" s="408">
        <v>1001778936</v>
      </c>
      <c r="B165" s="409" t="s">
        <v>660</v>
      </c>
      <c r="C165" s="409" t="s">
        <v>653</v>
      </c>
      <c r="D165" s="409">
        <v>580263507</v>
      </c>
      <c r="E165" s="409">
        <v>40000632</v>
      </c>
      <c r="F165" s="409" t="s">
        <v>491</v>
      </c>
      <c r="G165" s="409">
        <v>2024</v>
      </c>
      <c r="H165" s="410">
        <v>50000</v>
      </c>
      <c r="I165" s="410">
        <v>0</v>
      </c>
      <c r="J165" s="409" t="s">
        <v>431</v>
      </c>
      <c r="K165" s="409" t="s">
        <v>432</v>
      </c>
      <c r="L165" s="409">
        <v>16709</v>
      </c>
    </row>
    <row r="166" spans="1:12" s="407" customFormat="1" ht="15" hidden="1" x14ac:dyDescent="0.25">
      <c r="A166" s="408">
        <v>1001778956</v>
      </c>
      <c r="B166" s="409" t="s">
        <v>360</v>
      </c>
      <c r="C166" s="409" t="s">
        <v>429</v>
      </c>
      <c r="D166" s="409">
        <v>580033470</v>
      </c>
      <c r="E166" s="409">
        <v>40000373</v>
      </c>
      <c r="F166" s="409" t="s">
        <v>510</v>
      </c>
      <c r="G166" s="409">
        <v>2024</v>
      </c>
      <c r="H166" s="410">
        <v>50000</v>
      </c>
      <c r="I166" s="410">
        <v>27855</v>
      </c>
      <c r="J166" s="409" t="s">
        <v>431</v>
      </c>
      <c r="K166" s="409" t="s">
        <v>432</v>
      </c>
      <c r="L166" s="409">
        <v>16713</v>
      </c>
    </row>
    <row r="167" spans="1:12" s="407" customFormat="1" ht="15" hidden="1" x14ac:dyDescent="0.25">
      <c r="A167" s="408">
        <v>1001779064</v>
      </c>
      <c r="B167" s="409" t="s">
        <v>629</v>
      </c>
      <c r="C167" s="409" t="s">
        <v>429</v>
      </c>
      <c r="D167" s="409">
        <v>500250006</v>
      </c>
      <c r="E167" s="409">
        <v>20000201</v>
      </c>
      <c r="F167" s="409" t="s">
        <v>265</v>
      </c>
      <c r="G167" s="409">
        <v>2024</v>
      </c>
      <c r="H167" s="410">
        <v>110000</v>
      </c>
      <c r="I167" s="410">
        <v>62008</v>
      </c>
      <c r="J167" s="409" t="s">
        <v>431</v>
      </c>
      <c r="K167" s="409" t="s">
        <v>432</v>
      </c>
      <c r="L167" s="409">
        <v>16756</v>
      </c>
    </row>
    <row r="168" spans="1:12" s="407" customFormat="1" ht="15" hidden="1" x14ac:dyDescent="0.25">
      <c r="A168" s="408">
        <v>1001779083</v>
      </c>
      <c r="B168" s="409" t="s">
        <v>661</v>
      </c>
      <c r="C168" s="409" t="s">
        <v>653</v>
      </c>
      <c r="D168" s="409">
        <v>580637940</v>
      </c>
      <c r="E168" s="409">
        <v>41964624</v>
      </c>
      <c r="F168" s="409" t="s">
        <v>465</v>
      </c>
      <c r="G168" s="409">
        <v>2024</v>
      </c>
      <c r="H168" s="410">
        <v>400000</v>
      </c>
      <c r="I168" s="410">
        <v>0</v>
      </c>
      <c r="J168" s="409" t="s">
        <v>431</v>
      </c>
      <c r="K168" s="409" t="s">
        <v>432</v>
      </c>
      <c r="L168" s="409">
        <v>16715</v>
      </c>
    </row>
    <row r="169" spans="1:12" s="407" customFormat="1" ht="15" hidden="1" x14ac:dyDescent="0.25">
      <c r="A169" s="408">
        <v>1001779086</v>
      </c>
      <c r="B169" s="409" t="s">
        <v>630</v>
      </c>
      <c r="C169" s="409" t="s">
        <v>429</v>
      </c>
      <c r="D169" s="409">
        <v>580637940</v>
      </c>
      <c r="E169" s="409">
        <v>41964624</v>
      </c>
      <c r="F169" s="409" t="s">
        <v>465</v>
      </c>
      <c r="G169" s="409">
        <v>2024</v>
      </c>
      <c r="H169" s="410">
        <v>500000</v>
      </c>
      <c r="I169" s="410">
        <v>76074</v>
      </c>
      <c r="J169" s="409" t="s">
        <v>431</v>
      </c>
      <c r="K169" s="409" t="s">
        <v>432</v>
      </c>
      <c r="L169" s="409">
        <v>16711</v>
      </c>
    </row>
    <row r="170" spans="1:12" s="407" customFormat="1" ht="15" hidden="1" x14ac:dyDescent="0.25">
      <c r="A170" s="408">
        <v>1001779099</v>
      </c>
      <c r="B170" s="409" t="s">
        <v>631</v>
      </c>
      <c r="C170" s="409" t="s">
        <v>552</v>
      </c>
      <c r="D170" s="409">
        <v>515538684</v>
      </c>
      <c r="E170" s="409">
        <v>41598536</v>
      </c>
      <c r="F170" s="409" t="s">
        <v>632</v>
      </c>
      <c r="G170" s="409">
        <v>2024</v>
      </c>
      <c r="H170" s="410">
        <v>150000</v>
      </c>
      <c r="I170" s="410">
        <v>0</v>
      </c>
      <c r="J170" s="409" t="s">
        <v>431</v>
      </c>
      <c r="K170" s="409" t="s">
        <v>432</v>
      </c>
      <c r="L170" s="409">
        <v>16707</v>
      </c>
    </row>
    <row r="171" spans="1:12" s="407" customFormat="1" ht="15" hidden="1" x14ac:dyDescent="0.25">
      <c r="A171" s="408">
        <v>1001779105</v>
      </c>
      <c r="B171" s="409" t="s">
        <v>387</v>
      </c>
      <c r="C171" s="409" t="s">
        <v>552</v>
      </c>
      <c r="D171" s="409">
        <v>500250006</v>
      </c>
      <c r="E171" s="409">
        <v>20000201</v>
      </c>
      <c r="F171" s="409" t="s">
        <v>265</v>
      </c>
      <c r="G171" s="409">
        <v>2024</v>
      </c>
      <c r="H171" s="410">
        <v>161800</v>
      </c>
      <c r="I171" s="410">
        <v>0</v>
      </c>
      <c r="J171" s="409" t="s">
        <v>431</v>
      </c>
      <c r="K171" s="409" t="s">
        <v>432</v>
      </c>
      <c r="L171" s="409">
        <v>16761</v>
      </c>
    </row>
    <row r="172" spans="1:12" s="407" customFormat="1" ht="15" hidden="1" x14ac:dyDescent="0.25">
      <c r="A172" s="408">
        <v>1001779107</v>
      </c>
      <c r="B172" s="409" t="s">
        <v>633</v>
      </c>
      <c r="C172" s="409" t="s">
        <v>429</v>
      </c>
      <c r="D172" s="409">
        <v>500250006</v>
      </c>
      <c r="E172" s="409">
        <v>20000201</v>
      </c>
      <c r="F172" s="409" t="s">
        <v>265</v>
      </c>
      <c r="G172" s="409">
        <v>2024</v>
      </c>
      <c r="H172" s="410">
        <v>600000</v>
      </c>
      <c r="I172" s="410">
        <v>99037</v>
      </c>
      <c r="J172" s="409" t="s">
        <v>431</v>
      </c>
      <c r="K172" s="409" t="s">
        <v>432</v>
      </c>
      <c r="L172" s="409">
        <v>16759</v>
      </c>
    </row>
    <row r="173" spans="1:12" s="407" customFormat="1" ht="15" hidden="1" x14ac:dyDescent="0.25">
      <c r="A173" s="408">
        <v>1001779124</v>
      </c>
      <c r="B173" s="409" t="s">
        <v>623</v>
      </c>
      <c r="C173" s="409" t="s">
        <v>552</v>
      </c>
      <c r="D173" s="409">
        <v>580682540</v>
      </c>
      <c r="E173" s="409">
        <v>42342626</v>
      </c>
      <c r="F173" s="409" t="s">
        <v>544</v>
      </c>
      <c r="G173" s="409">
        <v>2024</v>
      </c>
      <c r="H173" s="410">
        <v>800000</v>
      </c>
      <c r="I173" s="410">
        <v>0</v>
      </c>
      <c r="J173" s="409" t="s">
        <v>431</v>
      </c>
      <c r="K173" s="409" t="s">
        <v>432</v>
      </c>
      <c r="L173" s="409">
        <v>16711</v>
      </c>
    </row>
    <row r="174" spans="1:12" s="407" customFormat="1" ht="15" hidden="1" x14ac:dyDescent="0.25">
      <c r="A174" s="408">
        <v>1001779126</v>
      </c>
      <c r="B174" s="409" t="s">
        <v>634</v>
      </c>
      <c r="C174" s="409" t="s">
        <v>429</v>
      </c>
      <c r="D174" s="409">
        <v>500287008</v>
      </c>
      <c r="E174" s="409">
        <v>20000251</v>
      </c>
      <c r="F174" s="409" t="s">
        <v>266</v>
      </c>
      <c r="G174" s="409">
        <v>2024</v>
      </c>
      <c r="H174" s="410">
        <v>480000</v>
      </c>
      <c r="I174" s="410">
        <v>32298</v>
      </c>
      <c r="J174" s="409" t="s">
        <v>431</v>
      </c>
      <c r="K174" s="409" t="s">
        <v>432</v>
      </c>
      <c r="L174" s="409">
        <v>16761</v>
      </c>
    </row>
    <row r="175" spans="1:12" s="407" customFormat="1" ht="15" hidden="1" x14ac:dyDescent="0.25">
      <c r="A175" s="408">
        <v>1001779192</v>
      </c>
      <c r="B175" s="409" t="s">
        <v>635</v>
      </c>
      <c r="C175" s="409" t="s">
        <v>429</v>
      </c>
      <c r="D175" s="409">
        <v>580542264</v>
      </c>
      <c r="E175" s="409">
        <v>41386301</v>
      </c>
      <c r="F175" s="409" t="s">
        <v>496</v>
      </c>
      <c r="G175" s="409">
        <v>2024</v>
      </c>
      <c r="H175" s="410">
        <v>750000</v>
      </c>
      <c r="I175" s="410">
        <v>443418</v>
      </c>
      <c r="J175" s="409" t="s">
        <v>431</v>
      </c>
      <c r="K175" s="409" t="s">
        <v>432</v>
      </c>
      <c r="L175" s="409">
        <v>16715</v>
      </c>
    </row>
    <row r="176" spans="1:12" s="407" customFormat="1" ht="15" hidden="1" x14ac:dyDescent="0.25">
      <c r="A176" s="408">
        <v>1001779193</v>
      </c>
      <c r="B176" s="409" t="s">
        <v>662</v>
      </c>
      <c r="C176" s="409" t="s">
        <v>653</v>
      </c>
      <c r="D176" s="409">
        <v>580542264</v>
      </c>
      <c r="E176" s="409">
        <v>41386301</v>
      </c>
      <c r="F176" s="409" t="s">
        <v>496</v>
      </c>
      <c r="G176" s="409">
        <v>2024</v>
      </c>
      <c r="H176" s="410">
        <v>750000</v>
      </c>
      <c r="I176" s="410">
        <v>0</v>
      </c>
      <c r="J176" s="409" t="s">
        <v>431</v>
      </c>
      <c r="K176" s="409" t="s">
        <v>432</v>
      </c>
      <c r="L176" s="409">
        <v>16711</v>
      </c>
    </row>
    <row r="177" spans="1:12" s="407" customFormat="1" ht="15" hidden="1" x14ac:dyDescent="0.25">
      <c r="A177" s="408">
        <v>1001779194</v>
      </c>
      <c r="B177" s="409" t="s">
        <v>636</v>
      </c>
      <c r="C177" s="409" t="s">
        <v>552</v>
      </c>
      <c r="D177" s="409">
        <v>580542264</v>
      </c>
      <c r="E177" s="409">
        <v>41386301</v>
      </c>
      <c r="F177" s="409" t="s">
        <v>496</v>
      </c>
      <c r="G177" s="409">
        <v>2024</v>
      </c>
      <c r="H177" s="410">
        <v>400000</v>
      </c>
      <c r="I177" s="410">
        <v>0</v>
      </c>
      <c r="J177" s="409" t="s">
        <v>431</v>
      </c>
      <c r="K177" s="409" t="s">
        <v>432</v>
      </c>
      <c r="L177" s="409">
        <v>16711</v>
      </c>
    </row>
    <row r="178" spans="1:12" s="407" customFormat="1" ht="15" hidden="1" x14ac:dyDescent="0.25">
      <c r="A178" s="408">
        <v>1001779235</v>
      </c>
      <c r="B178" s="409" t="s">
        <v>637</v>
      </c>
      <c r="C178" s="409" t="s">
        <v>429</v>
      </c>
      <c r="D178" s="409">
        <v>580023968</v>
      </c>
      <c r="E178" s="409">
        <v>40000076</v>
      </c>
      <c r="F178" s="409" t="s">
        <v>502</v>
      </c>
      <c r="G178" s="409">
        <v>2024</v>
      </c>
      <c r="H178" s="410">
        <v>300000</v>
      </c>
      <c r="I178" s="410">
        <v>187117</v>
      </c>
      <c r="J178" s="409" t="s">
        <v>431</v>
      </c>
      <c r="K178" s="409" t="s">
        <v>432</v>
      </c>
      <c r="L178" s="409">
        <v>16716</v>
      </c>
    </row>
    <row r="179" spans="1:12" s="407" customFormat="1" ht="15" hidden="1" x14ac:dyDescent="0.25">
      <c r="A179" s="408">
        <v>1001779236</v>
      </c>
      <c r="B179" s="409" t="s">
        <v>523</v>
      </c>
      <c r="C179" s="409" t="s">
        <v>429</v>
      </c>
      <c r="D179" s="409">
        <v>580023968</v>
      </c>
      <c r="E179" s="409">
        <v>40000076</v>
      </c>
      <c r="F179" s="409" t="s">
        <v>502</v>
      </c>
      <c r="G179" s="409">
        <v>2024</v>
      </c>
      <c r="H179" s="410">
        <v>180000</v>
      </c>
      <c r="I179" s="410">
        <v>45810</v>
      </c>
      <c r="J179" s="409" t="s">
        <v>431</v>
      </c>
      <c r="K179" s="409" t="s">
        <v>432</v>
      </c>
      <c r="L179" s="409">
        <v>16711</v>
      </c>
    </row>
    <row r="180" spans="1:12" s="407" customFormat="1" ht="15" hidden="1" x14ac:dyDescent="0.25">
      <c r="A180" s="408">
        <v>1001779646</v>
      </c>
      <c r="B180" s="409" t="s">
        <v>638</v>
      </c>
      <c r="C180" s="409" t="s">
        <v>552</v>
      </c>
      <c r="D180" s="409">
        <v>580041994</v>
      </c>
      <c r="E180" s="409">
        <v>40000393</v>
      </c>
      <c r="F180" s="409" t="s">
        <v>531</v>
      </c>
      <c r="G180" s="409">
        <v>2024</v>
      </c>
      <c r="H180" s="410">
        <v>100000</v>
      </c>
      <c r="I180" s="410">
        <v>0</v>
      </c>
      <c r="J180" s="409" t="s">
        <v>431</v>
      </c>
      <c r="K180" s="409" t="s">
        <v>432</v>
      </c>
      <c r="L180" s="409">
        <v>16713</v>
      </c>
    </row>
    <row r="181" spans="1:12" s="407" customFormat="1" ht="15" hidden="1" x14ac:dyDescent="0.25">
      <c r="A181" s="408">
        <v>1001779648</v>
      </c>
      <c r="B181" s="409" t="s">
        <v>360</v>
      </c>
      <c r="C181" s="409" t="s">
        <v>552</v>
      </c>
      <c r="D181" s="409">
        <v>580041994</v>
      </c>
      <c r="E181" s="409">
        <v>40000393</v>
      </c>
      <c r="F181" s="409" t="s">
        <v>531</v>
      </c>
      <c r="G181" s="409">
        <v>2024</v>
      </c>
      <c r="H181" s="410">
        <v>150000</v>
      </c>
      <c r="I181" s="410">
        <v>0</v>
      </c>
      <c r="J181" s="409" t="s">
        <v>431</v>
      </c>
      <c r="K181" s="409" t="s">
        <v>432</v>
      </c>
      <c r="L181" s="409">
        <v>16713</v>
      </c>
    </row>
    <row r="182" spans="1:12" s="407" customFormat="1" ht="15" hidden="1" x14ac:dyDescent="0.25">
      <c r="A182" s="408">
        <v>1001779817</v>
      </c>
      <c r="B182" s="409" t="s">
        <v>639</v>
      </c>
      <c r="C182" s="409" t="s">
        <v>429</v>
      </c>
      <c r="D182" s="409">
        <v>580485340</v>
      </c>
      <c r="E182" s="409">
        <v>42759321</v>
      </c>
      <c r="F182" s="409" t="s">
        <v>640</v>
      </c>
      <c r="G182" s="409">
        <v>2024</v>
      </c>
      <c r="H182" s="410">
        <v>30000</v>
      </c>
      <c r="I182" s="410">
        <v>30000</v>
      </c>
      <c r="J182" s="409" t="s">
        <v>431</v>
      </c>
      <c r="K182" s="409" t="s">
        <v>432</v>
      </c>
      <c r="L182" s="409">
        <v>16711</v>
      </c>
    </row>
    <row r="183" spans="1:12" s="407" customFormat="1" ht="15" hidden="1" x14ac:dyDescent="0.25">
      <c r="A183" s="408">
        <v>1001779854</v>
      </c>
      <c r="B183" s="409" t="s">
        <v>641</v>
      </c>
      <c r="C183" s="409" t="s">
        <v>429</v>
      </c>
      <c r="D183" s="409">
        <v>580658094</v>
      </c>
      <c r="E183" s="409">
        <v>42202886</v>
      </c>
      <c r="F183" s="409" t="s">
        <v>407</v>
      </c>
      <c r="G183" s="409">
        <v>2024</v>
      </c>
      <c r="H183" s="410">
        <v>100000</v>
      </c>
      <c r="I183" s="410">
        <v>57474</v>
      </c>
      <c r="J183" s="409" t="s">
        <v>431</v>
      </c>
      <c r="K183" s="409" t="s">
        <v>432</v>
      </c>
      <c r="L183" s="409">
        <v>16707</v>
      </c>
    </row>
    <row r="184" spans="1:12" s="407" customFormat="1" ht="15" hidden="1" x14ac:dyDescent="0.25">
      <c r="A184" s="408">
        <v>1001779942</v>
      </c>
      <c r="B184" s="409" t="s">
        <v>530</v>
      </c>
      <c r="C184" s="409" t="s">
        <v>429</v>
      </c>
      <c r="D184" s="409">
        <v>515355196</v>
      </c>
      <c r="E184" s="409">
        <v>41903517</v>
      </c>
      <c r="F184" s="409" t="s">
        <v>642</v>
      </c>
      <c r="G184" s="409">
        <v>2024</v>
      </c>
      <c r="H184" s="410">
        <v>150000</v>
      </c>
      <c r="I184" s="410">
        <v>107734</v>
      </c>
      <c r="J184" s="409" t="s">
        <v>431</v>
      </c>
      <c r="K184" s="409" t="s">
        <v>432</v>
      </c>
      <c r="L184" s="409">
        <v>16713</v>
      </c>
    </row>
    <row r="185" spans="1:12" s="407" customFormat="1" ht="15" hidden="1" x14ac:dyDescent="0.25">
      <c r="A185" s="408">
        <v>1001801318</v>
      </c>
      <c r="B185" s="409" t="s">
        <v>390</v>
      </c>
      <c r="C185" s="409" t="s">
        <v>429</v>
      </c>
      <c r="D185" s="409">
        <v>580025807</v>
      </c>
      <c r="E185" s="409">
        <v>40000079</v>
      </c>
      <c r="F185" s="409" t="s">
        <v>409</v>
      </c>
      <c r="G185" s="409">
        <v>2024</v>
      </c>
      <c r="H185" s="410">
        <v>300000</v>
      </c>
      <c r="I185" s="410">
        <v>94181</v>
      </c>
      <c r="J185" s="409" t="s">
        <v>431</v>
      </c>
      <c r="K185" s="409" t="s">
        <v>432</v>
      </c>
      <c r="L185" s="409">
        <v>0</v>
      </c>
    </row>
    <row r="186" spans="1:12" s="407" customFormat="1" ht="15" hidden="1" x14ac:dyDescent="0.25">
      <c r="A186" s="408">
        <v>1001801319</v>
      </c>
      <c r="B186" s="409" t="s">
        <v>389</v>
      </c>
      <c r="C186" s="409" t="s">
        <v>429</v>
      </c>
      <c r="D186" s="409">
        <v>580323863</v>
      </c>
      <c r="E186" s="409">
        <v>40216066</v>
      </c>
      <c r="F186" s="409" t="s">
        <v>396</v>
      </c>
      <c r="G186" s="409">
        <v>2024</v>
      </c>
      <c r="H186" s="410">
        <v>80000</v>
      </c>
      <c r="I186" s="410">
        <v>37134</v>
      </c>
      <c r="J186" s="409" t="s">
        <v>431</v>
      </c>
      <c r="K186" s="409" t="s">
        <v>432</v>
      </c>
      <c r="L186" s="409">
        <v>0</v>
      </c>
    </row>
    <row r="187" spans="1:12" s="407" customFormat="1" ht="15" hidden="1" x14ac:dyDescent="0.25">
      <c r="A187" s="408">
        <v>1001801570</v>
      </c>
      <c r="B187" s="409" t="s">
        <v>391</v>
      </c>
      <c r="C187" s="409" t="s">
        <v>552</v>
      </c>
      <c r="D187" s="409">
        <v>580350841</v>
      </c>
      <c r="E187" s="409">
        <v>40001704</v>
      </c>
      <c r="F187" s="409" t="s">
        <v>392</v>
      </c>
      <c r="G187" s="409">
        <v>2024</v>
      </c>
      <c r="H187" s="410">
        <v>140000</v>
      </c>
      <c r="I187" s="410">
        <v>0</v>
      </c>
      <c r="J187" s="409" t="s">
        <v>431</v>
      </c>
      <c r="K187" s="409" t="s">
        <v>432</v>
      </c>
      <c r="L187" s="409">
        <v>0</v>
      </c>
    </row>
    <row r="188" spans="1:12" s="407" customFormat="1" ht="15" hidden="1" x14ac:dyDescent="0.25">
      <c r="A188" s="408">
        <v>1001801571</v>
      </c>
      <c r="B188" s="409" t="s">
        <v>380</v>
      </c>
      <c r="C188" s="409" t="s">
        <v>429</v>
      </c>
      <c r="D188" s="409">
        <v>580540722</v>
      </c>
      <c r="E188" s="409">
        <v>42741666</v>
      </c>
      <c r="F188" s="409" t="s">
        <v>381</v>
      </c>
      <c r="G188" s="409">
        <v>2024</v>
      </c>
      <c r="H188" s="410">
        <v>200000</v>
      </c>
      <c r="I188" s="410">
        <v>42793</v>
      </c>
      <c r="J188" s="409" t="s">
        <v>431</v>
      </c>
      <c r="K188" s="409" t="s">
        <v>432</v>
      </c>
      <c r="L188" s="409">
        <v>0</v>
      </c>
    </row>
    <row r="189" spans="1:12" s="407" customFormat="1" ht="15" hidden="1" x14ac:dyDescent="0.25">
      <c r="A189" s="408">
        <v>1001823185</v>
      </c>
      <c r="B189" s="409" t="s">
        <v>360</v>
      </c>
      <c r="C189" s="409" t="s">
        <v>429</v>
      </c>
      <c r="D189" s="409">
        <v>580029379</v>
      </c>
      <c r="E189" s="409">
        <v>40000363</v>
      </c>
      <c r="F189" s="409" t="s">
        <v>433</v>
      </c>
      <c r="G189" s="409">
        <v>2025</v>
      </c>
      <c r="H189" s="410">
        <v>1400000</v>
      </c>
      <c r="I189" s="410">
        <v>1235495</v>
      </c>
      <c r="J189" s="409" t="s">
        <v>431</v>
      </c>
      <c r="K189" s="409" t="s">
        <v>432</v>
      </c>
      <c r="L189" s="409">
        <v>17643</v>
      </c>
    </row>
    <row r="190" spans="1:12" s="407" customFormat="1" ht="15" hidden="1" x14ac:dyDescent="0.25">
      <c r="A190" s="408">
        <v>1001823186</v>
      </c>
      <c r="B190" s="409" t="s">
        <v>663</v>
      </c>
      <c r="C190" s="409" t="s">
        <v>429</v>
      </c>
      <c r="D190" s="409">
        <v>515355196</v>
      </c>
      <c r="E190" s="409">
        <v>41903517</v>
      </c>
      <c r="F190" s="409" t="s">
        <v>642</v>
      </c>
      <c r="G190" s="409">
        <v>2025</v>
      </c>
      <c r="H190" s="410">
        <v>180000</v>
      </c>
      <c r="I190" s="410">
        <v>119201</v>
      </c>
      <c r="J190" s="409" t="s">
        <v>431</v>
      </c>
      <c r="K190" s="409" t="s">
        <v>432</v>
      </c>
      <c r="L190" s="409">
        <v>17559</v>
      </c>
    </row>
    <row r="191" spans="1:12" s="407" customFormat="1" ht="15" hidden="1" x14ac:dyDescent="0.25">
      <c r="A191" s="408">
        <v>1001823867</v>
      </c>
      <c r="B191" s="409" t="s">
        <v>664</v>
      </c>
      <c r="C191" s="409" t="s">
        <v>429</v>
      </c>
      <c r="D191" s="409">
        <v>580450898</v>
      </c>
      <c r="E191" s="409">
        <v>41099000</v>
      </c>
      <c r="F191" s="409" t="s">
        <v>261</v>
      </c>
      <c r="G191" s="409">
        <v>2025</v>
      </c>
      <c r="H191" s="410">
        <v>150000</v>
      </c>
      <c r="I191" s="410">
        <v>23280</v>
      </c>
      <c r="J191" s="409" t="s">
        <v>431</v>
      </c>
      <c r="K191" s="409" t="s">
        <v>432</v>
      </c>
      <c r="L191" s="409">
        <v>17559</v>
      </c>
    </row>
    <row r="192" spans="1:12" s="407" customFormat="1" ht="15" hidden="1" x14ac:dyDescent="0.25">
      <c r="A192" s="408">
        <v>1001823868</v>
      </c>
      <c r="B192" s="409" t="s">
        <v>665</v>
      </c>
      <c r="C192" s="409" t="s">
        <v>429</v>
      </c>
      <c r="D192" s="409">
        <v>580450898</v>
      </c>
      <c r="E192" s="409">
        <v>41099000</v>
      </c>
      <c r="F192" s="409" t="s">
        <v>261</v>
      </c>
      <c r="G192" s="409">
        <v>2025</v>
      </c>
      <c r="H192" s="410">
        <v>150000</v>
      </c>
      <c r="I192" s="410">
        <v>22716</v>
      </c>
      <c r="J192" s="409" t="s">
        <v>431</v>
      </c>
      <c r="K192" s="409" t="s">
        <v>432</v>
      </c>
      <c r="L192" s="409">
        <v>17559</v>
      </c>
    </row>
    <row r="193" spans="1:12" s="407" customFormat="1" ht="15" hidden="1" x14ac:dyDescent="0.25">
      <c r="A193" s="408">
        <v>1001824930</v>
      </c>
      <c r="B193" s="409" t="s">
        <v>666</v>
      </c>
      <c r="C193" s="409" t="s">
        <v>429</v>
      </c>
      <c r="D193" s="409">
        <v>580103323</v>
      </c>
      <c r="E193" s="409">
        <v>40000464</v>
      </c>
      <c r="F193" s="409" t="s">
        <v>436</v>
      </c>
      <c r="G193" s="409">
        <v>2025</v>
      </c>
      <c r="H193" s="410">
        <v>45000</v>
      </c>
      <c r="I193" s="410">
        <v>31683</v>
      </c>
      <c r="J193" s="409" t="s">
        <v>431</v>
      </c>
      <c r="K193" s="409" t="s">
        <v>432</v>
      </c>
      <c r="L193" s="409">
        <v>17559</v>
      </c>
    </row>
    <row r="194" spans="1:12" s="407" customFormat="1" ht="15" hidden="1" x14ac:dyDescent="0.25">
      <c r="A194" s="408">
        <v>1001824975</v>
      </c>
      <c r="B194" s="409" t="s">
        <v>667</v>
      </c>
      <c r="C194" s="409" t="s">
        <v>429</v>
      </c>
      <c r="D194" s="409">
        <v>580147239</v>
      </c>
      <c r="E194" s="409">
        <v>40000506</v>
      </c>
      <c r="F194" s="409" t="s">
        <v>466</v>
      </c>
      <c r="G194" s="409">
        <v>2025</v>
      </c>
      <c r="H194" s="410">
        <v>610000</v>
      </c>
      <c r="I194" s="410">
        <v>302689</v>
      </c>
      <c r="J194" s="409" t="s">
        <v>431</v>
      </c>
      <c r="K194" s="409" t="s">
        <v>432</v>
      </c>
      <c r="L194" s="409">
        <v>17643</v>
      </c>
    </row>
    <row r="195" spans="1:12" s="407" customFormat="1" ht="15" hidden="1" x14ac:dyDescent="0.25">
      <c r="A195" s="408">
        <v>1001825239</v>
      </c>
      <c r="B195" s="409" t="s">
        <v>668</v>
      </c>
      <c r="C195" s="409" t="s">
        <v>429</v>
      </c>
      <c r="D195" s="409">
        <v>580509024</v>
      </c>
      <c r="E195" s="409">
        <v>40527700</v>
      </c>
      <c r="F195" s="409" t="s">
        <v>442</v>
      </c>
      <c r="G195" s="409">
        <v>2025</v>
      </c>
      <c r="H195" s="410">
        <v>1000000</v>
      </c>
      <c r="I195" s="410">
        <v>577714</v>
      </c>
      <c r="J195" s="409" t="s">
        <v>431</v>
      </c>
      <c r="K195" s="409" t="s">
        <v>432</v>
      </c>
      <c r="L195" s="409">
        <v>17559</v>
      </c>
    </row>
    <row r="196" spans="1:12" s="407" customFormat="1" ht="15" hidden="1" x14ac:dyDescent="0.25">
      <c r="A196" s="408">
        <v>1001825316</v>
      </c>
      <c r="B196" s="409" t="s">
        <v>669</v>
      </c>
      <c r="C196" s="409" t="s">
        <v>429</v>
      </c>
      <c r="D196" s="409">
        <v>580033470</v>
      </c>
      <c r="E196" s="409">
        <v>40000373</v>
      </c>
      <c r="F196" s="409" t="s">
        <v>510</v>
      </c>
      <c r="G196" s="409">
        <v>2025</v>
      </c>
      <c r="H196" s="410">
        <v>60000</v>
      </c>
      <c r="I196" s="410">
        <v>29626</v>
      </c>
      <c r="J196" s="409" t="s">
        <v>431</v>
      </c>
      <c r="K196" s="409" t="s">
        <v>432</v>
      </c>
      <c r="L196" s="409">
        <v>17559</v>
      </c>
    </row>
    <row r="197" spans="1:12" s="407" customFormat="1" ht="15" hidden="1" x14ac:dyDescent="0.25">
      <c r="A197" s="408">
        <v>1001825471</v>
      </c>
      <c r="B197" s="409" t="s">
        <v>533</v>
      </c>
      <c r="C197" s="409" t="s">
        <v>829</v>
      </c>
      <c r="D197" s="409">
        <v>580029148</v>
      </c>
      <c r="E197" s="409">
        <v>40000362</v>
      </c>
      <c r="F197" s="409" t="s">
        <v>532</v>
      </c>
      <c r="G197" s="409">
        <v>2025</v>
      </c>
      <c r="H197" s="410">
        <v>70000</v>
      </c>
      <c r="I197" s="410">
        <v>70000</v>
      </c>
      <c r="J197" s="409" t="s">
        <v>431</v>
      </c>
      <c r="K197" s="409" t="s">
        <v>432</v>
      </c>
      <c r="L197" s="409">
        <v>17560</v>
      </c>
    </row>
    <row r="198" spans="1:12" s="407" customFormat="1" ht="15" hidden="1" x14ac:dyDescent="0.25">
      <c r="A198" s="408">
        <v>1001826710</v>
      </c>
      <c r="B198" s="409" t="s">
        <v>670</v>
      </c>
      <c r="C198" s="409" t="s">
        <v>429</v>
      </c>
      <c r="D198" s="409">
        <v>580715068</v>
      </c>
      <c r="E198" s="409">
        <v>42428613</v>
      </c>
      <c r="F198" s="409" t="s">
        <v>620</v>
      </c>
      <c r="G198" s="409">
        <v>2025</v>
      </c>
      <c r="H198" s="410">
        <v>300000</v>
      </c>
      <c r="I198" s="410">
        <v>71279.009999999995</v>
      </c>
      <c r="J198" s="409" t="s">
        <v>431</v>
      </c>
      <c r="K198" s="409" t="s">
        <v>432</v>
      </c>
      <c r="L198" s="409">
        <v>17557</v>
      </c>
    </row>
    <row r="199" spans="1:12" s="407" customFormat="1" ht="15" hidden="1" x14ac:dyDescent="0.25">
      <c r="A199" s="408">
        <v>1001827295</v>
      </c>
      <c r="B199" s="409" t="s">
        <v>671</v>
      </c>
      <c r="C199" s="409" t="s">
        <v>429</v>
      </c>
      <c r="D199" s="409">
        <v>580013522</v>
      </c>
      <c r="E199" s="409">
        <v>40000333</v>
      </c>
      <c r="F199" s="409" t="s">
        <v>446</v>
      </c>
      <c r="G199" s="409">
        <v>2025</v>
      </c>
      <c r="H199" s="410">
        <v>300000</v>
      </c>
      <c r="I199" s="410">
        <v>219347</v>
      </c>
      <c r="J199" s="409" t="s">
        <v>431</v>
      </c>
      <c r="K199" s="409" t="s">
        <v>432</v>
      </c>
      <c r="L199" s="409">
        <v>17557</v>
      </c>
    </row>
    <row r="200" spans="1:12" s="407" customFormat="1" ht="15" hidden="1" x14ac:dyDescent="0.25">
      <c r="A200" s="408">
        <v>1001827887</v>
      </c>
      <c r="B200" s="409" t="s">
        <v>672</v>
      </c>
      <c r="C200" s="409" t="s">
        <v>429</v>
      </c>
      <c r="D200" s="409">
        <v>580337913</v>
      </c>
      <c r="E200" s="409">
        <v>40221476</v>
      </c>
      <c r="F200" s="409" t="s">
        <v>497</v>
      </c>
      <c r="G200" s="409">
        <v>2025</v>
      </c>
      <c r="H200" s="410">
        <v>380000</v>
      </c>
      <c r="I200" s="410">
        <v>295448</v>
      </c>
      <c r="J200" s="409" t="s">
        <v>431</v>
      </c>
      <c r="K200" s="409" t="s">
        <v>432</v>
      </c>
      <c r="L200" s="409">
        <v>17557</v>
      </c>
    </row>
    <row r="201" spans="1:12" s="407" customFormat="1" ht="15" hidden="1" x14ac:dyDescent="0.25">
      <c r="A201" s="408">
        <v>1001828819</v>
      </c>
      <c r="B201" s="409" t="s">
        <v>673</v>
      </c>
      <c r="C201" s="409" t="s">
        <v>444</v>
      </c>
      <c r="D201" s="409">
        <v>580132249</v>
      </c>
      <c r="E201" s="409">
        <v>40000490</v>
      </c>
      <c r="F201" s="409" t="s">
        <v>513</v>
      </c>
      <c r="G201" s="409">
        <v>2025</v>
      </c>
      <c r="H201" s="410">
        <v>125000</v>
      </c>
      <c r="I201" s="410">
        <v>0</v>
      </c>
      <c r="J201" s="409" t="s">
        <v>431</v>
      </c>
      <c r="K201" s="409" t="s">
        <v>432</v>
      </c>
      <c r="L201" s="409">
        <v>17559</v>
      </c>
    </row>
    <row r="202" spans="1:12" s="407" customFormat="1" ht="15" hidden="1" x14ac:dyDescent="0.25">
      <c r="A202" s="408">
        <v>1001829382</v>
      </c>
      <c r="B202" s="409" t="s">
        <v>674</v>
      </c>
      <c r="C202" s="409" t="s">
        <v>429</v>
      </c>
      <c r="D202" s="409">
        <v>510490451</v>
      </c>
      <c r="E202" s="409">
        <v>40000009</v>
      </c>
      <c r="F202" s="409" t="s">
        <v>440</v>
      </c>
      <c r="G202" s="409">
        <v>2025</v>
      </c>
      <c r="H202" s="410">
        <v>350000</v>
      </c>
      <c r="I202" s="410">
        <v>60158</v>
      </c>
      <c r="J202" s="409" t="s">
        <v>431</v>
      </c>
      <c r="K202" s="409" t="s">
        <v>432</v>
      </c>
      <c r="L202" s="409">
        <v>17559</v>
      </c>
    </row>
    <row r="203" spans="1:12" ht="15" x14ac:dyDescent="0.25">
      <c r="A203" s="592">
        <v>1001830013</v>
      </c>
      <c r="B203" s="593" t="s">
        <v>675</v>
      </c>
      <c r="C203" s="593" t="s">
        <v>429</v>
      </c>
      <c r="D203" s="593">
        <v>580288728</v>
      </c>
      <c r="E203" s="593">
        <v>40000655</v>
      </c>
      <c r="F203" s="593" t="s">
        <v>460</v>
      </c>
      <c r="G203" s="593">
        <v>2025</v>
      </c>
      <c r="H203" s="594">
        <v>200000</v>
      </c>
      <c r="I203" s="594">
        <v>182186</v>
      </c>
      <c r="J203" s="593" t="s">
        <v>431</v>
      </c>
      <c r="K203" s="593" t="s">
        <v>432</v>
      </c>
      <c r="L203" s="593">
        <v>17559</v>
      </c>
    </row>
    <row r="204" spans="1:12" s="407" customFormat="1" ht="15" hidden="1" x14ac:dyDescent="0.25">
      <c r="A204" s="408">
        <v>1001830677</v>
      </c>
      <c r="B204" s="409" t="s">
        <v>676</v>
      </c>
      <c r="C204" s="409" t="s">
        <v>829</v>
      </c>
      <c r="D204" s="409">
        <v>580032035</v>
      </c>
      <c r="E204" s="409">
        <v>40331189</v>
      </c>
      <c r="F204" s="409" t="s">
        <v>458</v>
      </c>
      <c r="G204" s="409">
        <v>2025</v>
      </c>
      <c r="H204" s="410">
        <v>200000</v>
      </c>
      <c r="I204" s="410">
        <v>53579</v>
      </c>
      <c r="J204" s="409" t="s">
        <v>431</v>
      </c>
      <c r="K204" s="409" t="s">
        <v>432</v>
      </c>
      <c r="L204" s="409">
        <v>17560</v>
      </c>
    </row>
    <row r="205" spans="1:12" s="407" customFormat="1" ht="15" hidden="1" x14ac:dyDescent="0.25">
      <c r="A205" s="408">
        <v>1001832263</v>
      </c>
      <c r="B205" s="409" t="s">
        <v>677</v>
      </c>
      <c r="C205" s="409" t="s">
        <v>429</v>
      </c>
      <c r="D205" s="409">
        <v>500284005</v>
      </c>
      <c r="E205" s="409">
        <v>20000248</v>
      </c>
      <c r="F205" s="409" t="s">
        <v>503</v>
      </c>
      <c r="G205" s="409">
        <v>2025</v>
      </c>
      <c r="H205" s="410">
        <v>60000</v>
      </c>
      <c r="I205" s="410">
        <v>36937</v>
      </c>
      <c r="J205" s="409" t="s">
        <v>431</v>
      </c>
      <c r="K205" s="409" t="s">
        <v>432</v>
      </c>
      <c r="L205" s="409">
        <v>17570</v>
      </c>
    </row>
    <row r="206" spans="1:12" s="407" customFormat="1" ht="15" hidden="1" x14ac:dyDescent="0.25">
      <c r="A206" s="408">
        <v>1001833289</v>
      </c>
      <c r="B206" s="409" t="s">
        <v>678</v>
      </c>
      <c r="C206" s="409" t="s">
        <v>429</v>
      </c>
      <c r="D206" s="409">
        <v>580091395</v>
      </c>
      <c r="E206" s="409">
        <v>40000456</v>
      </c>
      <c r="F206" s="409" t="s">
        <v>450</v>
      </c>
      <c r="G206" s="409">
        <v>2025</v>
      </c>
      <c r="H206" s="410">
        <v>250000</v>
      </c>
      <c r="I206" s="410">
        <v>178850</v>
      </c>
      <c r="J206" s="409" t="s">
        <v>431</v>
      </c>
      <c r="K206" s="409" t="s">
        <v>432</v>
      </c>
      <c r="L206" s="409">
        <v>17559</v>
      </c>
    </row>
    <row r="207" spans="1:12" s="407" customFormat="1" ht="15" hidden="1" x14ac:dyDescent="0.25">
      <c r="A207" s="408">
        <v>1001835097</v>
      </c>
      <c r="B207" s="409" t="s">
        <v>498</v>
      </c>
      <c r="C207" s="409" t="s">
        <v>429</v>
      </c>
      <c r="D207" s="409">
        <v>580504942</v>
      </c>
      <c r="E207" s="409">
        <v>40822203</v>
      </c>
      <c r="F207" s="409" t="s">
        <v>499</v>
      </c>
      <c r="G207" s="409">
        <v>2025</v>
      </c>
      <c r="H207" s="410">
        <v>210000</v>
      </c>
      <c r="I207" s="410">
        <v>146151</v>
      </c>
      <c r="J207" s="409" t="s">
        <v>431</v>
      </c>
      <c r="K207" s="409" t="s">
        <v>432</v>
      </c>
      <c r="L207" s="409">
        <v>17559</v>
      </c>
    </row>
    <row r="208" spans="1:12" s="407" customFormat="1" ht="15" hidden="1" x14ac:dyDescent="0.25">
      <c r="A208" s="408">
        <v>1001835561</v>
      </c>
      <c r="B208" s="409" t="s">
        <v>679</v>
      </c>
      <c r="C208" s="409" t="s">
        <v>429</v>
      </c>
      <c r="D208" s="409">
        <v>580489847</v>
      </c>
      <c r="E208" s="409">
        <v>40467070</v>
      </c>
      <c r="F208" s="409" t="s">
        <v>443</v>
      </c>
      <c r="G208" s="409">
        <v>2025</v>
      </c>
      <c r="H208" s="410">
        <v>350000</v>
      </c>
      <c r="I208" s="410">
        <v>126457</v>
      </c>
      <c r="J208" s="409" t="s">
        <v>431</v>
      </c>
      <c r="K208" s="409" t="s">
        <v>432</v>
      </c>
      <c r="L208" s="409">
        <v>17559</v>
      </c>
    </row>
    <row r="209" spans="1:12" s="407" customFormat="1" ht="15" hidden="1" x14ac:dyDescent="0.25">
      <c r="A209" s="408">
        <v>1001835780</v>
      </c>
      <c r="B209" s="409" t="s">
        <v>494</v>
      </c>
      <c r="C209" s="409" t="s">
        <v>653</v>
      </c>
      <c r="D209" s="409">
        <v>580064103</v>
      </c>
      <c r="E209" s="409">
        <v>40000415</v>
      </c>
      <c r="F209" s="409" t="s">
        <v>260</v>
      </c>
      <c r="G209" s="409">
        <v>2025</v>
      </c>
      <c r="H209" s="410">
        <v>40000</v>
      </c>
      <c r="I209" s="410">
        <v>0</v>
      </c>
      <c r="J209" s="409" t="s">
        <v>431</v>
      </c>
      <c r="K209" s="409" t="s">
        <v>432</v>
      </c>
      <c r="L209" s="409">
        <v>17560</v>
      </c>
    </row>
    <row r="210" spans="1:12" s="407" customFormat="1" ht="15" hidden="1" x14ac:dyDescent="0.25">
      <c r="A210" s="408">
        <v>1001836298</v>
      </c>
      <c r="B210" s="409" t="s">
        <v>666</v>
      </c>
      <c r="C210" s="409" t="s">
        <v>429</v>
      </c>
      <c r="D210" s="409">
        <v>580337608</v>
      </c>
      <c r="E210" s="409">
        <v>42864062</v>
      </c>
      <c r="F210" s="409" t="s">
        <v>680</v>
      </c>
      <c r="G210" s="409">
        <v>2025</v>
      </c>
      <c r="H210" s="410">
        <v>500000</v>
      </c>
      <c r="I210" s="410">
        <v>438033</v>
      </c>
      <c r="J210" s="409" t="s">
        <v>431</v>
      </c>
      <c r="K210" s="409" t="s">
        <v>432</v>
      </c>
      <c r="L210" s="409">
        <v>17557</v>
      </c>
    </row>
    <row r="211" spans="1:12" s="407" customFormat="1" ht="15" hidden="1" x14ac:dyDescent="0.25">
      <c r="A211" s="408">
        <v>1001836811</v>
      </c>
      <c r="B211" s="409" t="s">
        <v>681</v>
      </c>
      <c r="C211" s="409" t="s">
        <v>429</v>
      </c>
      <c r="D211" s="409">
        <v>580021897</v>
      </c>
      <c r="E211" s="409">
        <v>40000074</v>
      </c>
      <c r="F211" s="409" t="s">
        <v>537</v>
      </c>
      <c r="G211" s="409">
        <v>2025</v>
      </c>
      <c r="H211" s="410">
        <v>200000</v>
      </c>
      <c r="I211" s="410">
        <v>200000</v>
      </c>
      <c r="J211" s="409" t="s">
        <v>431</v>
      </c>
      <c r="K211" s="409" t="s">
        <v>432</v>
      </c>
      <c r="L211" s="409">
        <v>17559</v>
      </c>
    </row>
    <row r="212" spans="1:12" s="407" customFormat="1" ht="15" hidden="1" x14ac:dyDescent="0.25">
      <c r="A212" s="408">
        <v>1001836813</v>
      </c>
      <c r="B212" s="409" t="s">
        <v>682</v>
      </c>
      <c r="C212" s="409" t="s">
        <v>653</v>
      </c>
      <c r="D212" s="409">
        <v>580064103</v>
      </c>
      <c r="E212" s="409">
        <v>40000415</v>
      </c>
      <c r="F212" s="409" t="s">
        <v>260</v>
      </c>
      <c r="G212" s="409">
        <v>2025</v>
      </c>
      <c r="H212" s="410">
        <v>150000</v>
      </c>
      <c r="I212" s="410">
        <v>0</v>
      </c>
      <c r="J212" s="409" t="s">
        <v>431</v>
      </c>
      <c r="K212" s="409" t="s">
        <v>432</v>
      </c>
      <c r="L212" s="409">
        <v>17560</v>
      </c>
    </row>
    <row r="213" spans="1:12" s="407" customFormat="1" ht="15" hidden="1" x14ac:dyDescent="0.25">
      <c r="A213" s="408">
        <v>1001837047</v>
      </c>
      <c r="B213" s="409" t="s">
        <v>683</v>
      </c>
      <c r="C213" s="409" t="s">
        <v>429</v>
      </c>
      <c r="D213" s="409">
        <v>580210870</v>
      </c>
      <c r="E213" s="409">
        <v>40000558</v>
      </c>
      <c r="F213" s="409" t="s">
        <v>538</v>
      </c>
      <c r="G213" s="409">
        <v>2025</v>
      </c>
      <c r="H213" s="410">
        <v>300000</v>
      </c>
      <c r="I213" s="410">
        <v>189693</v>
      </c>
      <c r="J213" s="409" t="s">
        <v>431</v>
      </c>
      <c r="K213" s="409" t="s">
        <v>432</v>
      </c>
      <c r="L213" s="409">
        <v>17557</v>
      </c>
    </row>
    <row r="214" spans="1:12" s="407" customFormat="1" ht="15" hidden="1" x14ac:dyDescent="0.25">
      <c r="A214" s="408">
        <v>1001837623</v>
      </c>
      <c r="B214" s="409" t="s">
        <v>684</v>
      </c>
      <c r="C214" s="409" t="s">
        <v>444</v>
      </c>
      <c r="D214" s="409">
        <v>580064103</v>
      </c>
      <c r="E214" s="409">
        <v>40000415</v>
      </c>
      <c r="F214" s="409" t="s">
        <v>260</v>
      </c>
      <c r="G214" s="409">
        <v>2025</v>
      </c>
      <c r="H214" s="410">
        <v>10000</v>
      </c>
      <c r="I214" s="410">
        <v>0</v>
      </c>
      <c r="J214" s="409" t="s">
        <v>431</v>
      </c>
      <c r="K214" s="409" t="s">
        <v>432</v>
      </c>
      <c r="L214" s="409">
        <v>17560</v>
      </c>
    </row>
    <row r="215" spans="1:12" s="407" customFormat="1" ht="15" hidden="1" x14ac:dyDescent="0.25">
      <c r="A215" s="408">
        <v>1001838551</v>
      </c>
      <c r="B215" s="409" t="s">
        <v>637</v>
      </c>
      <c r="C215" s="409" t="s">
        <v>429</v>
      </c>
      <c r="D215" s="409">
        <v>580023968</v>
      </c>
      <c r="E215" s="409">
        <v>40000076</v>
      </c>
      <c r="F215" s="409" t="s">
        <v>502</v>
      </c>
      <c r="G215" s="409">
        <v>2025</v>
      </c>
      <c r="H215" s="410">
        <v>300000</v>
      </c>
      <c r="I215" s="410">
        <v>74847.009999999995</v>
      </c>
      <c r="J215" s="409" t="s">
        <v>431</v>
      </c>
      <c r="K215" s="409" t="s">
        <v>432</v>
      </c>
      <c r="L215" s="409">
        <v>17557</v>
      </c>
    </row>
    <row r="216" spans="1:12" s="407" customFormat="1" ht="15" hidden="1" x14ac:dyDescent="0.25">
      <c r="A216" s="408">
        <v>1001838823</v>
      </c>
      <c r="B216" s="409" t="s">
        <v>622</v>
      </c>
      <c r="C216" s="409" t="s">
        <v>829</v>
      </c>
      <c r="D216" s="409">
        <v>580025807</v>
      </c>
      <c r="E216" s="409">
        <v>40000079</v>
      </c>
      <c r="F216" s="409" t="s">
        <v>409</v>
      </c>
      <c r="G216" s="409">
        <v>2025</v>
      </c>
      <c r="H216" s="410">
        <v>900000</v>
      </c>
      <c r="I216" s="410">
        <v>450000</v>
      </c>
      <c r="J216" s="409" t="s">
        <v>431</v>
      </c>
      <c r="K216" s="409" t="s">
        <v>432</v>
      </c>
      <c r="L216" s="409">
        <v>17560</v>
      </c>
    </row>
    <row r="217" spans="1:12" s="407" customFormat="1" ht="15" hidden="1" x14ac:dyDescent="0.25">
      <c r="A217" s="408">
        <v>1001838828</v>
      </c>
      <c r="B217" s="409" t="s">
        <v>685</v>
      </c>
      <c r="C217" s="409" t="s">
        <v>653</v>
      </c>
      <c r="D217" s="409">
        <v>580025807</v>
      </c>
      <c r="E217" s="409">
        <v>40000079</v>
      </c>
      <c r="F217" s="409" t="s">
        <v>409</v>
      </c>
      <c r="G217" s="409">
        <v>2025</v>
      </c>
      <c r="H217" s="410">
        <v>200000</v>
      </c>
      <c r="I217" s="410">
        <v>0</v>
      </c>
      <c r="J217" s="409" t="s">
        <v>431</v>
      </c>
      <c r="K217" s="409" t="s">
        <v>432</v>
      </c>
      <c r="L217" s="409">
        <v>17560</v>
      </c>
    </row>
    <row r="218" spans="1:12" s="407" customFormat="1" ht="15" hidden="1" x14ac:dyDescent="0.25">
      <c r="A218" s="408">
        <v>1001838917</v>
      </c>
      <c r="B218" s="409" t="s">
        <v>686</v>
      </c>
      <c r="C218" s="409" t="s">
        <v>429</v>
      </c>
      <c r="D218" s="409">
        <v>580060556</v>
      </c>
      <c r="E218" s="409">
        <v>40395556</v>
      </c>
      <c r="F218" s="409" t="s">
        <v>521</v>
      </c>
      <c r="G218" s="409">
        <v>2025</v>
      </c>
      <c r="H218" s="410">
        <v>150000</v>
      </c>
      <c r="I218" s="410">
        <v>39876</v>
      </c>
      <c r="J218" s="409" t="s">
        <v>431</v>
      </c>
      <c r="K218" s="409" t="s">
        <v>432</v>
      </c>
      <c r="L218" s="409">
        <v>17559</v>
      </c>
    </row>
    <row r="219" spans="1:12" s="407" customFormat="1" ht="15" hidden="1" x14ac:dyDescent="0.25">
      <c r="A219" s="408">
        <v>1001838932</v>
      </c>
      <c r="B219" s="409" t="s">
        <v>687</v>
      </c>
      <c r="C219" s="409" t="s">
        <v>429</v>
      </c>
      <c r="D219" s="409">
        <v>580540672</v>
      </c>
      <c r="E219" s="409">
        <v>40526318</v>
      </c>
      <c r="F219" s="409" t="s">
        <v>524</v>
      </c>
      <c r="G219" s="409">
        <v>2025</v>
      </c>
      <c r="H219" s="410">
        <v>500000</v>
      </c>
      <c r="I219" s="410">
        <v>143664.01</v>
      </c>
      <c r="J219" s="409" t="s">
        <v>431</v>
      </c>
      <c r="K219" s="409" t="s">
        <v>432</v>
      </c>
      <c r="L219" s="409">
        <v>17557</v>
      </c>
    </row>
    <row r="220" spans="1:12" s="407" customFormat="1" ht="15" hidden="1" x14ac:dyDescent="0.25">
      <c r="A220" s="408">
        <v>1001839835</v>
      </c>
      <c r="B220" s="409" t="s">
        <v>360</v>
      </c>
      <c r="C220" s="409" t="s">
        <v>429</v>
      </c>
      <c r="D220" s="409">
        <v>580480788</v>
      </c>
      <c r="E220" s="409">
        <v>40525310</v>
      </c>
      <c r="F220" s="409" t="s">
        <v>487</v>
      </c>
      <c r="G220" s="409">
        <v>2025</v>
      </c>
      <c r="H220" s="410">
        <v>230000</v>
      </c>
      <c r="I220" s="410">
        <v>171600</v>
      </c>
      <c r="J220" s="409" t="s">
        <v>431</v>
      </c>
      <c r="K220" s="409" t="s">
        <v>432</v>
      </c>
      <c r="L220" s="409">
        <v>17557</v>
      </c>
    </row>
    <row r="221" spans="1:12" s="407" customFormat="1" ht="15" hidden="1" x14ac:dyDescent="0.25">
      <c r="A221" s="408">
        <v>1001839876</v>
      </c>
      <c r="B221" s="409" t="s">
        <v>688</v>
      </c>
      <c r="C221" s="409" t="s">
        <v>429</v>
      </c>
      <c r="D221" s="409">
        <v>500250006</v>
      </c>
      <c r="E221" s="409">
        <v>20000201</v>
      </c>
      <c r="F221" s="409" t="s">
        <v>265</v>
      </c>
      <c r="G221" s="409">
        <v>2025</v>
      </c>
      <c r="H221" s="410">
        <v>110000</v>
      </c>
      <c r="I221" s="410">
        <v>70746</v>
      </c>
      <c r="J221" s="409" t="s">
        <v>431</v>
      </c>
      <c r="K221" s="409" t="s">
        <v>432</v>
      </c>
      <c r="L221" s="409">
        <v>17570</v>
      </c>
    </row>
    <row r="222" spans="1:12" s="407" customFormat="1" ht="15" hidden="1" x14ac:dyDescent="0.25">
      <c r="A222" s="408">
        <v>1001841839</v>
      </c>
      <c r="B222" s="409" t="s">
        <v>689</v>
      </c>
      <c r="C222" s="409" t="s">
        <v>829</v>
      </c>
      <c r="D222" s="409">
        <v>511757114</v>
      </c>
      <c r="E222" s="409">
        <v>40000291</v>
      </c>
      <c r="F222" s="409" t="s">
        <v>516</v>
      </c>
      <c r="G222" s="409">
        <v>2025</v>
      </c>
      <c r="H222" s="410">
        <v>170700</v>
      </c>
      <c r="I222" s="410">
        <v>129221</v>
      </c>
      <c r="J222" s="409" t="s">
        <v>431</v>
      </c>
      <c r="K222" s="409" t="s">
        <v>432</v>
      </c>
      <c r="L222" s="409">
        <v>17560</v>
      </c>
    </row>
    <row r="223" spans="1:12" s="407" customFormat="1" ht="15" hidden="1" x14ac:dyDescent="0.25">
      <c r="A223" s="408">
        <v>1001841999</v>
      </c>
      <c r="B223" s="409" t="s">
        <v>470</v>
      </c>
      <c r="C223" s="409" t="s">
        <v>429</v>
      </c>
      <c r="D223" s="409">
        <v>580327740</v>
      </c>
      <c r="E223" s="409">
        <v>40221541</v>
      </c>
      <c r="F223" s="409" t="s">
        <v>468</v>
      </c>
      <c r="G223" s="409">
        <v>2025</v>
      </c>
      <c r="H223" s="410">
        <v>50000</v>
      </c>
      <c r="I223" s="410">
        <v>50000</v>
      </c>
      <c r="J223" s="409" t="s">
        <v>431</v>
      </c>
      <c r="K223" s="409" t="s">
        <v>432</v>
      </c>
      <c r="L223" s="409">
        <v>17559</v>
      </c>
    </row>
    <row r="224" spans="1:12" s="407" customFormat="1" ht="15" hidden="1" x14ac:dyDescent="0.25">
      <c r="A224" s="408">
        <v>1001842222</v>
      </c>
      <c r="B224" s="409" t="s">
        <v>471</v>
      </c>
      <c r="C224" s="409" t="s">
        <v>429</v>
      </c>
      <c r="D224" s="409">
        <v>580327740</v>
      </c>
      <c r="E224" s="409">
        <v>40221541</v>
      </c>
      <c r="F224" s="409" t="s">
        <v>468</v>
      </c>
      <c r="G224" s="409">
        <v>2025</v>
      </c>
      <c r="H224" s="410">
        <v>88000</v>
      </c>
      <c r="I224" s="410">
        <v>57012</v>
      </c>
      <c r="J224" s="409" t="s">
        <v>431</v>
      </c>
      <c r="K224" s="409" t="s">
        <v>432</v>
      </c>
      <c r="L224" s="409">
        <v>17559</v>
      </c>
    </row>
    <row r="225" spans="1:12" s="407" customFormat="1" ht="15" hidden="1" x14ac:dyDescent="0.25">
      <c r="A225" s="408">
        <v>1001842231</v>
      </c>
      <c r="B225" s="409" t="s">
        <v>591</v>
      </c>
      <c r="C225" s="409" t="s">
        <v>829</v>
      </c>
      <c r="D225" s="409">
        <v>580016145</v>
      </c>
      <c r="E225" s="409">
        <v>40000343</v>
      </c>
      <c r="F225" s="409" t="s">
        <v>522</v>
      </c>
      <c r="G225" s="409">
        <v>2025</v>
      </c>
      <c r="H225" s="410">
        <v>1750000</v>
      </c>
      <c r="I225" s="410">
        <v>1407964</v>
      </c>
      <c r="J225" s="409" t="s">
        <v>431</v>
      </c>
      <c r="K225" s="409" t="s">
        <v>432</v>
      </c>
      <c r="L225" s="409">
        <v>17560</v>
      </c>
    </row>
    <row r="226" spans="1:12" s="407" customFormat="1" ht="15" hidden="1" x14ac:dyDescent="0.25">
      <c r="A226" s="408">
        <v>1001842770</v>
      </c>
      <c r="B226" s="409" t="s">
        <v>690</v>
      </c>
      <c r="C226" s="409" t="s">
        <v>429</v>
      </c>
      <c r="D226" s="409">
        <v>580515815</v>
      </c>
      <c r="E226" s="409">
        <v>40984631</v>
      </c>
      <c r="F226" s="409" t="s">
        <v>488</v>
      </c>
      <c r="G226" s="409">
        <v>2025</v>
      </c>
      <c r="H226" s="410">
        <v>550000</v>
      </c>
      <c r="I226" s="410">
        <v>216155</v>
      </c>
      <c r="J226" s="409" t="s">
        <v>431</v>
      </c>
      <c r="K226" s="409" t="s">
        <v>432</v>
      </c>
      <c r="L226" s="409">
        <v>17557</v>
      </c>
    </row>
    <row r="227" spans="1:12" s="407" customFormat="1" ht="15" hidden="1" x14ac:dyDescent="0.25">
      <c r="A227" s="408">
        <v>1001843520</v>
      </c>
      <c r="B227" s="409" t="s">
        <v>691</v>
      </c>
      <c r="C227" s="409" t="s">
        <v>445</v>
      </c>
      <c r="D227" s="409">
        <v>580051068</v>
      </c>
      <c r="E227" s="409">
        <v>40000400</v>
      </c>
      <c r="F227" s="409" t="s">
        <v>692</v>
      </c>
      <c r="G227" s="409">
        <v>2025</v>
      </c>
      <c r="H227" s="410">
        <v>80000</v>
      </c>
      <c r="I227" s="410">
        <v>0</v>
      </c>
      <c r="J227" s="409" t="s">
        <v>431</v>
      </c>
      <c r="K227" s="409" t="s">
        <v>432</v>
      </c>
      <c r="L227" s="409">
        <v>17559</v>
      </c>
    </row>
    <row r="228" spans="1:12" s="407" customFormat="1" ht="15" hidden="1" x14ac:dyDescent="0.25">
      <c r="A228" s="408">
        <v>1001843761</v>
      </c>
      <c r="B228" s="409" t="s">
        <v>693</v>
      </c>
      <c r="C228" s="409" t="s">
        <v>429</v>
      </c>
      <c r="D228" s="409">
        <v>510506504</v>
      </c>
      <c r="E228" s="409">
        <v>40000010</v>
      </c>
      <c r="F228" s="409" t="s">
        <v>542</v>
      </c>
      <c r="G228" s="409">
        <v>2025</v>
      </c>
      <c r="H228" s="410">
        <v>300000</v>
      </c>
      <c r="I228" s="410">
        <v>60302</v>
      </c>
      <c r="J228" s="409" t="s">
        <v>431</v>
      </c>
      <c r="K228" s="409" t="s">
        <v>432</v>
      </c>
      <c r="L228" s="409">
        <v>17559</v>
      </c>
    </row>
    <row r="229" spans="1:12" s="407" customFormat="1" ht="15" hidden="1" x14ac:dyDescent="0.25">
      <c r="A229" s="408">
        <v>1001843763</v>
      </c>
      <c r="B229" s="409" t="s">
        <v>694</v>
      </c>
      <c r="C229" s="409" t="s">
        <v>429</v>
      </c>
      <c r="D229" s="409">
        <v>580183606</v>
      </c>
      <c r="E229" s="409">
        <v>40000167</v>
      </c>
      <c r="F229" s="409" t="s">
        <v>536</v>
      </c>
      <c r="G229" s="409">
        <v>2025</v>
      </c>
      <c r="H229" s="410">
        <v>500000</v>
      </c>
      <c r="I229" s="410">
        <v>281454</v>
      </c>
      <c r="J229" s="409" t="s">
        <v>431</v>
      </c>
      <c r="K229" s="409" t="s">
        <v>432</v>
      </c>
      <c r="L229" s="409">
        <v>17557</v>
      </c>
    </row>
    <row r="230" spans="1:12" s="407" customFormat="1" ht="15" hidden="1" x14ac:dyDescent="0.25">
      <c r="A230" s="408">
        <v>1001843793</v>
      </c>
      <c r="B230" s="409" t="s">
        <v>695</v>
      </c>
      <c r="C230" s="409" t="s">
        <v>429</v>
      </c>
      <c r="D230" s="409">
        <v>510145022</v>
      </c>
      <c r="E230" s="409">
        <v>40000252</v>
      </c>
      <c r="F230" s="409" t="s">
        <v>263</v>
      </c>
      <c r="G230" s="409">
        <v>2025</v>
      </c>
      <c r="H230" s="410">
        <v>80000</v>
      </c>
      <c r="I230" s="410">
        <v>56448</v>
      </c>
      <c r="J230" s="409" t="s">
        <v>431</v>
      </c>
      <c r="K230" s="409" t="s">
        <v>432</v>
      </c>
      <c r="L230" s="409">
        <v>17559</v>
      </c>
    </row>
    <row r="231" spans="1:12" s="407" customFormat="1" ht="15" hidden="1" x14ac:dyDescent="0.25">
      <c r="A231" s="408">
        <v>1001843804</v>
      </c>
      <c r="B231" s="409" t="s">
        <v>534</v>
      </c>
      <c r="C231" s="409" t="s">
        <v>429</v>
      </c>
      <c r="D231" s="409">
        <v>580238699</v>
      </c>
      <c r="E231" s="409">
        <v>40000594</v>
      </c>
      <c r="F231" s="409" t="s">
        <v>535</v>
      </c>
      <c r="G231" s="409">
        <v>2025</v>
      </c>
      <c r="H231" s="410">
        <v>380000</v>
      </c>
      <c r="I231" s="410">
        <v>380000</v>
      </c>
      <c r="J231" s="409" t="s">
        <v>431</v>
      </c>
      <c r="K231" s="409" t="s">
        <v>432</v>
      </c>
      <c r="L231" s="409">
        <v>17559</v>
      </c>
    </row>
    <row r="232" spans="1:12" s="407" customFormat="1" ht="15" hidden="1" x14ac:dyDescent="0.25">
      <c r="A232" s="408">
        <v>1001843808</v>
      </c>
      <c r="B232" s="409" t="s">
        <v>541</v>
      </c>
      <c r="C232" s="409" t="s">
        <v>429</v>
      </c>
      <c r="D232" s="409">
        <v>580238699</v>
      </c>
      <c r="E232" s="409">
        <v>40000594</v>
      </c>
      <c r="F232" s="409" t="s">
        <v>535</v>
      </c>
      <c r="G232" s="409">
        <v>2025</v>
      </c>
      <c r="H232" s="410">
        <v>250000</v>
      </c>
      <c r="I232" s="410">
        <v>161560</v>
      </c>
      <c r="J232" s="409" t="s">
        <v>431</v>
      </c>
      <c r="K232" s="409" t="s">
        <v>432</v>
      </c>
      <c r="L232" s="409">
        <v>17559</v>
      </c>
    </row>
    <row r="233" spans="1:12" s="407" customFormat="1" ht="15" hidden="1" x14ac:dyDescent="0.25">
      <c r="A233" s="408">
        <v>1001843809</v>
      </c>
      <c r="B233" s="409" t="s">
        <v>696</v>
      </c>
      <c r="C233" s="409" t="s">
        <v>829</v>
      </c>
      <c r="D233" s="409">
        <v>514810860</v>
      </c>
      <c r="E233" s="409">
        <v>40821681</v>
      </c>
      <c r="F233" s="409" t="s">
        <v>500</v>
      </c>
      <c r="G233" s="409">
        <v>2025</v>
      </c>
      <c r="H233" s="410">
        <v>80000</v>
      </c>
      <c r="I233" s="410">
        <v>75076</v>
      </c>
      <c r="J233" s="409" t="s">
        <v>431</v>
      </c>
      <c r="K233" s="409" t="s">
        <v>432</v>
      </c>
      <c r="L233" s="409">
        <v>17560</v>
      </c>
    </row>
    <row r="234" spans="1:12" s="407" customFormat="1" ht="15" hidden="1" x14ac:dyDescent="0.25">
      <c r="A234" s="408">
        <v>1001843810</v>
      </c>
      <c r="B234" s="409" t="s">
        <v>697</v>
      </c>
      <c r="C234" s="409" t="s">
        <v>444</v>
      </c>
      <c r="D234" s="409">
        <v>580450898</v>
      </c>
      <c r="E234" s="409">
        <v>41099000</v>
      </c>
      <c r="F234" s="409" t="s">
        <v>261</v>
      </c>
      <c r="G234" s="409">
        <v>2025</v>
      </c>
      <c r="H234" s="410">
        <v>400000</v>
      </c>
      <c r="I234" s="410">
        <v>0</v>
      </c>
      <c r="J234" s="409" t="s">
        <v>431</v>
      </c>
      <c r="K234" s="409" t="s">
        <v>432</v>
      </c>
      <c r="L234" s="409">
        <v>17559</v>
      </c>
    </row>
    <row r="235" spans="1:12" s="407" customFormat="1" ht="15" hidden="1" x14ac:dyDescent="0.25">
      <c r="A235" s="408">
        <v>1001843819</v>
      </c>
      <c r="B235" s="409" t="s">
        <v>698</v>
      </c>
      <c r="C235" s="409" t="s">
        <v>445</v>
      </c>
      <c r="D235" s="411">
        <v>580327740</v>
      </c>
      <c r="E235" s="411">
        <v>40221541</v>
      </c>
      <c r="F235" s="411" t="s">
        <v>468</v>
      </c>
      <c r="G235" s="409">
        <v>2025</v>
      </c>
      <c r="H235" s="410">
        <v>45000</v>
      </c>
      <c r="I235" s="410">
        <v>0</v>
      </c>
      <c r="J235" s="409" t="s">
        <v>431</v>
      </c>
      <c r="K235" s="409" t="s">
        <v>432</v>
      </c>
      <c r="L235" s="409">
        <v>17559</v>
      </c>
    </row>
    <row r="236" spans="1:12" s="407" customFormat="1" ht="15" hidden="1" x14ac:dyDescent="0.25">
      <c r="A236" s="408">
        <v>1001843942</v>
      </c>
      <c r="B236" s="409" t="s">
        <v>699</v>
      </c>
      <c r="C236" s="409" t="s">
        <v>552</v>
      </c>
      <c r="D236" s="411">
        <v>515538684</v>
      </c>
      <c r="E236" s="411">
        <v>41598536</v>
      </c>
      <c r="F236" s="411" t="s">
        <v>632</v>
      </c>
      <c r="G236" s="409">
        <v>2025</v>
      </c>
      <c r="H236" s="410">
        <v>90000</v>
      </c>
      <c r="I236" s="410">
        <v>0</v>
      </c>
      <c r="J236" s="409" t="s">
        <v>431</v>
      </c>
      <c r="K236" s="409" t="s">
        <v>432</v>
      </c>
      <c r="L236" s="409">
        <v>17643</v>
      </c>
    </row>
    <row r="237" spans="1:12" s="407" customFormat="1" ht="15" hidden="1" x14ac:dyDescent="0.25">
      <c r="A237" s="408">
        <v>1001843984</v>
      </c>
      <c r="B237" s="409" t="s">
        <v>609</v>
      </c>
      <c r="C237" s="409" t="s">
        <v>653</v>
      </c>
      <c r="D237" s="411">
        <v>580029148</v>
      </c>
      <c r="E237" s="411">
        <v>40000362</v>
      </c>
      <c r="F237" s="411" t="s">
        <v>532</v>
      </c>
      <c r="G237" s="409">
        <v>2025</v>
      </c>
      <c r="H237" s="410">
        <v>150000</v>
      </c>
      <c r="I237" s="410">
        <v>0</v>
      </c>
      <c r="J237" s="409" t="s">
        <v>431</v>
      </c>
      <c r="K237" s="409" t="s">
        <v>432</v>
      </c>
      <c r="L237" s="409">
        <v>17643</v>
      </c>
    </row>
    <row r="238" spans="1:12" s="407" customFormat="1" ht="15" hidden="1" x14ac:dyDescent="0.25">
      <c r="A238" s="408">
        <v>1001844046</v>
      </c>
      <c r="B238" s="409" t="s">
        <v>489</v>
      </c>
      <c r="C238" s="409" t="s">
        <v>429</v>
      </c>
      <c r="D238" s="411">
        <v>580181741</v>
      </c>
      <c r="E238" s="411">
        <v>40000538</v>
      </c>
      <c r="F238" s="411" t="s">
        <v>455</v>
      </c>
      <c r="G238" s="409">
        <v>2025</v>
      </c>
      <c r="H238" s="410">
        <v>1500000</v>
      </c>
      <c r="I238" s="410">
        <v>897770</v>
      </c>
      <c r="J238" s="409" t="s">
        <v>431</v>
      </c>
      <c r="K238" s="409" t="s">
        <v>432</v>
      </c>
      <c r="L238" s="409">
        <v>17557</v>
      </c>
    </row>
    <row r="239" spans="1:12" s="407" customFormat="1" ht="15" hidden="1" x14ac:dyDescent="0.25">
      <c r="A239" s="408">
        <v>1001844062</v>
      </c>
      <c r="B239" s="409" t="s">
        <v>518</v>
      </c>
      <c r="C239" s="409" t="s">
        <v>429</v>
      </c>
      <c r="D239" s="411">
        <v>580350841</v>
      </c>
      <c r="E239" s="411">
        <v>40001704</v>
      </c>
      <c r="F239" s="411" t="s">
        <v>392</v>
      </c>
      <c r="G239" s="409">
        <v>2025</v>
      </c>
      <c r="H239" s="410">
        <v>120000</v>
      </c>
      <c r="I239" s="410">
        <v>43301</v>
      </c>
      <c r="J239" s="409" t="s">
        <v>431</v>
      </c>
      <c r="K239" s="409" t="s">
        <v>432</v>
      </c>
      <c r="L239" s="409">
        <v>17559</v>
      </c>
    </row>
    <row r="240" spans="1:12" s="407" customFormat="1" ht="15" hidden="1" x14ac:dyDescent="0.25">
      <c r="A240" s="408">
        <v>1001844105</v>
      </c>
      <c r="B240" s="409" t="s">
        <v>700</v>
      </c>
      <c r="C240" s="409" t="s">
        <v>445</v>
      </c>
      <c r="D240" s="411">
        <v>580337608</v>
      </c>
      <c r="E240" s="411">
        <v>42864062</v>
      </c>
      <c r="F240" s="411" t="s">
        <v>680</v>
      </c>
      <c r="G240" s="409">
        <v>2025</v>
      </c>
      <c r="H240" s="410">
        <v>150000</v>
      </c>
      <c r="I240" s="410">
        <v>0</v>
      </c>
      <c r="J240" s="409" t="s">
        <v>431</v>
      </c>
      <c r="K240" s="409" t="s">
        <v>432</v>
      </c>
      <c r="L240" s="409">
        <v>17560</v>
      </c>
    </row>
    <row r="241" spans="1:12" s="407" customFormat="1" ht="15" hidden="1" x14ac:dyDescent="0.25">
      <c r="A241" s="408">
        <v>1001844106</v>
      </c>
      <c r="B241" s="409" t="s">
        <v>701</v>
      </c>
      <c r="C241" s="409" t="s">
        <v>445</v>
      </c>
      <c r="D241" s="411">
        <v>580337608</v>
      </c>
      <c r="E241" s="411">
        <v>42864062</v>
      </c>
      <c r="F241" s="411" t="s">
        <v>680</v>
      </c>
      <c r="G241" s="409">
        <v>2025</v>
      </c>
      <c r="H241" s="410">
        <v>150000</v>
      </c>
      <c r="I241" s="410">
        <v>0</v>
      </c>
      <c r="J241" s="409" t="s">
        <v>431</v>
      </c>
      <c r="K241" s="409" t="s">
        <v>432</v>
      </c>
      <c r="L241" s="409">
        <v>17560</v>
      </c>
    </row>
    <row r="242" spans="1:12" s="407" customFormat="1" ht="15" hidden="1" x14ac:dyDescent="0.25">
      <c r="A242" s="408">
        <v>1001844698</v>
      </c>
      <c r="B242" s="409" t="s">
        <v>702</v>
      </c>
      <c r="C242" s="409" t="s">
        <v>429</v>
      </c>
      <c r="D242" s="411">
        <v>580263507</v>
      </c>
      <c r="E242" s="411">
        <v>40000632</v>
      </c>
      <c r="F242" s="411" t="s">
        <v>491</v>
      </c>
      <c r="G242" s="409">
        <v>2025</v>
      </c>
      <c r="H242" s="410">
        <v>1100000</v>
      </c>
      <c r="I242" s="410">
        <v>814330</v>
      </c>
      <c r="J242" s="409" t="s">
        <v>431</v>
      </c>
      <c r="K242" s="409" t="s">
        <v>432</v>
      </c>
      <c r="L242" s="409">
        <v>17559</v>
      </c>
    </row>
    <row r="243" spans="1:12" s="407" customFormat="1" ht="15" hidden="1" x14ac:dyDescent="0.25">
      <c r="A243" s="408">
        <v>1001844717</v>
      </c>
      <c r="B243" s="409" t="s">
        <v>703</v>
      </c>
      <c r="C243" s="409" t="s">
        <v>653</v>
      </c>
      <c r="D243" s="411">
        <v>580263507</v>
      </c>
      <c r="E243" s="411">
        <v>40000632</v>
      </c>
      <c r="F243" s="411" t="s">
        <v>491</v>
      </c>
      <c r="G243" s="409">
        <v>2025</v>
      </c>
      <c r="H243" s="410">
        <v>65000</v>
      </c>
      <c r="I243" s="410">
        <v>0</v>
      </c>
      <c r="J243" s="409" t="s">
        <v>431</v>
      </c>
      <c r="K243" s="409" t="s">
        <v>432</v>
      </c>
      <c r="L243" s="409">
        <v>17559</v>
      </c>
    </row>
    <row r="244" spans="1:12" s="407" customFormat="1" ht="15" hidden="1" x14ac:dyDescent="0.25">
      <c r="A244" s="408">
        <v>1001844725</v>
      </c>
      <c r="B244" s="409" t="s">
        <v>673</v>
      </c>
      <c r="C244" s="409" t="s">
        <v>429</v>
      </c>
      <c r="D244" s="411">
        <v>580099638</v>
      </c>
      <c r="E244" s="411">
        <v>40000133</v>
      </c>
      <c r="F244" s="411" t="s">
        <v>463</v>
      </c>
      <c r="G244" s="409">
        <v>2025</v>
      </c>
      <c r="H244" s="410">
        <v>24000000</v>
      </c>
      <c r="I244" s="410">
        <v>20112294</v>
      </c>
      <c r="J244" s="409" t="s">
        <v>431</v>
      </c>
      <c r="K244" s="409" t="s">
        <v>432</v>
      </c>
      <c r="L244" s="409">
        <v>17558</v>
      </c>
    </row>
    <row r="245" spans="1:12" s="407" customFormat="1" ht="15" hidden="1" x14ac:dyDescent="0.25">
      <c r="A245" s="408">
        <v>1001854390</v>
      </c>
      <c r="B245" s="409" t="s">
        <v>704</v>
      </c>
      <c r="C245" s="409" t="s">
        <v>445</v>
      </c>
      <c r="D245" s="411">
        <v>580051068</v>
      </c>
      <c r="E245" s="411">
        <v>40000400</v>
      </c>
      <c r="F245" s="411" t="s">
        <v>692</v>
      </c>
      <c r="G245" s="409">
        <v>2025</v>
      </c>
      <c r="H245" s="410">
        <v>20000</v>
      </c>
      <c r="I245" s="410">
        <v>0</v>
      </c>
      <c r="J245" s="409" t="s">
        <v>431</v>
      </c>
      <c r="K245" s="409" t="s">
        <v>432</v>
      </c>
      <c r="L245" s="409">
        <v>17559</v>
      </c>
    </row>
    <row r="246" spans="1:12" s="407" customFormat="1" ht="15" hidden="1" x14ac:dyDescent="0.25">
      <c r="A246" s="408">
        <v>1001854391</v>
      </c>
      <c r="B246" s="409" t="s">
        <v>705</v>
      </c>
      <c r="C246" s="409" t="s">
        <v>445</v>
      </c>
      <c r="D246" s="411">
        <v>580051068</v>
      </c>
      <c r="E246" s="411">
        <v>40000400</v>
      </c>
      <c r="F246" s="411" t="s">
        <v>692</v>
      </c>
      <c r="G246" s="409">
        <v>2025</v>
      </c>
      <c r="H246" s="410">
        <v>99000</v>
      </c>
      <c r="I246" s="410">
        <v>0</v>
      </c>
      <c r="J246" s="409" t="s">
        <v>431</v>
      </c>
      <c r="K246" s="409" t="s">
        <v>432</v>
      </c>
      <c r="L246" s="409">
        <v>17559</v>
      </c>
    </row>
    <row r="247" spans="1:12" s="407" customFormat="1" ht="15" hidden="1" x14ac:dyDescent="0.25">
      <c r="A247" s="408">
        <v>1001872136</v>
      </c>
      <c r="B247" s="409" t="s">
        <v>505</v>
      </c>
      <c r="C247" s="409" t="s">
        <v>444</v>
      </c>
      <c r="D247" s="411">
        <v>580086270</v>
      </c>
      <c r="E247" s="411">
        <v>40299484</v>
      </c>
      <c r="F247" s="411" t="s">
        <v>506</v>
      </c>
      <c r="G247" s="409">
        <v>2025</v>
      </c>
      <c r="H247" s="410">
        <v>9000000</v>
      </c>
      <c r="I247" s="410">
        <v>0</v>
      </c>
      <c r="J247" s="409" t="s">
        <v>431</v>
      </c>
      <c r="K247" s="409" t="s">
        <v>432</v>
      </c>
      <c r="L247" s="409">
        <v>18037</v>
      </c>
    </row>
    <row r="248" spans="1:12" s="407" customFormat="1" ht="15" hidden="1" x14ac:dyDescent="0.25">
      <c r="A248" s="408">
        <v>1001872139</v>
      </c>
      <c r="B248" s="409" t="s">
        <v>706</v>
      </c>
      <c r="C248" s="409" t="s">
        <v>444</v>
      </c>
      <c r="D248" s="411">
        <v>580450898</v>
      </c>
      <c r="E248" s="411">
        <v>41099000</v>
      </c>
      <c r="F248" s="411" t="s">
        <v>261</v>
      </c>
      <c r="G248" s="409">
        <v>2025</v>
      </c>
      <c r="H248" s="410">
        <v>1500000</v>
      </c>
      <c r="I248" s="410">
        <v>0</v>
      </c>
      <c r="J248" s="409" t="s">
        <v>431</v>
      </c>
      <c r="K248" s="409" t="s">
        <v>432</v>
      </c>
      <c r="L248" s="409">
        <v>18037</v>
      </c>
    </row>
    <row r="249" spans="1:12" s="407" customFormat="1" ht="15" hidden="1" x14ac:dyDescent="0.25">
      <c r="A249" s="408">
        <v>1001872143</v>
      </c>
      <c r="B249" s="409" t="s">
        <v>707</v>
      </c>
      <c r="C249" s="409" t="s">
        <v>444</v>
      </c>
      <c r="D249" s="411">
        <v>580044873</v>
      </c>
      <c r="E249" s="411">
        <v>40000106</v>
      </c>
      <c r="F249" s="411" t="s">
        <v>520</v>
      </c>
      <c r="G249" s="409">
        <v>2025</v>
      </c>
      <c r="H249" s="410">
        <v>4000000</v>
      </c>
      <c r="I249" s="410">
        <v>0</v>
      </c>
      <c r="J249" s="409" t="s">
        <v>431</v>
      </c>
      <c r="K249" s="409" t="s">
        <v>432</v>
      </c>
      <c r="L249" s="409">
        <v>18037</v>
      </c>
    </row>
    <row r="250" spans="1:12" s="407" customFormat="1" ht="15" hidden="1" x14ac:dyDescent="0.25">
      <c r="A250" s="408">
        <v>1001872147</v>
      </c>
      <c r="B250" s="409" t="s">
        <v>708</v>
      </c>
      <c r="C250" s="409" t="s">
        <v>444</v>
      </c>
      <c r="D250" s="411">
        <v>580037760</v>
      </c>
      <c r="E250" s="411">
        <v>40000096</v>
      </c>
      <c r="F250" s="411" t="s">
        <v>456</v>
      </c>
      <c r="G250" s="409">
        <v>2025</v>
      </c>
      <c r="H250" s="410">
        <v>6000000</v>
      </c>
      <c r="I250" s="410">
        <v>0</v>
      </c>
      <c r="J250" s="409" t="s">
        <v>431</v>
      </c>
      <c r="K250" s="409" t="s">
        <v>432</v>
      </c>
      <c r="L250" s="409">
        <v>18037</v>
      </c>
    </row>
    <row r="251" spans="1:12" s="407" customFormat="1" ht="15" hidden="1" x14ac:dyDescent="0.25">
      <c r="A251" s="408">
        <v>1001872230</v>
      </c>
      <c r="B251" s="409" t="s">
        <v>709</v>
      </c>
      <c r="C251" s="409" t="s">
        <v>444</v>
      </c>
      <c r="D251" s="411">
        <v>580208486</v>
      </c>
      <c r="E251" s="411">
        <v>40000179</v>
      </c>
      <c r="F251" s="411" t="s">
        <v>430</v>
      </c>
      <c r="G251" s="409">
        <v>2025</v>
      </c>
      <c r="H251" s="410">
        <v>1100000</v>
      </c>
      <c r="I251" s="410">
        <v>0</v>
      </c>
      <c r="J251" s="409" t="s">
        <v>431</v>
      </c>
      <c r="K251" s="409" t="s">
        <v>432</v>
      </c>
      <c r="L251" s="409">
        <v>18037</v>
      </c>
    </row>
    <row r="252" spans="1:12" s="407" customFormat="1" ht="15" hidden="1" x14ac:dyDescent="0.25">
      <c r="A252" s="408">
        <v>1001872306</v>
      </c>
      <c r="B252" s="409" t="s">
        <v>434</v>
      </c>
      <c r="C252" s="409" t="s">
        <v>444</v>
      </c>
      <c r="D252" s="411">
        <v>580014231</v>
      </c>
      <c r="E252" s="411">
        <v>40471611</v>
      </c>
      <c r="F252" s="411" t="s">
        <v>435</v>
      </c>
      <c r="G252" s="409">
        <v>2025</v>
      </c>
      <c r="H252" s="410">
        <v>1936000</v>
      </c>
      <c r="I252" s="410">
        <v>0</v>
      </c>
      <c r="J252" s="409" t="s">
        <v>431</v>
      </c>
      <c r="K252" s="409" t="s">
        <v>432</v>
      </c>
      <c r="L252" s="409">
        <v>18037</v>
      </c>
    </row>
    <row r="253" spans="1:12" s="407" customFormat="1" ht="15" hidden="1" x14ac:dyDescent="0.25">
      <c r="A253" s="408">
        <v>1001873048</v>
      </c>
      <c r="B253" s="409" t="s">
        <v>710</v>
      </c>
      <c r="C253" s="409" t="s">
        <v>444</v>
      </c>
      <c r="D253" s="411">
        <v>580122034</v>
      </c>
      <c r="E253" s="411">
        <v>40000484</v>
      </c>
      <c r="F253" s="411" t="s">
        <v>515</v>
      </c>
      <c r="G253" s="409">
        <v>2025</v>
      </c>
      <c r="H253" s="410">
        <v>10000000</v>
      </c>
      <c r="I253" s="410">
        <v>0</v>
      </c>
      <c r="J253" s="409" t="s">
        <v>431</v>
      </c>
      <c r="K253" s="409" t="s">
        <v>432</v>
      </c>
      <c r="L253" s="409">
        <v>18037</v>
      </c>
    </row>
    <row r="254" spans="1:12" s="407" customFormat="1" ht="15" hidden="1" x14ac:dyDescent="0.25">
      <c r="A254" s="408">
        <v>1001873598</v>
      </c>
      <c r="B254" s="409" t="s">
        <v>711</v>
      </c>
      <c r="C254" s="409" t="s">
        <v>444</v>
      </c>
      <c r="D254" s="411">
        <v>580474906</v>
      </c>
      <c r="E254" s="411">
        <v>40374797</v>
      </c>
      <c r="F254" s="411" t="s">
        <v>441</v>
      </c>
      <c r="G254" s="409">
        <v>2025</v>
      </c>
      <c r="H254" s="410">
        <v>1400000</v>
      </c>
      <c r="I254" s="410">
        <v>0</v>
      </c>
      <c r="J254" s="409" t="s">
        <v>431</v>
      </c>
      <c r="K254" s="409" t="s">
        <v>432</v>
      </c>
      <c r="L254" s="409">
        <v>18037</v>
      </c>
    </row>
    <row r="255" spans="1:12" s="407" customFormat="1" ht="15" hidden="1" x14ac:dyDescent="0.25">
      <c r="A255" s="408">
        <v>1001874371</v>
      </c>
      <c r="B255" s="409" t="s">
        <v>438</v>
      </c>
      <c r="C255" s="409" t="s">
        <v>444</v>
      </c>
      <c r="D255" s="411">
        <v>510145022</v>
      </c>
      <c r="E255" s="411">
        <v>40000252</v>
      </c>
      <c r="F255" s="411" t="s">
        <v>263</v>
      </c>
      <c r="G255" s="409">
        <v>2025</v>
      </c>
      <c r="H255" s="410">
        <v>3600000</v>
      </c>
      <c r="I255" s="410">
        <v>0</v>
      </c>
      <c r="J255" s="409" t="s">
        <v>431</v>
      </c>
      <c r="K255" s="409" t="s">
        <v>432</v>
      </c>
      <c r="L255" s="409">
        <v>18037</v>
      </c>
    </row>
    <row r="256" spans="1:12" s="407" customFormat="1" ht="15" hidden="1" x14ac:dyDescent="0.25">
      <c r="A256" s="408">
        <v>1001874372</v>
      </c>
      <c r="B256" s="409" t="s">
        <v>565</v>
      </c>
      <c r="C256" s="409" t="s">
        <v>444</v>
      </c>
      <c r="D256" s="411">
        <v>510145022</v>
      </c>
      <c r="E256" s="411">
        <v>40000252</v>
      </c>
      <c r="F256" s="411" t="s">
        <v>263</v>
      </c>
      <c r="G256" s="409">
        <v>2025</v>
      </c>
      <c r="H256" s="410">
        <v>420000</v>
      </c>
      <c r="I256" s="410">
        <v>0</v>
      </c>
      <c r="J256" s="409" t="s">
        <v>431</v>
      </c>
      <c r="K256" s="409" t="s">
        <v>432</v>
      </c>
      <c r="L256" s="409">
        <v>18037</v>
      </c>
    </row>
    <row r="257" spans="1:12" s="407" customFormat="1" ht="15" hidden="1" x14ac:dyDescent="0.25">
      <c r="A257" s="408">
        <v>1001874917</v>
      </c>
      <c r="B257" s="409" t="s">
        <v>666</v>
      </c>
      <c r="C257" s="409" t="s">
        <v>444</v>
      </c>
      <c r="D257" s="411">
        <v>512295353</v>
      </c>
      <c r="E257" s="411">
        <v>40000294</v>
      </c>
      <c r="F257" s="411" t="s">
        <v>448</v>
      </c>
      <c r="G257" s="409">
        <v>2025</v>
      </c>
      <c r="H257" s="410">
        <v>13500000</v>
      </c>
      <c r="I257" s="410">
        <v>0</v>
      </c>
      <c r="J257" s="409" t="s">
        <v>431</v>
      </c>
      <c r="K257" s="409" t="s">
        <v>432</v>
      </c>
      <c r="L257" s="409">
        <v>18037</v>
      </c>
    </row>
    <row r="258" spans="1:12" s="407" customFormat="1" ht="15" hidden="1" x14ac:dyDescent="0.25">
      <c r="A258" s="408">
        <v>1001874987</v>
      </c>
      <c r="B258" s="409" t="s">
        <v>712</v>
      </c>
      <c r="C258" s="409" t="s">
        <v>444</v>
      </c>
      <c r="D258" s="411">
        <v>580175966</v>
      </c>
      <c r="E258" s="411">
        <v>40000533</v>
      </c>
      <c r="F258" s="411" t="s">
        <v>504</v>
      </c>
      <c r="G258" s="409">
        <v>2025</v>
      </c>
      <c r="H258" s="410">
        <v>1250000</v>
      </c>
      <c r="I258" s="410">
        <v>0</v>
      </c>
      <c r="J258" s="409" t="s">
        <v>431</v>
      </c>
      <c r="K258" s="409" t="s">
        <v>432</v>
      </c>
      <c r="L258" s="409">
        <v>18037</v>
      </c>
    </row>
    <row r="259" spans="1:12" s="407" customFormat="1" ht="15" hidden="1" x14ac:dyDescent="0.25">
      <c r="A259" s="408">
        <v>1001876126</v>
      </c>
      <c r="B259" s="409" t="s">
        <v>713</v>
      </c>
      <c r="C259" s="409" t="s">
        <v>444</v>
      </c>
      <c r="D259" s="411">
        <v>580256683</v>
      </c>
      <c r="E259" s="411">
        <v>40000624</v>
      </c>
      <c r="F259" s="411" t="s">
        <v>462</v>
      </c>
      <c r="G259" s="409">
        <v>2025</v>
      </c>
      <c r="H259" s="410">
        <v>6000000</v>
      </c>
      <c r="I259" s="410">
        <v>0</v>
      </c>
      <c r="J259" s="409" t="s">
        <v>431</v>
      </c>
      <c r="K259" s="409" t="s">
        <v>432</v>
      </c>
      <c r="L259" s="409">
        <v>18037</v>
      </c>
    </row>
    <row r="260" spans="1:12" s="407" customFormat="1" ht="15" hidden="1" x14ac:dyDescent="0.25">
      <c r="A260" s="408">
        <v>1001876497</v>
      </c>
      <c r="B260" s="409" t="s">
        <v>714</v>
      </c>
      <c r="C260" s="409" t="s">
        <v>444</v>
      </c>
      <c r="D260" s="411">
        <v>580658334</v>
      </c>
      <c r="E260" s="411">
        <v>41634844</v>
      </c>
      <c r="F260" s="411" t="s">
        <v>514</v>
      </c>
      <c r="G260" s="409">
        <v>2025</v>
      </c>
      <c r="H260" s="410">
        <v>700000</v>
      </c>
      <c r="I260" s="410">
        <v>0</v>
      </c>
      <c r="J260" s="409" t="s">
        <v>431</v>
      </c>
      <c r="K260" s="409" t="s">
        <v>432</v>
      </c>
      <c r="L260" s="409">
        <v>18037</v>
      </c>
    </row>
    <row r="261" spans="1:12" s="407" customFormat="1" ht="15" hidden="1" x14ac:dyDescent="0.25">
      <c r="A261" s="408">
        <v>1001876530</v>
      </c>
      <c r="B261" s="409" t="s">
        <v>715</v>
      </c>
      <c r="C261" s="409" t="s">
        <v>444</v>
      </c>
      <c r="D261" s="411">
        <v>580637221</v>
      </c>
      <c r="E261" s="411">
        <v>41553249</v>
      </c>
      <c r="F261" s="411" t="s">
        <v>490</v>
      </c>
      <c r="G261" s="409">
        <v>2025</v>
      </c>
      <c r="H261" s="410">
        <v>4000000</v>
      </c>
      <c r="I261" s="410">
        <v>0</v>
      </c>
      <c r="J261" s="409" t="s">
        <v>431</v>
      </c>
      <c r="K261" s="409" t="s">
        <v>432</v>
      </c>
      <c r="L261" s="409">
        <v>18037</v>
      </c>
    </row>
    <row r="262" spans="1:12" s="407" customFormat="1" ht="15" hidden="1" x14ac:dyDescent="0.25">
      <c r="A262" s="408">
        <v>1001876572</v>
      </c>
      <c r="B262" s="409" t="s">
        <v>716</v>
      </c>
      <c r="C262" s="409" t="s">
        <v>444</v>
      </c>
      <c r="D262" s="411">
        <v>580383990</v>
      </c>
      <c r="E262" s="411">
        <v>40216097</v>
      </c>
      <c r="F262" s="411" t="s">
        <v>527</v>
      </c>
      <c r="G262" s="409">
        <v>2025</v>
      </c>
      <c r="H262" s="410">
        <v>1000000</v>
      </c>
      <c r="I262" s="410">
        <v>0</v>
      </c>
      <c r="J262" s="409" t="s">
        <v>431</v>
      </c>
      <c r="K262" s="409" t="s">
        <v>432</v>
      </c>
      <c r="L262" s="409">
        <v>18037</v>
      </c>
    </row>
    <row r="263" spans="1:12" s="407" customFormat="1" ht="15" hidden="1" x14ac:dyDescent="0.25">
      <c r="A263" s="408">
        <v>1001876624</v>
      </c>
      <c r="B263" s="409" t="s">
        <v>717</v>
      </c>
      <c r="C263" s="409" t="s">
        <v>444</v>
      </c>
      <c r="D263" s="411">
        <v>580682540</v>
      </c>
      <c r="E263" s="411">
        <v>42342626</v>
      </c>
      <c r="F263" s="411" t="s">
        <v>544</v>
      </c>
      <c r="G263" s="409">
        <v>2025</v>
      </c>
      <c r="H263" s="410">
        <v>1000000</v>
      </c>
      <c r="I263" s="410">
        <v>0</v>
      </c>
      <c r="J263" s="409" t="s">
        <v>431</v>
      </c>
      <c r="K263" s="409" t="s">
        <v>432</v>
      </c>
      <c r="L263" s="409">
        <v>18037</v>
      </c>
    </row>
    <row r="264" spans="1:12" s="407" customFormat="1" ht="15" hidden="1" x14ac:dyDescent="0.25">
      <c r="A264" s="408">
        <v>1001876653</v>
      </c>
      <c r="B264" s="409" t="s">
        <v>573</v>
      </c>
      <c r="C264" s="409" t="s">
        <v>444</v>
      </c>
      <c r="D264" s="411">
        <v>580049708</v>
      </c>
      <c r="E264" s="411">
        <v>40000399</v>
      </c>
      <c r="F264" s="411" t="s">
        <v>509</v>
      </c>
      <c r="G264" s="409">
        <v>2025</v>
      </c>
      <c r="H264" s="410">
        <v>5300000</v>
      </c>
      <c r="I264" s="410">
        <v>0</v>
      </c>
      <c r="J264" s="409" t="s">
        <v>431</v>
      </c>
      <c r="K264" s="409" t="s">
        <v>432</v>
      </c>
      <c r="L264" s="409">
        <v>18037</v>
      </c>
    </row>
    <row r="265" spans="1:12" s="407" customFormat="1" ht="15" hidden="1" x14ac:dyDescent="0.25">
      <c r="A265" s="408">
        <v>1001877304</v>
      </c>
      <c r="B265" s="409" t="s">
        <v>718</v>
      </c>
      <c r="C265" s="409" t="s">
        <v>444</v>
      </c>
      <c r="D265" s="411">
        <v>580198471</v>
      </c>
      <c r="E265" s="411">
        <v>40000173</v>
      </c>
      <c r="F265" s="411" t="s">
        <v>449</v>
      </c>
      <c r="G265" s="409">
        <v>2025</v>
      </c>
      <c r="H265" s="410">
        <v>3800000</v>
      </c>
      <c r="I265" s="410">
        <v>0</v>
      </c>
      <c r="J265" s="409" t="s">
        <v>431</v>
      </c>
      <c r="K265" s="409" t="s">
        <v>432</v>
      </c>
      <c r="L265" s="409">
        <v>18037</v>
      </c>
    </row>
    <row r="266" spans="1:12" s="407" customFormat="1" ht="15" hidden="1" x14ac:dyDescent="0.25">
      <c r="A266" s="408">
        <v>1001877315</v>
      </c>
      <c r="B266" s="409" t="s">
        <v>454</v>
      </c>
      <c r="C266" s="409" t="s">
        <v>444</v>
      </c>
      <c r="D266" s="411">
        <v>580181741</v>
      </c>
      <c r="E266" s="411">
        <v>40000538</v>
      </c>
      <c r="F266" s="411" t="s">
        <v>455</v>
      </c>
      <c r="G266" s="409">
        <v>2025</v>
      </c>
      <c r="H266" s="410">
        <v>10000000</v>
      </c>
      <c r="I266" s="410">
        <v>0</v>
      </c>
      <c r="J266" s="409" t="s">
        <v>431</v>
      </c>
      <c r="K266" s="409" t="s">
        <v>432</v>
      </c>
      <c r="L266" s="409">
        <v>18037</v>
      </c>
    </row>
    <row r="267" spans="1:12" s="407" customFormat="1" ht="15" hidden="1" x14ac:dyDescent="0.25">
      <c r="A267" s="408">
        <v>1001896593</v>
      </c>
      <c r="B267" s="409" t="s">
        <v>719</v>
      </c>
      <c r="C267" s="409" t="s">
        <v>444</v>
      </c>
      <c r="D267" s="411">
        <v>580496719</v>
      </c>
      <c r="E267" s="411">
        <v>40384701</v>
      </c>
      <c r="F267" s="411" t="s">
        <v>447</v>
      </c>
      <c r="G267" s="409">
        <v>2025</v>
      </c>
      <c r="H267" s="410">
        <v>1500000</v>
      </c>
      <c r="I267" s="410">
        <v>0</v>
      </c>
      <c r="J267" s="409" t="s">
        <v>431</v>
      </c>
      <c r="K267" s="409" t="s">
        <v>432</v>
      </c>
      <c r="L267" s="409">
        <v>18037</v>
      </c>
    </row>
    <row r="268" spans="1:12" s="407" customFormat="1" ht="15" hidden="1" x14ac:dyDescent="0.25">
      <c r="A268" s="408">
        <v>1001896621</v>
      </c>
      <c r="B268" s="409" t="s">
        <v>720</v>
      </c>
      <c r="C268" s="409" t="s">
        <v>444</v>
      </c>
      <c r="D268" s="411">
        <v>580293454</v>
      </c>
      <c r="E268" s="411">
        <v>40000216</v>
      </c>
      <c r="F268" s="411" t="s">
        <v>543</v>
      </c>
      <c r="G268" s="409">
        <v>2025</v>
      </c>
      <c r="H268" s="410">
        <v>2500000</v>
      </c>
      <c r="I268" s="410">
        <v>0</v>
      </c>
      <c r="J268" s="409" t="s">
        <v>431</v>
      </c>
      <c r="K268" s="409" t="s">
        <v>432</v>
      </c>
      <c r="L268" s="409">
        <v>18037</v>
      </c>
    </row>
    <row r="269" spans="1:12" s="407" customFormat="1" ht="15" hidden="1" x14ac:dyDescent="0.25">
      <c r="A269" s="408">
        <v>1001896670</v>
      </c>
      <c r="B269" s="409" t="s">
        <v>721</v>
      </c>
      <c r="C269" s="409" t="s">
        <v>444</v>
      </c>
      <c r="D269" s="411">
        <v>580542264</v>
      </c>
      <c r="E269" s="411">
        <v>41386301</v>
      </c>
      <c r="F269" s="411" t="s">
        <v>496</v>
      </c>
      <c r="G269" s="409">
        <v>2025</v>
      </c>
      <c r="H269" s="410">
        <v>1000000</v>
      </c>
      <c r="I269" s="410">
        <v>0</v>
      </c>
      <c r="J269" s="409" t="s">
        <v>431</v>
      </c>
      <c r="K269" s="409" t="s">
        <v>432</v>
      </c>
      <c r="L269" s="409">
        <v>18037</v>
      </c>
    </row>
    <row r="270" spans="1:12" s="407" customFormat="1" ht="15" hidden="1" x14ac:dyDescent="0.25">
      <c r="A270" s="408">
        <v>1001899131</v>
      </c>
      <c r="B270" s="409" t="s">
        <v>722</v>
      </c>
      <c r="C270" s="409" t="s">
        <v>444</v>
      </c>
      <c r="D270" s="411">
        <v>500210638</v>
      </c>
      <c r="E270" s="411">
        <v>20000102</v>
      </c>
      <c r="F270" s="411" t="s">
        <v>452</v>
      </c>
      <c r="G270" s="409">
        <v>2025</v>
      </c>
      <c r="H270" s="410">
        <v>590000</v>
      </c>
      <c r="I270" s="410">
        <v>0</v>
      </c>
      <c r="J270" s="409" t="s">
        <v>431</v>
      </c>
      <c r="K270" s="409" t="s">
        <v>432</v>
      </c>
      <c r="L270" s="409">
        <v>18038</v>
      </c>
    </row>
    <row r="271" spans="1:12" s="407" customFormat="1" ht="15" hidden="1" x14ac:dyDescent="0.25">
      <c r="A271" s="408">
        <v>1001906876</v>
      </c>
      <c r="B271" s="409" t="s">
        <v>453</v>
      </c>
      <c r="C271" s="409" t="s">
        <v>445</v>
      </c>
      <c r="D271" s="411">
        <v>580352490</v>
      </c>
      <c r="E271" s="411">
        <v>40000242</v>
      </c>
      <c r="F271" s="411" t="s">
        <v>404</v>
      </c>
      <c r="G271" s="409">
        <v>2025</v>
      </c>
      <c r="H271" s="410">
        <v>100000</v>
      </c>
      <c r="I271" s="410">
        <v>0</v>
      </c>
      <c r="J271" s="409" t="s">
        <v>431</v>
      </c>
      <c r="K271" s="409" t="s">
        <v>432</v>
      </c>
      <c r="L271" s="409">
        <v>18208</v>
      </c>
    </row>
    <row r="272" spans="1:12" s="407" customFormat="1" ht="15" hidden="1" x14ac:dyDescent="0.25">
      <c r="A272" s="408">
        <v>1001906878</v>
      </c>
      <c r="B272" s="409" t="s">
        <v>723</v>
      </c>
      <c r="C272" s="409" t="s">
        <v>429</v>
      </c>
      <c r="D272" s="411">
        <v>580208486</v>
      </c>
      <c r="E272" s="411">
        <v>40000179</v>
      </c>
      <c r="F272" s="411" t="s">
        <v>430</v>
      </c>
      <c r="G272" s="409">
        <v>2025</v>
      </c>
      <c r="H272" s="410">
        <v>200000</v>
      </c>
      <c r="I272" s="410">
        <v>143259</v>
      </c>
      <c r="J272" s="409" t="s">
        <v>431</v>
      </c>
      <c r="K272" s="409" t="s">
        <v>432</v>
      </c>
      <c r="L272" s="409">
        <v>18207</v>
      </c>
    </row>
    <row r="273" spans="1:12" s="407" customFormat="1" ht="15" hidden="1" x14ac:dyDescent="0.25">
      <c r="A273" s="408">
        <v>1001906928</v>
      </c>
      <c r="B273" s="409" t="s">
        <v>724</v>
      </c>
      <c r="C273" s="409" t="s">
        <v>429</v>
      </c>
      <c r="D273" s="411">
        <v>580450898</v>
      </c>
      <c r="E273" s="411">
        <v>41099000</v>
      </c>
      <c r="F273" s="411" t="s">
        <v>261</v>
      </c>
      <c r="G273" s="409">
        <v>2025</v>
      </c>
      <c r="H273" s="410">
        <v>1000000</v>
      </c>
      <c r="I273" s="410">
        <v>372668</v>
      </c>
      <c r="J273" s="409" t="s">
        <v>431</v>
      </c>
      <c r="K273" s="409" t="s">
        <v>432</v>
      </c>
      <c r="L273" s="409">
        <v>18207</v>
      </c>
    </row>
    <row r="274" spans="1:12" s="407" customFormat="1" ht="15" hidden="1" x14ac:dyDescent="0.25">
      <c r="A274" s="408">
        <v>1001906929</v>
      </c>
      <c r="B274" s="409" t="s">
        <v>725</v>
      </c>
      <c r="C274" s="409" t="s">
        <v>445</v>
      </c>
      <c r="D274" s="411">
        <v>580450898</v>
      </c>
      <c r="E274" s="411">
        <v>41099000</v>
      </c>
      <c r="F274" s="411" t="s">
        <v>261</v>
      </c>
      <c r="G274" s="409">
        <v>2025</v>
      </c>
      <c r="H274" s="410">
        <v>100000</v>
      </c>
      <c r="I274" s="410">
        <v>0</v>
      </c>
      <c r="J274" s="409" t="s">
        <v>431</v>
      </c>
      <c r="K274" s="409" t="s">
        <v>432</v>
      </c>
      <c r="L274" s="409">
        <v>18208</v>
      </c>
    </row>
    <row r="275" spans="1:12" s="407" customFormat="1" ht="15" hidden="1" x14ac:dyDescent="0.25">
      <c r="A275" s="408">
        <v>1001906941</v>
      </c>
      <c r="B275" s="409" t="s">
        <v>572</v>
      </c>
      <c r="C275" s="409" t="s">
        <v>444</v>
      </c>
      <c r="D275" s="411">
        <v>580013522</v>
      </c>
      <c r="E275" s="411">
        <v>40000333</v>
      </c>
      <c r="F275" s="411" t="s">
        <v>446</v>
      </c>
      <c r="G275" s="409">
        <v>2025</v>
      </c>
      <c r="H275" s="410">
        <v>500000</v>
      </c>
      <c r="I275" s="410">
        <v>0</v>
      </c>
      <c r="J275" s="409" t="s">
        <v>431</v>
      </c>
      <c r="K275" s="409" t="s">
        <v>432</v>
      </c>
      <c r="L275" s="409">
        <v>18206</v>
      </c>
    </row>
    <row r="276" spans="1:12" s="407" customFormat="1" ht="15" hidden="1" x14ac:dyDescent="0.25">
      <c r="A276" s="408">
        <v>1001906944</v>
      </c>
      <c r="B276" s="409" t="s">
        <v>726</v>
      </c>
      <c r="C276" s="409" t="s">
        <v>444</v>
      </c>
      <c r="D276" s="411">
        <v>580450898</v>
      </c>
      <c r="E276" s="411">
        <v>41099000</v>
      </c>
      <c r="F276" s="411" t="s">
        <v>261</v>
      </c>
      <c r="G276" s="409">
        <v>2025</v>
      </c>
      <c r="H276" s="410">
        <v>200000</v>
      </c>
      <c r="I276" s="410">
        <v>0</v>
      </c>
      <c r="J276" s="409" t="s">
        <v>431</v>
      </c>
      <c r="K276" s="409" t="s">
        <v>432</v>
      </c>
      <c r="L276" s="409">
        <v>18206</v>
      </c>
    </row>
    <row r="277" spans="1:12" s="407" customFormat="1" ht="15" hidden="1" x14ac:dyDescent="0.25">
      <c r="A277" s="408">
        <v>1001906947</v>
      </c>
      <c r="B277" s="409" t="s">
        <v>727</v>
      </c>
      <c r="C277" s="409" t="s">
        <v>444</v>
      </c>
      <c r="D277" s="411">
        <v>580450898</v>
      </c>
      <c r="E277" s="411">
        <v>41099000</v>
      </c>
      <c r="F277" s="411" t="s">
        <v>261</v>
      </c>
      <c r="G277" s="409">
        <v>2025</v>
      </c>
      <c r="H277" s="410">
        <v>250000</v>
      </c>
      <c r="I277" s="410">
        <v>0</v>
      </c>
      <c r="J277" s="409" t="s">
        <v>431</v>
      </c>
      <c r="K277" s="409" t="s">
        <v>432</v>
      </c>
      <c r="L277" s="409">
        <v>18206</v>
      </c>
    </row>
    <row r="278" spans="1:12" s="407" customFormat="1" ht="15" hidden="1" x14ac:dyDescent="0.25">
      <c r="A278" s="408">
        <v>1001906949</v>
      </c>
      <c r="B278" s="409" t="s">
        <v>728</v>
      </c>
      <c r="C278" s="409" t="s">
        <v>445</v>
      </c>
      <c r="D278" s="411">
        <v>580450898</v>
      </c>
      <c r="E278" s="411">
        <v>41099000</v>
      </c>
      <c r="F278" s="411" t="s">
        <v>261</v>
      </c>
      <c r="G278" s="409">
        <v>2025</v>
      </c>
      <c r="H278" s="410">
        <v>200000</v>
      </c>
      <c r="I278" s="410">
        <v>0</v>
      </c>
      <c r="J278" s="409" t="s">
        <v>431</v>
      </c>
      <c r="K278" s="409" t="s">
        <v>432</v>
      </c>
      <c r="L278" s="409">
        <v>18208</v>
      </c>
    </row>
    <row r="279" spans="1:12" s="407" customFormat="1" ht="15" hidden="1" x14ac:dyDescent="0.25">
      <c r="A279" s="408">
        <v>1001906950</v>
      </c>
      <c r="B279" s="409" t="s">
        <v>729</v>
      </c>
      <c r="C279" s="409" t="s">
        <v>445</v>
      </c>
      <c r="D279" s="411">
        <v>580450898</v>
      </c>
      <c r="E279" s="411">
        <v>41099000</v>
      </c>
      <c r="F279" s="411" t="s">
        <v>261</v>
      </c>
      <c r="G279" s="409">
        <v>2025</v>
      </c>
      <c r="H279" s="410">
        <v>100000</v>
      </c>
      <c r="I279" s="410">
        <v>0</v>
      </c>
      <c r="J279" s="409" t="s">
        <v>431</v>
      </c>
      <c r="K279" s="409" t="s">
        <v>432</v>
      </c>
      <c r="L279" s="409">
        <v>18208</v>
      </c>
    </row>
    <row r="280" spans="1:12" s="407" customFormat="1" ht="15" hidden="1" x14ac:dyDescent="0.25">
      <c r="A280" s="408">
        <v>1001906951</v>
      </c>
      <c r="B280" s="409" t="s">
        <v>730</v>
      </c>
      <c r="C280" s="409" t="s">
        <v>445</v>
      </c>
      <c r="D280" s="411">
        <v>580450898</v>
      </c>
      <c r="E280" s="411">
        <v>41099000</v>
      </c>
      <c r="F280" s="411" t="s">
        <v>261</v>
      </c>
      <c r="G280" s="409">
        <v>2025</v>
      </c>
      <c r="H280" s="410">
        <v>120000</v>
      </c>
      <c r="I280" s="410">
        <v>0</v>
      </c>
      <c r="J280" s="409" t="s">
        <v>431</v>
      </c>
      <c r="K280" s="409" t="s">
        <v>432</v>
      </c>
      <c r="L280" s="409">
        <v>18208</v>
      </c>
    </row>
    <row r="281" spans="1:12" s="407" customFormat="1" ht="15" hidden="1" x14ac:dyDescent="0.25">
      <c r="A281" s="408">
        <v>1001906961</v>
      </c>
      <c r="B281" s="409" t="s">
        <v>731</v>
      </c>
      <c r="C281" s="409" t="s">
        <v>445</v>
      </c>
      <c r="D281" s="411">
        <v>580450898</v>
      </c>
      <c r="E281" s="411">
        <v>41099000</v>
      </c>
      <c r="F281" s="411" t="s">
        <v>261</v>
      </c>
      <c r="G281" s="409">
        <v>2025</v>
      </c>
      <c r="H281" s="410">
        <v>100000</v>
      </c>
      <c r="I281" s="410">
        <v>0</v>
      </c>
      <c r="J281" s="409" t="s">
        <v>431</v>
      </c>
      <c r="K281" s="409" t="s">
        <v>432</v>
      </c>
      <c r="L281" s="409">
        <v>18208</v>
      </c>
    </row>
    <row r="282" spans="1:12" s="407" customFormat="1" ht="15" hidden="1" x14ac:dyDescent="0.25">
      <c r="A282" s="408">
        <v>1001907332</v>
      </c>
      <c r="B282" s="409" t="s">
        <v>732</v>
      </c>
      <c r="C282" s="409" t="s">
        <v>429</v>
      </c>
      <c r="D282" s="411">
        <v>580362804</v>
      </c>
      <c r="E282" s="411">
        <v>40000709</v>
      </c>
      <c r="F282" s="411" t="s">
        <v>457</v>
      </c>
      <c r="G282" s="409">
        <v>2025</v>
      </c>
      <c r="H282" s="410">
        <v>2000000</v>
      </c>
      <c r="I282" s="410">
        <v>858565</v>
      </c>
      <c r="J282" s="409" t="s">
        <v>431</v>
      </c>
      <c r="K282" s="409" t="s">
        <v>432</v>
      </c>
      <c r="L282" s="409">
        <v>18207</v>
      </c>
    </row>
    <row r="283" spans="1:12" s="407" customFormat="1" ht="15" hidden="1" x14ac:dyDescent="0.25">
      <c r="A283" s="408">
        <v>1001907370</v>
      </c>
      <c r="B283" s="409" t="s">
        <v>733</v>
      </c>
      <c r="C283" s="409" t="s">
        <v>429</v>
      </c>
      <c r="D283" s="411">
        <v>500250006</v>
      </c>
      <c r="E283" s="411">
        <v>20000201</v>
      </c>
      <c r="F283" s="411" t="s">
        <v>265</v>
      </c>
      <c r="G283" s="409">
        <v>2025</v>
      </c>
      <c r="H283" s="410">
        <v>600000</v>
      </c>
      <c r="I283" s="410">
        <v>160701</v>
      </c>
      <c r="J283" s="409" t="s">
        <v>431</v>
      </c>
      <c r="K283" s="409" t="s">
        <v>432</v>
      </c>
      <c r="L283" s="409">
        <v>18210</v>
      </c>
    </row>
    <row r="284" spans="1:12" s="407" customFormat="1" ht="15" hidden="1" x14ac:dyDescent="0.25">
      <c r="A284" s="408">
        <v>1001907394</v>
      </c>
      <c r="B284" s="409" t="s">
        <v>734</v>
      </c>
      <c r="C284" s="409" t="s">
        <v>444</v>
      </c>
      <c r="D284" s="411">
        <v>580269561</v>
      </c>
      <c r="E284" s="411">
        <v>40002884</v>
      </c>
      <c r="F284" s="411" t="s">
        <v>526</v>
      </c>
      <c r="G284" s="409">
        <v>2025</v>
      </c>
      <c r="H284" s="410">
        <v>600000</v>
      </c>
      <c r="I284" s="410">
        <v>0</v>
      </c>
      <c r="J284" s="409" t="s">
        <v>431</v>
      </c>
      <c r="K284" s="409" t="s">
        <v>432</v>
      </c>
      <c r="L284" s="409">
        <v>18206</v>
      </c>
    </row>
    <row r="285" spans="1:12" s="407" customFormat="1" ht="15" hidden="1" x14ac:dyDescent="0.25">
      <c r="A285" s="408">
        <v>1001907425</v>
      </c>
      <c r="B285" s="409" t="s">
        <v>735</v>
      </c>
      <c r="C285" s="409" t="s">
        <v>445</v>
      </c>
      <c r="D285" s="411">
        <v>580238699</v>
      </c>
      <c r="E285" s="411">
        <v>40000594</v>
      </c>
      <c r="F285" s="411" t="s">
        <v>535</v>
      </c>
      <c r="G285" s="409">
        <v>2025</v>
      </c>
      <c r="H285" s="410">
        <v>45000</v>
      </c>
      <c r="I285" s="410">
        <v>0</v>
      </c>
      <c r="J285" s="409" t="s">
        <v>431</v>
      </c>
      <c r="K285" s="409" t="s">
        <v>432</v>
      </c>
      <c r="L285" s="409">
        <v>18208</v>
      </c>
    </row>
    <row r="286" spans="1:12" s="407" customFormat="1" ht="15" hidden="1" x14ac:dyDescent="0.25">
      <c r="A286" s="408">
        <v>1001907429</v>
      </c>
      <c r="B286" s="409" t="s">
        <v>736</v>
      </c>
      <c r="C286" s="409" t="s">
        <v>444</v>
      </c>
      <c r="D286" s="411">
        <v>580676252</v>
      </c>
      <c r="E286" s="411">
        <v>42871405</v>
      </c>
      <c r="F286" s="411" t="s">
        <v>737</v>
      </c>
      <c r="G286" s="409">
        <v>2025</v>
      </c>
      <c r="H286" s="410">
        <v>298738</v>
      </c>
      <c r="I286" s="410">
        <v>0</v>
      </c>
      <c r="J286" s="409" t="s">
        <v>431</v>
      </c>
      <c r="K286" s="409" t="s">
        <v>432</v>
      </c>
      <c r="L286" s="409">
        <v>18206</v>
      </c>
    </row>
    <row r="287" spans="1:12" s="407" customFormat="1" ht="15" hidden="1" x14ac:dyDescent="0.25">
      <c r="A287" s="408">
        <v>1001907450</v>
      </c>
      <c r="B287" s="409" t="s">
        <v>738</v>
      </c>
      <c r="C287" s="409" t="s">
        <v>445</v>
      </c>
      <c r="D287" s="411">
        <v>580431245</v>
      </c>
      <c r="E287" s="411">
        <v>40228523</v>
      </c>
      <c r="F287" s="411" t="s">
        <v>408</v>
      </c>
      <c r="G287" s="409">
        <v>2025</v>
      </c>
      <c r="H287" s="410">
        <v>66000</v>
      </c>
      <c r="I287" s="410">
        <v>0</v>
      </c>
      <c r="J287" s="409" t="s">
        <v>431</v>
      </c>
      <c r="K287" s="409" t="s">
        <v>432</v>
      </c>
      <c r="L287" s="409">
        <v>18208</v>
      </c>
    </row>
    <row r="288" spans="1:12" s="407" customFormat="1" ht="15" hidden="1" x14ac:dyDescent="0.25">
      <c r="A288" s="408">
        <v>1001907546</v>
      </c>
      <c r="B288" s="409" t="s">
        <v>507</v>
      </c>
      <c r="C288" s="409" t="s">
        <v>429</v>
      </c>
      <c r="D288" s="411">
        <v>580103026</v>
      </c>
      <c r="E288" s="411">
        <v>40000134</v>
      </c>
      <c r="F288" s="411" t="s">
        <v>508</v>
      </c>
      <c r="G288" s="409">
        <v>2025</v>
      </c>
      <c r="H288" s="410">
        <v>250000</v>
      </c>
      <c r="I288" s="410">
        <v>144121</v>
      </c>
      <c r="J288" s="409" t="s">
        <v>431</v>
      </c>
      <c r="K288" s="409" t="s">
        <v>432</v>
      </c>
      <c r="L288" s="409">
        <v>18207</v>
      </c>
    </row>
    <row r="289" spans="1:12" s="407" customFormat="1" ht="15" hidden="1" x14ac:dyDescent="0.25">
      <c r="A289" s="408">
        <v>1001907582</v>
      </c>
      <c r="B289" s="409" t="s">
        <v>739</v>
      </c>
      <c r="C289" s="409" t="s">
        <v>445</v>
      </c>
      <c r="D289" s="411">
        <v>580609584</v>
      </c>
      <c r="E289" s="411">
        <v>41558072</v>
      </c>
      <c r="F289" s="411" t="s">
        <v>397</v>
      </c>
      <c r="G289" s="409">
        <v>2025</v>
      </c>
      <c r="H289" s="410">
        <v>160000</v>
      </c>
      <c r="I289" s="410">
        <v>0</v>
      </c>
      <c r="J289" s="409" t="s">
        <v>431</v>
      </c>
      <c r="K289" s="409" t="s">
        <v>432</v>
      </c>
      <c r="L289" s="409">
        <v>18208</v>
      </c>
    </row>
    <row r="290" spans="1:12" ht="15" x14ac:dyDescent="0.25">
      <c r="A290" s="592">
        <v>1001907617</v>
      </c>
      <c r="B290" s="593" t="s">
        <v>740</v>
      </c>
      <c r="C290" s="593" t="s">
        <v>444</v>
      </c>
      <c r="D290" s="595">
        <v>580186377</v>
      </c>
      <c r="E290" s="595">
        <v>40000168</v>
      </c>
      <c r="F290" s="595" t="s">
        <v>401</v>
      </c>
      <c r="G290" s="593">
        <v>2025</v>
      </c>
      <c r="H290" s="594">
        <v>98354</v>
      </c>
      <c r="I290" s="594">
        <v>0</v>
      </c>
      <c r="J290" s="593" t="s">
        <v>431</v>
      </c>
      <c r="K290" s="593" t="s">
        <v>432</v>
      </c>
      <c r="L290" s="593">
        <v>18208</v>
      </c>
    </row>
    <row r="291" spans="1:12" ht="15" x14ac:dyDescent="0.25">
      <c r="A291" s="592">
        <v>1001907618</v>
      </c>
      <c r="B291" s="593" t="s">
        <v>741</v>
      </c>
      <c r="C291" s="593" t="s">
        <v>445</v>
      </c>
      <c r="D291" s="595">
        <v>580186377</v>
      </c>
      <c r="E291" s="595">
        <v>40000168</v>
      </c>
      <c r="F291" s="595" t="s">
        <v>401</v>
      </c>
      <c r="G291" s="593">
        <v>2025</v>
      </c>
      <c r="H291" s="594">
        <v>200000</v>
      </c>
      <c r="I291" s="594">
        <v>0</v>
      </c>
      <c r="J291" s="593" t="s">
        <v>431</v>
      </c>
      <c r="K291" s="593" t="s">
        <v>432</v>
      </c>
      <c r="L291" s="593">
        <v>18208</v>
      </c>
    </row>
    <row r="292" spans="1:12" s="407" customFormat="1" ht="15" hidden="1" x14ac:dyDescent="0.25">
      <c r="A292" s="408">
        <v>1001907640</v>
      </c>
      <c r="B292" s="409" t="s">
        <v>742</v>
      </c>
      <c r="C292" s="409" t="s">
        <v>445</v>
      </c>
      <c r="D292" s="411">
        <v>510748734</v>
      </c>
      <c r="E292" s="411">
        <v>40000028</v>
      </c>
      <c r="F292" s="411" t="s">
        <v>406</v>
      </c>
      <c r="G292" s="409">
        <v>2025</v>
      </c>
      <c r="H292" s="410">
        <v>115000</v>
      </c>
      <c r="I292" s="410">
        <v>0</v>
      </c>
      <c r="J292" s="409" t="s">
        <v>431</v>
      </c>
      <c r="K292" s="409" t="s">
        <v>432</v>
      </c>
      <c r="L292" s="409">
        <v>18208</v>
      </c>
    </row>
    <row r="293" spans="1:12" s="407" customFormat="1" ht="15" hidden="1" x14ac:dyDescent="0.25">
      <c r="A293" s="408">
        <v>1001907666</v>
      </c>
      <c r="B293" s="409" t="s">
        <v>743</v>
      </c>
      <c r="C293" s="409" t="s">
        <v>445</v>
      </c>
      <c r="D293" s="411">
        <v>580586287</v>
      </c>
      <c r="E293" s="411">
        <v>41877335</v>
      </c>
      <c r="F293" s="411" t="s">
        <v>386</v>
      </c>
      <c r="G293" s="409">
        <v>2025</v>
      </c>
      <c r="H293" s="410">
        <v>300000</v>
      </c>
      <c r="I293" s="410">
        <v>0</v>
      </c>
      <c r="J293" s="409" t="s">
        <v>431</v>
      </c>
      <c r="K293" s="409" t="s">
        <v>432</v>
      </c>
      <c r="L293" s="409">
        <v>18208</v>
      </c>
    </row>
    <row r="294" spans="1:12" s="407" customFormat="1" ht="15" hidden="1" x14ac:dyDescent="0.25">
      <c r="A294" s="408">
        <v>1001907721</v>
      </c>
      <c r="B294" s="409" t="s">
        <v>744</v>
      </c>
      <c r="C294" s="409" t="s">
        <v>429</v>
      </c>
      <c r="D294" s="411">
        <v>515770444</v>
      </c>
      <c r="E294" s="411">
        <v>41968455</v>
      </c>
      <c r="F294" s="411" t="s">
        <v>519</v>
      </c>
      <c r="G294" s="409">
        <v>2025</v>
      </c>
      <c r="H294" s="410">
        <v>600000</v>
      </c>
      <c r="I294" s="410">
        <v>254349</v>
      </c>
      <c r="J294" s="409" t="s">
        <v>431</v>
      </c>
      <c r="K294" s="409" t="s">
        <v>432</v>
      </c>
      <c r="L294" s="409">
        <v>18207</v>
      </c>
    </row>
    <row r="295" spans="1:12" s="407" customFormat="1" ht="15" hidden="1" x14ac:dyDescent="0.25">
      <c r="A295" s="408">
        <v>1001907758</v>
      </c>
      <c r="B295" s="409" t="s">
        <v>609</v>
      </c>
      <c r="C295" s="409" t="s">
        <v>429</v>
      </c>
      <c r="D295" s="411">
        <v>580029148</v>
      </c>
      <c r="E295" s="411">
        <v>40000362</v>
      </c>
      <c r="F295" s="411" t="s">
        <v>532</v>
      </c>
      <c r="G295" s="409">
        <v>2025</v>
      </c>
      <c r="H295" s="410">
        <v>150000</v>
      </c>
      <c r="I295" s="410">
        <v>150000</v>
      </c>
      <c r="J295" s="409" t="s">
        <v>431</v>
      </c>
      <c r="K295" s="409" t="s">
        <v>432</v>
      </c>
      <c r="L295" s="409">
        <v>18207</v>
      </c>
    </row>
    <row r="296" spans="1:12" s="407" customFormat="1" ht="15" hidden="1" x14ac:dyDescent="0.25">
      <c r="A296" s="408">
        <v>1001907787</v>
      </c>
      <c r="B296" s="409" t="s">
        <v>360</v>
      </c>
      <c r="C296" s="409" t="s">
        <v>444</v>
      </c>
      <c r="D296" s="411">
        <v>580164325</v>
      </c>
      <c r="E296" s="411">
        <v>40000161</v>
      </c>
      <c r="F296" s="411" t="s">
        <v>501</v>
      </c>
      <c r="G296" s="409">
        <v>2025</v>
      </c>
      <c r="H296" s="410">
        <v>150000</v>
      </c>
      <c r="I296" s="410">
        <v>0</v>
      </c>
      <c r="J296" s="409" t="s">
        <v>431</v>
      </c>
      <c r="K296" s="409" t="s">
        <v>432</v>
      </c>
      <c r="L296" s="409">
        <v>18206</v>
      </c>
    </row>
    <row r="297" spans="1:12" s="407" customFormat="1" ht="15" hidden="1" x14ac:dyDescent="0.25">
      <c r="A297" s="408">
        <v>1001907813</v>
      </c>
      <c r="B297" s="409" t="s">
        <v>745</v>
      </c>
      <c r="C297" s="409" t="s">
        <v>444</v>
      </c>
      <c r="D297" s="411">
        <v>580695484</v>
      </c>
      <c r="E297" s="411">
        <v>42446743</v>
      </c>
      <c r="F297" s="411" t="s">
        <v>560</v>
      </c>
      <c r="G297" s="409">
        <v>2025</v>
      </c>
      <c r="H297" s="410">
        <v>350000</v>
      </c>
      <c r="I297" s="410">
        <v>0</v>
      </c>
      <c r="J297" s="409" t="s">
        <v>431</v>
      </c>
      <c r="K297" s="409" t="s">
        <v>432</v>
      </c>
      <c r="L297" s="409">
        <v>18206</v>
      </c>
    </row>
    <row r="298" spans="1:12" s="407" customFormat="1" ht="15" hidden="1" x14ac:dyDescent="0.25">
      <c r="A298" s="408">
        <v>1001907829</v>
      </c>
      <c r="B298" s="409" t="s">
        <v>746</v>
      </c>
      <c r="C298" s="409" t="s">
        <v>429</v>
      </c>
      <c r="D298" s="411">
        <v>580666642</v>
      </c>
      <c r="E298" s="411">
        <v>42316025</v>
      </c>
      <c r="F298" s="411" t="s">
        <v>512</v>
      </c>
      <c r="G298" s="409">
        <v>2025</v>
      </c>
      <c r="H298" s="410">
        <v>500000</v>
      </c>
      <c r="I298" s="410">
        <v>222489</v>
      </c>
      <c r="J298" s="409" t="s">
        <v>431</v>
      </c>
      <c r="K298" s="409" t="s">
        <v>432</v>
      </c>
      <c r="L298" s="409">
        <v>18207</v>
      </c>
    </row>
    <row r="299" spans="1:12" s="407" customFormat="1" ht="15" hidden="1" x14ac:dyDescent="0.25">
      <c r="A299" s="408">
        <v>1001907879</v>
      </c>
      <c r="B299" s="409" t="s">
        <v>747</v>
      </c>
      <c r="C299" s="409" t="s">
        <v>444</v>
      </c>
      <c r="D299" s="411">
        <v>580064103</v>
      </c>
      <c r="E299" s="411">
        <v>40000415</v>
      </c>
      <c r="F299" s="411" t="s">
        <v>260</v>
      </c>
      <c r="G299" s="409">
        <v>2025</v>
      </c>
      <c r="H299" s="410">
        <v>150000</v>
      </c>
      <c r="I299" s="410">
        <v>0</v>
      </c>
      <c r="J299" s="409" t="s">
        <v>431</v>
      </c>
      <c r="K299" s="409" t="s">
        <v>432</v>
      </c>
      <c r="L299" s="409">
        <v>18206</v>
      </c>
    </row>
    <row r="300" spans="1:12" s="407" customFormat="1" ht="15" hidden="1" x14ac:dyDescent="0.25">
      <c r="A300" s="408">
        <v>1001907885</v>
      </c>
      <c r="B300" s="409" t="s">
        <v>748</v>
      </c>
      <c r="C300" s="409" t="s">
        <v>445</v>
      </c>
      <c r="D300" s="411">
        <v>580600708</v>
      </c>
      <c r="E300" s="411">
        <v>41481961</v>
      </c>
      <c r="F300" s="411" t="s">
        <v>451</v>
      </c>
      <c r="G300" s="409">
        <v>2025</v>
      </c>
      <c r="H300" s="410">
        <v>130000</v>
      </c>
      <c r="I300" s="410">
        <v>0</v>
      </c>
      <c r="J300" s="409" t="s">
        <v>431</v>
      </c>
      <c r="K300" s="409" t="s">
        <v>432</v>
      </c>
      <c r="L300" s="409">
        <v>18208</v>
      </c>
    </row>
    <row r="301" spans="1:12" s="407" customFormat="1" ht="15" hidden="1" x14ac:dyDescent="0.25">
      <c r="A301" s="408">
        <v>1001907889</v>
      </c>
      <c r="B301" s="409" t="s">
        <v>464</v>
      </c>
      <c r="C301" s="409" t="s">
        <v>445</v>
      </c>
      <c r="D301" s="411">
        <v>580064103</v>
      </c>
      <c r="E301" s="411">
        <v>40000415</v>
      </c>
      <c r="F301" s="411" t="s">
        <v>260</v>
      </c>
      <c r="G301" s="409">
        <v>2025</v>
      </c>
      <c r="H301" s="410">
        <v>40000</v>
      </c>
      <c r="I301" s="410">
        <v>0</v>
      </c>
      <c r="J301" s="409" t="s">
        <v>431</v>
      </c>
      <c r="K301" s="409" t="s">
        <v>432</v>
      </c>
      <c r="L301" s="409">
        <v>18208</v>
      </c>
    </row>
    <row r="302" spans="1:12" s="407" customFormat="1" ht="15" hidden="1" x14ac:dyDescent="0.25">
      <c r="A302" s="408">
        <v>1001907984</v>
      </c>
      <c r="B302" s="409" t="s">
        <v>749</v>
      </c>
      <c r="C302" s="409" t="s">
        <v>445</v>
      </c>
      <c r="D302" s="411">
        <v>580774149</v>
      </c>
      <c r="E302" s="411">
        <v>42864722</v>
      </c>
      <c r="F302" s="411" t="s">
        <v>750</v>
      </c>
      <c r="G302" s="409">
        <v>2025</v>
      </c>
      <c r="H302" s="410">
        <v>300000</v>
      </c>
      <c r="I302" s="410">
        <v>0</v>
      </c>
      <c r="J302" s="409" t="s">
        <v>431</v>
      </c>
      <c r="K302" s="409" t="s">
        <v>432</v>
      </c>
      <c r="L302" s="409">
        <v>18206</v>
      </c>
    </row>
    <row r="303" spans="1:12" s="407" customFormat="1" ht="15" hidden="1" x14ac:dyDescent="0.25">
      <c r="A303" s="408">
        <v>1001908198</v>
      </c>
      <c r="B303" s="409" t="s">
        <v>751</v>
      </c>
      <c r="C303" s="409" t="s">
        <v>445</v>
      </c>
      <c r="D303" s="411">
        <v>580774149</v>
      </c>
      <c r="E303" s="411">
        <v>42864722</v>
      </c>
      <c r="F303" s="459" t="s">
        <v>750</v>
      </c>
      <c r="G303" s="409">
        <v>2025</v>
      </c>
      <c r="H303" s="410">
        <v>150000</v>
      </c>
      <c r="I303" s="410">
        <v>0</v>
      </c>
      <c r="J303" s="409" t="s">
        <v>431</v>
      </c>
      <c r="K303" s="409" t="s">
        <v>432</v>
      </c>
      <c r="L303" s="409">
        <v>18208</v>
      </c>
    </row>
    <row r="304" spans="1:12" s="407" customFormat="1" ht="15" hidden="1" x14ac:dyDescent="0.25">
      <c r="A304" s="408">
        <v>1001908243</v>
      </c>
      <c r="B304" s="409" t="s">
        <v>752</v>
      </c>
      <c r="C304" s="409" t="s">
        <v>445</v>
      </c>
      <c r="D304" s="411">
        <v>580692416</v>
      </c>
      <c r="E304" s="411">
        <v>42364900</v>
      </c>
      <c r="F304" s="411" t="s">
        <v>517</v>
      </c>
      <c r="G304" s="409">
        <v>2025</v>
      </c>
      <c r="H304" s="410">
        <v>300000</v>
      </c>
      <c r="I304" s="410">
        <v>0</v>
      </c>
      <c r="J304" s="409" t="s">
        <v>431</v>
      </c>
      <c r="K304" s="409" t="s">
        <v>432</v>
      </c>
      <c r="L304" s="409">
        <v>18207</v>
      </c>
    </row>
    <row r="305" spans="1:12" s="407" customFormat="1" ht="15" hidden="1" x14ac:dyDescent="0.25">
      <c r="A305" s="408">
        <v>1001908295</v>
      </c>
      <c r="B305" s="409" t="s">
        <v>753</v>
      </c>
      <c r="C305" s="409" t="s">
        <v>445</v>
      </c>
      <c r="D305" s="411">
        <v>580666717</v>
      </c>
      <c r="E305" s="411">
        <v>41914867</v>
      </c>
      <c r="F305" s="411" t="s">
        <v>398</v>
      </c>
      <c r="G305" s="409">
        <v>2025</v>
      </c>
      <c r="H305" s="410">
        <v>200000</v>
      </c>
      <c r="I305" s="410">
        <v>0</v>
      </c>
      <c r="J305" s="409" t="s">
        <v>431</v>
      </c>
      <c r="K305" s="409" t="s">
        <v>432</v>
      </c>
      <c r="L305" s="409">
        <v>18208</v>
      </c>
    </row>
    <row r="306" spans="1:12" s="407" customFormat="1" ht="15" hidden="1" x14ac:dyDescent="0.25">
      <c r="A306" s="408">
        <v>1001908300</v>
      </c>
      <c r="B306" s="409" t="s">
        <v>754</v>
      </c>
      <c r="C306" s="409" t="s">
        <v>444</v>
      </c>
      <c r="D306" s="411">
        <v>580666717</v>
      </c>
      <c r="E306" s="411">
        <v>41914867</v>
      </c>
      <c r="F306" s="411" t="s">
        <v>398</v>
      </c>
      <c r="G306" s="409">
        <v>2025</v>
      </c>
      <c r="H306" s="410">
        <v>400000</v>
      </c>
      <c r="I306" s="410">
        <v>0</v>
      </c>
      <c r="J306" s="409" t="s">
        <v>431</v>
      </c>
      <c r="K306" s="409" t="s">
        <v>432</v>
      </c>
      <c r="L306" s="409">
        <v>18206</v>
      </c>
    </row>
    <row r="307" spans="1:12" s="407" customFormat="1" ht="15" hidden="1" x14ac:dyDescent="0.25">
      <c r="A307" s="408">
        <v>1001908363</v>
      </c>
      <c r="B307" s="409" t="s">
        <v>528</v>
      </c>
      <c r="C307" s="409" t="s">
        <v>429</v>
      </c>
      <c r="D307" s="411">
        <v>580455939</v>
      </c>
      <c r="E307" s="411">
        <v>41103047</v>
      </c>
      <c r="F307" s="411" t="s">
        <v>529</v>
      </c>
      <c r="G307" s="409">
        <v>2025</v>
      </c>
      <c r="H307" s="410">
        <v>1000000</v>
      </c>
      <c r="I307" s="410">
        <v>520371</v>
      </c>
      <c r="J307" s="409" t="s">
        <v>431</v>
      </c>
      <c r="K307" s="409" t="s">
        <v>432</v>
      </c>
      <c r="L307" s="409">
        <v>18207</v>
      </c>
    </row>
    <row r="308" spans="1:12" s="407" customFormat="1" ht="15" hidden="1" x14ac:dyDescent="0.25">
      <c r="A308" s="408">
        <v>1001908365</v>
      </c>
      <c r="B308" s="409" t="s">
        <v>755</v>
      </c>
      <c r="C308" s="409" t="s">
        <v>445</v>
      </c>
      <c r="D308" s="411">
        <v>580455939</v>
      </c>
      <c r="E308" s="411">
        <v>41103047</v>
      </c>
      <c r="F308" s="411" t="s">
        <v>529</v>
      </c>
      <c r="G308" s="409">
        <v>2025</v>
      </c>
      <c r="H308" s="410">
        <v>100000</v>
      </c>
      <c r="I308" s="410">
        <v>0</v>
      </c>
      <c r="J308" s="409" t="s">
        <v>431</v>
      </c>
      <c r="K308" s="409" t="s">
        <v>432</v>
      </c>
      <c r="L308" s="409">
        <v>18206</v>
      </c>
    </row>
    <row r="309" spans="1:12" s="407" customFormat="1" ht="15" hidden="1" x14ac:dyDescent="0.25">
      <c r="A309" s="408">
        <v>1001908625</v>
      </c>
      <c r="B309" s="409" t="s">
        <v>472</v>
      </c>
      <c r="C309" s="409" t="s">
        <v>444</v>
      </c>
      <c r="D309" s="411">
        <v>580327740</v>
      </c>
      <c r="E309" s="411">
        <v>40221541</v>
      </c>
      <c r="F309" s="411" t="s">
        <v>468</v>
      </c>
      <c r="G309" s="409">
        <v>2025</v>
      </c>
      <c r="H309" s="410">
        <v>75000</v>
      </c>
      <c r="I309" s="410">
        <v>0</v>
      </c>
      <c r="J309" s="409" t="s">
        <v>431</v>
      </c>
      <c r="K309" s="409" t="s">
        <v>432</v>
      </c>
      <c r="L309" s="409">
        <v>18206</v>
      </c>
    </row>
    <row r="310" spans="1:12" s="407" customFormat="1" ht="15" hidden="1" x14ac:dyDescent="0.25">
      <c r="A310" s="408">
        <v>1001908626</v>
      </c>
      <c r="B310" s="409" t="s">
        <v>479</v>
      </c>
      <c r="C310" s="409" t="s">
        <v>444</v>
      </c>
      <c r="D310" s="411">
        <v>580327740</v>
      </c>
      <c r="E310" s="411">
        <v>40221541</v>
      </c>
      <c r="F310" s="411" t="s">
        <v>468</v>
      </c>
      <c r="G310" s="409">
        <v>2025</v>
      </c>
      <c r="H310" s="410">
        <v>50000</v>
      </c>
      <c r="I310" s="410">
        <v>0</v>
      </c>
      <c r="J310" s="409" t="s">
        <v>431</v>
      </c>
      <c r="K310" s="409" t="s">
        <v>432</v>
      </c>
      <c r="L310" s="409">
        <v>18206</v>
      </c>
    </row>
    <row r="311" spans="1:12" s="407" customFormat="1" ht="15" hidden="1" x14ac:dyDescent="0.25">
      <c r="A311" s="408">
        <v>1001908629</v>
      </c>
      <c r="B311" s="409" t="s">
        <v>477</v>
      </c>
      <c r="C311" s="409" t="s">
        <v>444</v>
      </c>
      <c r="D311" s="411">
        <v>580327740</v>
      </c>
      <c r="E311" s="411">
        <v>40221541</v>
      </c>
      <c r="F311" s="411" t="s">
        <v>468</v>
      </c>
      <c r="G311" s="409">
        <v>2025</v>
      </c>
      <c r="H311" s="410">
        <v>128000</v>
      </c>
      <c r="I311" s="410">
        <v>0</v>
      </c>
      <c r="J311" s="409" t="s">
        <v>431</v>
      </c>
      <c r="K311" s="409" t="s">
        <v>432</v>
      </c>
      <c r="L311" s="409">
        <v>18206</v>
      </c>
    </row>
    <row r="312" spans="1:12" s="407" customFormat="1" ht="15" hidden="1" x14ac:dyDescent="0.25">
      <c r="A312" s="408">
        <v>1001908660</v>
      </c>
      <c r="B312" s="409" t="s">
        <v>473</v>
      </c>
      <c r="C312" s="409" t="s">
        <v>444</v>
      </c>
      <c r="D312" s="411">
        <v>580327740</v>
      </c>
      <c r="E312" s="411">
        <v>40221541</v>
      </c>
      <c r="F312" s="411" t="s">
        <v>468</v>
      </c>
      <c r="G312" s="409">
        <v>2025</v>
      </c>
      <c r="H312" s="410">
        <v>120000</v>
      </c>
      <c r="I312" s="410">
        <v>0</v>
      </c>
      <c r="J312" s="409" t="s">
        <v>431</v>
      </c>
      <c r="K312" s="409" t="s">
        <v>432</v>
      </c>
      <c r="L312" s="409">
        <v>18206</v>
      </c>
    </row>
    <row r="313" spans="1:12" s="407" customFormat="1" ht="15" hidden="1" x14ac:dyDescent="0.25">
      <c r="A313" s="408">
        <v>1001908661</v>
      </c>
      <c r="B313" s="409" t="s">
        <v>475</v>
      </c>
      <c r="C313" s="409" t="s">
        <v>444</v>
      </c>
      <c r="D313" s="411">
        <v>580327740</v>
      </c>
      <c r="E313" s="411">
        <v>40221541</v>
      </c>
      <c r="F313" s="411" t="s">
        <v>468</v>
      </c>
      <c r="G313" s="409">
        <v>2025</v>
      </c>
      <c r="H313" s="410">
        <v>130000</v>
      </c>
      <c r="I313" s="410">
        <v>0</v>
      </c>
      <c r="J313" s="409" t="s">
        <v>431</v>
      </c>
      <c r="K313" s="409" t="s">
        <v>432</v>
      </c>
      <c r="L313" s="409">
        <v>18206</v>
      </c>
    </row>
    <row r="314" spans="1:12" s="407" customFormat="1" ht="15" hidden="1" x14ac:dyDescent="0.25">
      <c r="A314" s="408">
        <v>1001908664</v>
      </c>
      <c r="B314" s="409" t="s">
        <v>476</v>
      </c>
      <c r="C314" s="409" t="s">
        <v>444</v>
      </c>
      <c r="D314" s="411">
        <v>580327740</v>
      </c>
      <c r="E314" s="411">
        <v>40221541</v>
      </c>
      <c r="F314" s="411" t="s">
        <v>468</v>
      </c>
      <c r="G314" s="409">
        <v>2025</v>
      </c>
      <c r="H314" s="410">
        <v>55000</v>
      </c>
      <c r="I314" s="410">
        <v>0</v>
      </c>
      <c r="J314" s="409" t="s">
        <v>431</v>
      </c>
      <c r="K314" s="409" t="s">
        <v>432</v>
      </c>
      <c r="L314" s="409">
        <v>18206</v>
      </c>
    </row>
    <row r="315" spans="1:12" s="407" customFormat="1" ht="15" hidden="1" x14ac:dyDescent="0.25">
      <c r="A315" s="408">
        <v>1001908665</v>
      </c>
      <c r="B315" s="409" t="s">
        <v>478</v>
      </c>
      <c r="C315" s="409" t="s">
        <v>444</v>
      </c>
      <c r="D315" s="411">
        <v>580327740</v>
      </c>
      <c r="E315" s="411">
        <v>40221541</v>
      </c>
      <c r="F315" s="411" t="s">
        <v>468</v>
      </c>
      <c r="G315" s="409">
        <v>2025</v>
      </c>
      <c r="H315" s="410">
        <v>130000</v>
      </c>
      <c r="I315" s="410">
        <v>0</v>
      </c>
      <c r="J315" s="409" t="s">
        <v>431</v>
      </c>
      <c r="K315" s="409" t="s">
        <v>432</v>
      </c>
      <c r="L315" s="409">
        <v>18206</v>
      </c>
    </row>
    <row r="316" spans="1:12" s="407" customFormat="1" ht="15" hidden="1" x14ac:dyDescent="0.25">
      <c r="A316" s="408">
        <v>1001908666</v>
      </c>
      <c r="B316" s="409" t="s">
        <v>480</v>
      </c>
      <c r="C316" s="409" t="s">
        <v>444</v>
      </c>
      <c r="D316" s="411">
        <v>580327740</v>
      </c>
      <c r="E316" s="411">
        <v>40221541</v>
      </c>
      <c r="F316" s="411" t="s">
        <v>468</v>
      </c>
      <c r="G316" s="409">
        <v>2025</v>
      </c>
      <c r="H316" s="410">
        <v>65000</v>
      </c>
      <c r="I316" s="410">
        <v>0</v>
      </c>
      <c r="J316" s="409" t="s">
        <v>431</v>
      </c>
      <c r="K316" s="409" t="s">
        <v>432</v>
      </c>
      <c r="L316" s="409">
        <v>18206</v>
      </c>
    </row>
    <row r="317" spans="1:12" s="407" customFormat="1" ht="15" hidden="1" x14ac:dyDescent="0.25">
      <c r="A317" s="408">
        <v>1001908668</v>
      </c>
      <c r="B317" s="409" t="s">
        <v>481</v>
      </c>
      <c r="C317" s="409" t="s">
        <v>444</v>
      </c>
      <c r="D317" s="411">
        <v>580327740</v>
      </c>
      <c r="E317" s="411">
        <v>40221541</v>
      </c>
      <c r="F317" s="411" t="s">
        <v>468</v>
      </c>
      <c r="G317" s="409">
        <v>2025</v>
      </c>
      <c r="H317" s="410">
        <v>70000</v>
      </c>
      <c r="I317" s="410">
        <v>0</v>
      </c>
      <c r="J317" s="409" t="s">
        <v>431</v>
      </c>
      <c r="K317" s="409" t="s">
        <v>432</v>
      </c>
      <c r="L317" s="409">
        <v>18206</v>
      </c>
    </row>
    <row r="318" spans="1:12" s="407" customFormat="1" ht="15" hidden="1" x14ac:dyDescent="0.25">
      <c r="A318" s="408">
        <v>1001908681</v>
      </c>
      <c r="B318" s="409" t="s">
        <v>756</v>
      </c>
      <c r="C318" s="409" t="s">
        <v>444</v>
      </c>
      <c r="D318" s="411">
        <v>580327740</v>
      </c>
      <c r="E318" s="411">
        <v>40221541</v>
      </c>
      <c r="F318" s="411" t="s">
        <v>468</v>
      </c>
      <c r="G318" s="409">
        <v>2025</v>
      </c>
      <c r="H318" s="410">
        <v>90000</v>
      </c>
      <c r="I318" s="410">
        <v>0</v>
      </c>
      <c r="J318" s="409" t="s">
        <v>431</v>
      </c>
      <c r="K318" s="409" t="s">
        <v>432</v>
      </c>
      <c r="L318" s="409">
        <v>18206</v>
      </c>
    </row>
    <row r="319" spans="1:12" s="407" customFormat="1" ht="15" hidden="1" x14ac:dyDescent="0.25">
      <c r="A319" s="408">
        <v>1001908682</v>
      </c>
      <c r="B319" s="409" t="s">
        <v>482</v>
      </c>
      <c r="C319" s="409" t="s">
        <v>444</v>
      </c>
      <c r="D319" s="411">
        <v>580327740</v>
      </c>
      <c r="E319" s="411">
        <v>40221541</v>
      </c>
      <c r="F319" s="411" t="s">
        <v>468</v>
      </c>
      <c r="G319" s="409">
        <v>2025</v>
      </c>
      <c r="H319" s="410">
        <v>95000</v>
      </c>
      <c r="I319" s="410">
        <v>0</v>
      </c>
      <c r="J319" s="409" t="s">
        <v>431</v>
      </c>
      <c r="K319" s="409" t="s">
        <v>432</v>
      </c>
      <c r="L319" s="409">
        <v>18206</v>
      </c>
    </row>
    <row r="320" spans="1:12" s="407" customFormat="1" ht="15" hidden="1" x14ac:dyDescent="0.25">
      <c r="A320" s="408">
        <v>1001908683</v>
      </c>
      <c r="B320" s="409" t="s">
        <v>492</v>
      </c>
      <c r="C320" s="409" t="s">
        <v>444</v>
      </c>
      <c r="D320" s="411">
        <v>580327740</v>
      </c>
      <c r="E320" s="411">
        <v>40221541</v>
      </c>
      <c r="F320" s="411" t="s">
        <v>468</v>
      </c>
      <c r="G320" s="409">
        <v>2025</v>
      </c>
      <c r="H320" s="410">
        <v>85000</v>
      </c>
      <c r="I320" s="410">
        <v>0</v>
      </c>
      <c r="J320" s="409" t="s">
        <v>431</v>
      </c>
      <c r="K320" s="409" t="s">
        <v>432</v>
      </c>
      <c r="L320" s="409">
        <v>18206</v>
      </c>
    </row>
    <row r="321" spans="1:12" s="407" customFormat="1" ht="15" hidden="1" x14ac:dyDescent="0.25">
      <c r="A321" s="408">
        <v>1001908685</v>
      </c>
      <c r="B321" s="409" t="s">
        <v>539</v>
      </c>
      <c r="C321" s="409" t="s">
        <v>444</v>
      </c>
      <c r="D321" s="411">
        <v>580327740</v>
      </c>
      <c r="E321" s="411">
        <v>40221541</v>
      </c>
      <c r="F321" s="411" t="s">
        <v>468</v>
      </c>
      <c r="G321" s="409">
        <v>2025</v>
      </c>
      <c r="H321" s="410">
        <v>85000</v>
      </c>
      <c r="I321" s="410">
        <v>0</v>
      </c>
      <c r="J321" s="409" t="s">
        <v>431</v>
      </c>
      <c r="K321" s="409" t="s">
        <v>432</v>
      </c>
      <c r="L321" s="409">
        <v>18206</v>
      </c>
    </row>
    <row r="322" spans="1:12" s="407" customFormat="1" ht="15" hidden="1" x14ac:dyDescent="0.25">
      <c r="A322" s="408">
        <v>1001908686</v>
      </c>
      <c r="B322" s="409" t="s">
        <v>600</v>
      </c>
      <c r="C322" s="409" t="s">
        <v>444</v>
      </c>
      <c r="D322" s="411">
        <v>580327740</v>
      </c>
      <c r="E322" s="411">
        <v>40221541</v>
      </c>
      <c r="F322" s="411" t="s">
        <v>468</v>
      </c>
      <c r="G322" s="409">
        <v>2025</v>
      </c>
      <c r="H322" s="410">
        <v>55000</v>
      </c>
      <c r="I322" s="410">
        <v>0</v>
      </c>
      <c r="J322" s="409" t="s">
        <v>431</v>
      </c>
      <c r="K322" s="409" t="s">
        <v>432</v>
      </c>
      <c r="L322" s="409">
        <v>18206</v>
      </c>
    </row>
    <row r="323" spans="1:12" s="407" customFormat="1" ht="15" hidden="1" x14ac:dyDescent="0.25">
      <c r="A323" s="408">
        <v>1001908687</v>
      </c>
      <c r="B323" s="409" t="s">
        <v>493</v>
      </c>
      <c r="C323" s="409" t="s">
        <v>445</v>
      </c>
      <c r="D323" s="411">
        <v>580327740</v>
      </c>
      <c r="E323" s="411">
        <v>40221541</v>
      </c>
      <c r="F323" s="411" t="s">
        <v>468</v>
      </c>
      <c r="G323" s="409">
        <v>2025</v>
      </c>
      <c r="H323" s="410">
        <v>250000</v>
      </c>
      <c r="I323" s="410">
        <v>0</v>
      </c>
      <c r="J323" s="409" t="s">
        <v>431</v>
      </c>
      <c r="K323" s="409" t="s">
        <v>432</v>
      </c>
      <c r="L323" s="409">
        <v>18206</v>
      </c>
    </row>
    <row r="324" spans="1:12" s="407" customFormat="1" ht="15" hidden="1" x14ac:dyDescent="0.25">
      <c r="A324" s="408">
        <v>1001908690</v>
      </c>
      <c r="B324" s="409" t="s">
        <v>583</v>
      </c>
      <c r="C324" s="409" t="s">
        <v>444</v>
      </c>
      <c r="D324" s="411">
        <v>580327740</v>
      </c>
      <c r="E324" s="411">
        <v>40221541</v>
      </c>
      <c r="F324" s="411" t="s">
        <v>468</v>
      </c>
      <c r="G324" s="409">
        <v>2025</v>
      </c>
      <c r="H324" s="410">
        <v>60000</v>
      </c>
      <c r="I324" s="410">
        <v>0</v>
      </c>
      <c r="J324" s="409" t="s">
        <v>431</v>
      </c>
      <c r="K324" s="409" t="s">
        <v>432</v>
      </c>
      <c r="L324" s="409">
        <v>18206</v>
      </c>
    </row>
    <row r="325" spans="1:12" s="407" customFormat="1" ht="15" hidden="1" x14ac:dyDescent="0.25">
      <c r="A325" s="408">
        <v>1001908692</v>
      </c>
      <c r="B325" s="409" t="s">
        <v>485</v>
      </c>
      <c r="C325" s="409" t="s">
        <v>444</v>
      </c>
      <c r="D325" s="411">
        <v>580327740</v>
      </c>
      <c r="E325" s="411">
        <v>40221541</v>
      </c>
      <c r="F325" s="411" t="s">
        <v>468</v>
      </c>
      <c r="G325" s="409">
        <v>2025</v>
      </c>
      <c r="H325" s="410">
        <v>65000</v>
      </c>
      <c r="I325" s="410">
        <v>0</v>
      </c>
      <c r="J325" s="409" t="s">
        <v>431</v>
      </c>
      <c r="K325" s="409" t="s">
        <v>432</v>
      </c>
      <c r="L325" s="409">
        <v>18206</v>
      </c>
    </row>
    <row r="326" spans="1:12" s="407" customFormat="1" ht="15" hidden="1" x14ac:dyDescent="0.25">
      <c r="A326" s="408">
        <v>1001908693</v>
      </c>
      <c r="B326" s="409" t="s">
        <v>486</v>
      </c>
      <c r="C326" s="409" t="s">
        <v>444</v>
      </c>
      <c r="D326" s="411">
        <v>580327740</v>
      </c>
      <c r="E326" s="411">
        <v>40221541</v>
      </c>
      <c r="F326" s="411" t="s">
        <v>468</v>
      </c>
      <c r="G326" s="409">
        <v>2025</v>
      </c>
      <c r="H326" s="410">
        <v>95000</v>
      </c>
      <c r="I326" s="410">
        <v>0</v>
      </c>
      <c r="J326" s="409" t="s">
        <v>431</v>
      </c>
      <c r="K326" s="409" t="s">
        <v>432</v>
      </c>
      <c r="L326" s="409">
        <v>18206</v>
      </c>
    </row>
    <row r="327" spans="1:12" s="407" customFormat="1" ht="15" hidden="1" x14ac:dyDescent="0.25">
      <c r="A327" s="408">
        <v>1001908694</v>
      </c>
      <c r="B327" s="409" t="s">
        <v>596</v>
      </c>
      <c r="C327" s="409" t="s">
        <v>444</v>
      </c>
      <c r="D327" s="411">
        <v>580327740</v>
      </c>
      <c r="E327" s="411">
        <v>40221541</v>
      </c>
      <c r="F327" s="411" t="s">
        <v>468</v>
      </c>
      <c r="G327" s="409">
        <v>2025</v>
      </c>
      <c r="H327" s="410">
        <v>50000</v>
      </c>
      <c r="I327" s="410">
        <v>0</v>
      </c>
      <c r="J327" s="409" t="s">
        <v>431</v>
      </c>
      <c r="K327" s="409" t="s">
        <v>432</v>
      </c>
      <c r="L327" s="409">
        <v>18206</v>
      </c>
    </row>
    <row r="328" spans="1:12" s="407" customFormat="1" ht="15" hidden="1" x14ac:dyDescent="0.25">
      <c r="A328" s="408">
        <v>1001908695</v>
      </c>
      <c r="B328" s="409" t="s">
        <v>594</v>
      </c>
      <c r="C328" s="409" t="s">
        <v>445</v>
      </c>
      <c r="D328" s="411">
        <v>580327740</v>
      </c>
      <c r="E328" s="411">
        <v>40221541</v>
      </c>
      <c r="F328" s="411" t="s">
        <v>468</v>
      </c>
      <c r="G328" s="409">
        <v>2025</v>
      </c>
      <c r="H328" s="410">
        <v>50000</v>
      </c>
      <c r="I328" s="410">
        <v>0</v>
      </c>
      <c r="J328" s="409" t="s">
        <v>431</v>
      </c>
      <c r="K328" s="409" t="s">
        <v>432</v>
      </c>
      <c r="L328" s="409">
        <v>18206</v>
      </c>
    </row>
    <row r="329" spans="1:12" s="407" customFormat="1" ht="15" hidden="1" x14ac:dyDescent="0.25">
      <c r="A329" s="408">
        <v>1001908697</v>
      </c>
      <c r="B329" s="409" t="s">
        <v>602</v>
      </c>
      <c r="C329" s="409" t="s">
        <v>444</v>
      </c>
      <c r="D329" s="411">
        <v>580327740</v>
      </c>
      <c r="E329" s="411">
        <v>40221541</v>
      </c>
      <c r="F329" s="411" t="s">
        <v>468</v>
      </c>
      <c r="G329" s="409">
        <v>2025</v>
      </c>
      <c r="H329" s="410">
        <v>50000</v>
      </c>
      <c r="I329" s="410">
        <v>0</v>
      </c>
      <c r="J329" s="409" t="s">
        <v>431</v>
      </c>
      <c r="K329" s="409" t="s">
        <v>432</v>
      </c>
      <c r="L329" s="409">
        <v>18206</v>
      </c>
    </row>
    <row r="330" spans="1:12" s="407" customFormat="1" ht="15" hidden="1" x14ac:dyDescent="0.25">
      <c r="A330" s="408">
        <v>1001908699</v>
      </c>
      <c r="B330" s="409" t="s">
        <v>757</v>
      </c>
      <c r="C330" s="409" t="s">
        <v>445</v>
      </c>
      <c r="D330" s="411">
        <v>580327740</v>
      </c>
      <c r="E330" s="411">
        <v>40221541</v>
      </c>
      <c r="F330" s="411" t="s">
        <v>468</v>
      </c>
      <c r="G330" s="409">
        <v>2025</v>
      </c>
      <c r="H330" s="410">
        <v>75000</v>
      </c>
      <c r="I330" s="410">
        <v>0</v>
      </c>
      <c r="J330" s="409" t="s">
        <v>431</v>
      </c>
      <c r="K330" s="409" t="s">
        <v>432</v>
      </c>
      <c r="L330" s="409">
        <v>18206</v>
      </c>
    </row>
    <row r="331" spans="1:12" s="407" customFormat="1" ht="15" hidden="1" x14ac:dyDescent="0.25">
      <c r="A331" s="408">
        <v>1001908768</v>
      </c>
      <c r="B331" s="409" t="s">
        <v>758</v>
      </c>
      <c r="C331" s="409" t="s">
        <v>445</v>
      </c>
      <c r="D331" s="411">
        <v>500250006</v>
      </c>
      <c r="E331" s="411">
        <v>20000201</v>
      </c>
      <c r="F331" s="411" t="s">
        <v>265</v>
      </c>
      <c r="G331" s="409">
        <v>2025</v>
      </c>
      <c r="H331" s="410">
        <v>100000</v>
      </c>
      <c r="I331" s="410">
        <v>0</v>
      </c>
      <c r="J331" s="409" t="s">
        <v>431</v>
      </c>
      <c r="K331" s="409" t="s">
        <v>432</v>
      </c>
      <c r="L331" s="409">
        <v>18211</v>
      </c>
    </row>
    <row r="332" spans="1:12" s="407" customFormat="1" ht="15" hidden="1" x14ac:dyDescent="0.25">
      <c r="A332" s="408">
        <v>1001908934</v>
      </c>
      <c r="B332" s="409" t="s">
        <v>271</v>
      </c>
      <c r="C332" s="409" t="s">
        <v>444</v>
      </c>
      <c r="D332" s="411">
        <v>580547602</v>
      </c>
      <c r="E332" s="411">
        <v>40996069</v>
      </c>
      <c r="F332" s="411" t="s">
        <v>403</v>
      </c>
      <c r="G332" s="409">
        <v>2025</v>
      </c>
      <c r="H332" s="410">
        <v>110000</v>
      </c>
      <c r="I332" s="410">
        <v>0</v>
      </c>
      <c r="J332" s="409" t="s">
        <v>431</v>
      </c>
      <c r="K332" s="409" t="s">
        <v>432</v>
      </c>
      <c r="L332" s="409">
        <v>18208</v>
      </c>
    </row>
    <row r="333" spans="1:12" s="407" customFormat="1" ht="15" hidden="1" x14ac:dyDescent="0.25">
      <c r="A333" s="408">
        <v>1001909219</v>
      </c>
      <c r="B333" s="409" t="s">
        <v>439</v>
      </c>
      <c r="C333" s="409" t="s">
        <v>444</v>
      </c>
      <c r="D333" s="411">
        <v>510145022</v>
      </c>
      <c r="E333" s="411">
        <v>40000252</v>
      </c>
      <c r="F333" s="411" t="s">
        <v>263</v>
      </c>
      <c r="G333" s="409">
        <v>2025</v>
      </c>
      <c r="H333" s="410">
        <v>320000</v>
      </c>
      <c r="I333" s="410">
        <v>0</v>
      </c>
      <c r="J333" s="409" t="s">
        <v>431</v>
      </c>
      <c r="K333" s="409" t="s">
        <v>432</v>
      </c>
      <c r="L333" s="409">
        <v>18208</v>
      </c>
    </row>
    <row r="334" spans="1:12" s="407" customFormat="1" ht="15" hidden="1" x14ac:dyDescent="0.25">
      <c r="A334" s="408">
        <v>1001909285</v>
      </c>
      <c r="B334" s="409" t="s">
        <v>759</v>
      </c>
      <c r="C334" s="409" t="s">
        <v>445</v>
      </c>
      <c r="D334" s="411">
        <v>510145022</v>
      </c>
      <c r="E334" s="411">
        <v>40000252</v>
      </c>
      <c r="F334" s="411" t="s">
        <v>263</v>
      </c>
      <c r="G334" s="409">
        <v>2025</v>
      </c>
      <c r="H334" s="410">
        <v>69000</v>
      </c>
      <c r="I334" s="410">
        <v>0</v>
      </c>
      <c r="J334" s="409" t="s">
        <v>431</v>
      </c>
      <c r="K334" s="409" t="s">
        <v>432</v>
      </c>
      <c r="L334" s="409">
        <v>18208</v>
      </c>
    </row>
    <row r="335" spans="1:12" s="407" customFormat="1" ht="15" hidden="1" x14ac:dyDescent="0.25">
      <c r="A335" s="408">
        <v>1001909290</v>
      </c>
      <c r="B335" s="409" t="s">
        <v>760</v>
      </c>
      <c r="C335" s="409" t="s">
        <v>445</v>
      </c>
      <c r="D335" s="411">
        <v>510145022</v>
      </c>
      <c r="E335" s="411">
        <v>40000252</v>
      </c>
      <c r="F335" s="411" t="s">
        <v>263</v>
      </c>
      <c r="G335" s="409">
        <v>2025</v>
      </c>
      <c r="H335" s="410">
        <v>60000</v>
      </c>
      <c r="I335" s="410">
        <v>0</v>
      </c>
      <c r="J335" s="409" t="s">
        <v>431</v>
      </c>
      <c r="K335" s="409" t="s">
        <v>432</v>
      </c>
      <c r="L335" s="409">
        <v>18208</v>
      </c>
    </row>
    <row r="336" spans="1:12" s="407" customFormat="1" ht="15" hidden="1" x14ac:dyDescent="0.25">
      <c r="A336" s="408">
        <v>1001909340</v>
      </c>
      <c r="B336" s="409" t="s">
        <v>761</v>
      </c>
      <c r="C336" s="409" t="s">
        <v>445</v>
      </c>
      <c r="D336" s="411">
        <v>580586808</v>
      </c>
      <c r="E336" s="411">
        <v>41482886</v>
      </c>
      <c r="F336" s="411" t="s">
        <v>405</v>
      </c>
      <c r="G336" s="409">
        <v>2025</v>
      </c>
      <c r="H336" s="410">
        <v>100000</v>
      </c>
      <c r="I336" s="410">
        <v>0</v>
      </c>
      <c r="J336" s="409" t="s">
        <v>431</v>
      </c>
      <c r="K336" s="409" t="s">
        <v>432</v>
      </c>
      <c r="L336" s="409">
        <v>18208</v>
      </c>
    </row>
    <row r="337" spans="1:12" s="407" customFormat="1" hidden="1" x14ac:dyDescent="0.25">
      <c r="A337" s="408">
        <v>1001910197</v>
      </c>
      <c r="B337" s="409" t="s">
        <v>762</v>
      </c>
      <c r="C337" s="409" t="s">
        <v>445</v>
      </c>
      <c r="D337" s="411">
        <v>580540722</v>
      </c>
      <c r="E337" s="411">
        <v>42741666</v>
      </c>
      <c r="F337" s="459" t="s">
        <v>381</v>
      </c>
      <c r="G337" s="409">
        <v>2025</v>
      </c>
      <c r="H337" s="348">
        <v>152000</v>
      </c>
      <c r="I337" s="410">
        <v>0</v>
      </c>
      <c r="J337" s="409" t="s">
        <v>431</v>
      </c>
      <c r="K337" s="409" t="s">
        <v>432</v>
      </c>
      <c r="L337" s="409">
        <v>18208</v>
      </c>
    </row>
    <row r="338" spans="1:12" s="407" customFormat="1" ht="15" hidden="1" x14ac:dyDescent="0.25">
      <c r="A338" s="408">
        <v>1001910307</v>
      </c>
      <c r="B338" s="409" t="s">
        <v>763</v>
      </c>
      <c r="C338" s="409" t="s">
        <v>444</v>
      </c>
      <c r="D338" s="411">
        <v>580637940</v>
      </c>
      <c r="E338" s="411">
        <v>41964624</v>
      </c>
      <c r="F338" s="411" t="s">
        <v>465</v>
      </c>
      <c r="G338" s="409">
        <v>2025</v>
      </c>
      <c r="H338" s="410">
        <v>500000</v>
      </c>
      <c r="I338" s="410">
        <v>0</v>
      </c>
      <c r="J338" s="409" t="s">
        <v>431</v>
      </c>
      <c r="K338" s="409" t="s">
        <v>432</v>
      </c>
      <c r="L338" s="409">
        <v>18206</v>
      </c>
    </row>
    <row r="339" spans="1:12" s="407" customFormat="1" ht="15" hidden="1" x14ac:dyDescent="0.25">
      <c r="A339" s="408">
        <v>1001910324</v>
      </c>
      <c r="B339" s="409" t="s">
        <v>375</v>
      </c>
      <c r="C339" s="409" t="s">
        <v>445</v>
      </c>
      <c r="D339" s="411">
        <v>580574325</v>
      </c>
      <c r="E339" s="411">
        <v>41375155</v>
      </c>
      <c r="F339" s="411" t="s">
        <v>399</v>
      </c>
      <c r="G339" s="409">
        <v>2025</v>
      </c>
      <c r="H339" s="410">
        <v>70000</v>
      </c>
      <c r="I339" s="410">
        <v>0</v>
      </c>
      <c r="J339" s="409" t="s">
        <v>431</v>
      </c>
      <c r="K339" s="409" t="s">
        <v>432</v>
      </c>
      <c r="L339" s="409">
        <v>18208</v>
      </c>
    </row>
    <row r="340" spans="1:12" s="407" customFormat="1" ht="15" hidden="1" x14ac:dyDescent="0.25">
      <c r="A340" s="408">
        <v>1001910564</v>
      </c>
      <c r="B340" s="409" t="s">
        <v>601</v>
      </c>
      <c r="C340" s="409" t="s">
        <v>444</v>
      </c>
      <c r="D340" s="411">
        <v>580327740</v>
      </c>
      <c r="E340" s="411">
        <v>40221541</v>
      </c>
      <c r="F340" s="411" t="s">
        <v>468</v>
      </c>
      <c r="G340" s="409">
        <v>2025</v>
      </c>
      <c r="H340" s="410">
        <v>45000</v>
      </c>
      <c r="I340" s="410">
        <v>0</v>
      </c>
      <c r="J340" s="409" t="s">
        <v>431</v>
      </c>
      <c r="K340" s="409" t="s">
        <v>432</v>
      </c>
      <c r="L340" s="409">
        <v>18206</v>
      </c>
    </row>
    <row r="341" spans="1:12" s="407" customFormat="1" ht="15" hidden="1" x14ac:dyDescent="0.25">
      <c r="A341" s="408">
        <v>1001910565</v>
      </c>
      <c r="B341" s="409" t="s">
        <v>467</v>
      </c>
      <c r="C341" s="409" t="s">
        <v>445</v>
      </c>
      <c r="D341" s="411">
        <v>580327740</v>
      </c>
      <c r="E341" s="411">
        <v>40221541</v>
      </c>
      <c r="F341" s="411" t="s">
        <v>468</v>
      </c>
      <c r="G341" s="409">
        <v>2025</v>
      </c>
      <c r="H341" s="410">
        <v>55000</v>
      </c>
      <c r="I341" s="410">
        <v>0</v>
      </c>
      <c r="J341" s="409" t="s">
        <v>431</v>
      </c>
      <c r="K341" s="409" t="s">
        <v>432</v>
      </c>
      <c r="L341" s="409">
        <v>18208</v>
      </c>
    </row>
    <row r="342" spans="1:12" s="407" customFormat="1" ht="15" hidden="1" x14ac:dyDescent="0.25">
      <c r="A342" s="408">
        <v>1001910567</v>
      </c>
      <c r="B342" s="409" t="s">
        <v>469</v>
      </c>
      <c r="C342" s="409" t="s">
        <v>445</v>
      </c>
      <c r="D342" s="411">
        <v>580327740</v>
      </c>
      <c r="E342" s="411">
        <v>40221541</v>
      </c>
      <c r="F342" s="411" t="s">
        <v>468</v>
      </c>
      <c r="G342" s="409">
        <v>2025</v>
      </c>
      <c r="H342" s="410">
        <v>50000</v>
      </c>
      <c r="I342" s="410">
        <v>0</v>
      </c>
      <c r="J342" s="409" t="s">
        <v>431</v>
      </c>
      <c r="K342" s="409" t="s">
        <v>432</v>
      </c>
      <c r="L342" s="409">
        <v>18208</v>
      </c>
    </row>
    <row r="343" spans="1:12" s="407" customFormat="1" ht="15" hidden="1" x14ac:dyDescent="0.25">
      <c r="A343" s="408">
        <v>1001910568</v>
      </c>
      <c r="B343" s="409" t="s">
        <v>268</v>
      </c>
      <c r="C343" s="409" t="s">
        <v>445</v>
      </c>
      <c r="D343" s="411">
        <v>580327740</v>
      </c>
      <c r="E343" s="411">
        <v>40221541</v>
      </c>
      <c r="F343" s="411" t="s">
        <v>468</v>
      </c>
      <c r="G343" s="409">
        <v>2025</v>
      </c>
      <c r="H343" s="410">
        <v>55000</v>
      </c>
      <c r="I343" s="410">
        <v>0</v>
      </c>
      <c r="J343" s="409" t="s">
        <v>431</v>
      </c>
      <c r="K343" s="409" t="s">
        <v>432</v>
      </c>
      <c r="L343" s="409">
        <v>18208</v>
      </c>
    </row>
    <row r="344" spans="1:12" s="407" customFormat="1" ht="15" hidden="1" x14ac:dyDescent="0.25">
      <c r="A344" s="408">
        <v>1001910569</v>
      </c>
      <c r="B344" s="409" t="s">
        <v>377</v>
      </c>
      <c r="C344" s="409" t="s">
        <v>445</v>
      </c>
      <c r="D344" s="411">
        <v>580327740</v>
      </c>
      <c r="E344" s="411">
        <v>40221541</v>
      </c>
      <c r="F344" s="411" t="s">
        <v>468</v>
      </c>
      <c r="G344" s="409">
        <v>2025</v>
      </c>
      <c r="H344" s="410">
        <v>45000</v>
      </c>
      <c r="I344" s="410">
        <v>0</v>
      </c>
      <c r="J344" s="409" t="s">
        <v>431</v>
      </c>
      <c r="K344" s="409" t="s">
        <v>432</v>
      </c>
      <c r="L344" s="409">
        <v>18208</v>
      </c>
    </row>
    <row r="345" spans="1:12" s="407" customFormat="1" ht="15" hidden="1" x14ac:dyDescent="0.25">
      <c r="A345" s="408">
        <v>1001910571</v>
      </c>
      <c r="B345" s="409" t="s">
        <v>269</v>
      </c>
      <c r="C345" s="409" t="s">
        <v>445</v>
      </c>
      <c r="D345" s="411">
        <v>580327740</v>
      </c>
      <c r="E345" s="411">
        <v>40221541</v>
      </c>
      <c r="F345" s="411" t="s">
        <v>468</v>
      </c>
      <c r="G345" s="409">
        <v>2025</v>
      </c>
      <c r="H345" s="410">
        <v>50000</v>
      </c>
      <c r="I345" s="410">
        <v>0</v>
      </c>
      <c r="J345" s="409" t="s">
        <v>431</v>
      </c>
      <c r="K345" s="409" t="s">
        <v>432</v>
      </c>
      <c r="L345" s="409">
        <v>18208</v>
      </c>
    </row>
    <row r="346" spans="1:12" s="407" customFormat="1" ht="15" hidden="1" x14ac:dyDescent="0.25">
      <c r="A346" s="408">
        <v>1001910710</v>
      </c>
      <c r="B346" s="409" t="s">
        <v>585</v>
      </c>
      <c r="C346" s="409" t="s">
        <v>429</v>
      </c>
      <c r="D346" s="411">
        <v>580327740</v>
      </c>
      <c r="E346" s="411">
        <v>40221541</v>
      </c>
      <c r="F346" s="411" t="s">
        <v>468</v>
      </c>
      <c r="G346" s="409">
        <v>2025</v>
      </c>
      <c r="H346" s="410">
        <v>320000</v>
      </c>
      <c r="I346" s="410">
        <v>155497</v>
      </c>
      <c r="J346" s="409" t="s">
        <v>431</v>
      </c>
      <c r="K346" s="409" t="s">
        <v>432</v>
      </c>
      <c r="L346" s="409">
        <v>18207</v>
      </c>
    </row>
    <row r="347" spans="1:12" s="407" customFormat="1" ht="15" hidden="1" x14ac:dyDescent="0.25">
      <c r="A347" s="408">
        <v>1001910713</v>
      </c>
      <c r="B347" s="409" t="s">
        <v>764</v>
      </c>
      <c r="C347" s="409" t="s">
        <v>445</v>
      </c>
      <c r="D347" s="411">
        <v>580495976</v>
      </c>
      <c r="E347" s="411">
        <v>40462864</v>
      </c>
      <c r="F347" s="411" t="s">
        <v>437</v>
      </c>
      <c r="G347" s="409">
        <v>2025</v>
      </c>
      <c r="H347" s="410">
        <v>100000</v>
      </c>
      <c r="I347" s="410">
        <v>0</v>
      </c>
      <c r="J347" s="409" t="s">
        <v>431</v>
      </c>
      <c r="K347" s="409" t="s">
        <v>432</v>
      </c>
      <c r="L347" s="409">
        <v>18208</v>
      </c>
    </row>
    <row r="348" spans="1:12" s="407" customFormat="1" ht="15" hidden="1" x14ac:dyDescent="0.25">
      <c r="A348" s="408">
        <v>1001910743</v>
      </c>
      <c r="B348" s="409" t="s">
        <v>765</v>
      </c>
      <c r="C348" s="409" t="s">
        <v>444</v>
      </c>
      <c r="D348" s="411">
        <v>580222545</v>
      </c>
      <c r="E348" s="411">
        <v>40216045</v>
      </c>
      <c r="F348" s="411" t="s">
        <v>461</v>
      </c>
      <c r="G348" s="409">
        <v>2025</v>
      </c>
      <c r="H348" s="410">
        <v>200000</v>
      </c>
      <c r="I348" s="410">
        <v>0</v>
      </c>
      <c r="J348" s="409" t="s">
        <v>431</v>
      </c>
      <c r="K348" s="409" t="s">
        <v>432</v>
      </c>
      <c r="L348" s="409">
        <v>18208</v>
      </c>
    </row>
    <row r="349" spans="1:12" s="407" customFormat="1" ht="15" hidden="1" x14ac:dyDescent="0.25">
      <c r="A349" s="408">
        <v>1001910901</v>
      </c>
      <c r="B349" s="409" t="s">
        <v>766</v>
      </c>
      <c r="C349" s="409" t="s">
        <v>445</v>
      </c>
      <c r="D349" s="411">
        <v>580504348</v>
      </c>
      <c r="E349" s="411">
        <v>40995941</v>
      </c>
      <c r="F349" s="411" t="s">
        <v>767</v>
      </c>
      <c r="G349" s="409">
        <v>2025</v>
      </c>
      <c r="H349" s="410">
        <v>360000</v>
      </c>
      <c r="I349" s="410">
        <v>0</v>
      </c>
      <c r="J349" s="409" t="s">
        <v>431</v>
      </c>
      <c r="K349" s="409" t="s">
        <v>432</v>
      </c>
      <c r="L349" s="409">
        <v>18208</v>
      </c>
    </row>
    <row r="350" spans="1:12" s="407" customFormat="1" ht="15" hidden="1" x14ac:dyDescent="0.25">
      <c r="A350" s="408">
        <v>1001910928</v>
      </c>
      <c r="B350" s="409" t="s">
        <v>768</v>
      </c>
      <c r="C350" s="409" t="s">
        <v>445</v>
      </c>
      <c r="D350" s="411">
        <v>580327740</v>
      </c>
      <c r="E350" s="411">
        <v>40221541</v>
      </c>
      <c r="F350" s="411" t="s">
        <v>468</v>
      </c>
      <c r="G350" s="409">
        <v>2025</v>
      </c>
      <c r="H350" s="410">
        <v>150000</v>
      </c>
      <c r="I350" s="410">
        <v>0</v>
      </c>
      <c r="J350" s="409" t="s">
        <v>431</v>
      </c>
      <c r="K350" s="409" t="s">
        <v>432</v>
      </c>
      <c r="L350" s="409">
        <v>18208</v>
      </c>
    </row>
    <row r="351" spans="1:12" s="407" customFormat="1" ht="15" hidden="1" x14ac:dyDescent="0.25">
      <c r="A351" s="408">
        <v>1001910964</v>
      </c>
      <c r="B351" s="409" t="s">
        <v>769</v>
      </c>
      <c r="C351" s="409" t="s">
        <v>445</v>
      </c>
      <c r="D351" s="411">
        <v>580660512</v>
      </c>
      <c r="E351" s="411">
        <v>42320623</v>
      </c>
      <c r="F351" s="411" t="s">
        <v>379</v>
      </c>
      <c r="G351" s="409">
        <v>2025</v>
      </c>
      <c r="H351" s="410">
        <v>170000</v>
      </c>
      <c r="I351" s="410">
        <v>0</v>
      </c>
      <c r="J351" s="409" t="s">
        <v>431</v>
      </c>
      <c r="K351" s="409" t="s">
        <v>432</v>
      </c>
      <c r="L351" s="409">
        <v>18208</v>
      </c>
    </row>
    <row r="352" spans="1:12" s="407" customFormat="1" ht="15" hidden="1" x14ac:dyDescent="0.25">
      <c r="A352" s="408">
        <v>1001911069</v>
      </c>
      <c r="B352" s="409" t="s">
        <v>540</v>
      </c>
      <c r="C352" s="409" t="s">
        <v>429</v>
      </c>
      <c r="D352" s="411">
        <v>510651482</v>
      </c>
      <c r="E352" s="411">
        <v>40233029</v>
      </c>
      <c r="F352" s="411" t="s">
        <v>402</v>
      </c>
      <c r="G352" s="409">
        <v>2025</v>
      </c>
      <c r="H352" s="410">
        <v>850000</v>
      </c>
      <c r="I352" s="410">
        <v>385421</v>
      </c>
      <c r="J352" s="409" t="s">
        <v>431</v>
      </c>
      <c r="K352" s="409" t="s">
        <v>432</v>
      </c>
      <c r="L352" s="409">
        <v>18207</v>
      </c>
    </row>
    <row r="353" spans="1:12" s="407" customFormat="1" ht="15" hidden="1" x14ac:dyDescent="0.25">
      <c r="A353" s="408">
        <v>1001911113</v>
      </c>
      <c r="B353" s="409" t="s">
        <v>770</v>
      </c>
      <c r="C353" s="409" t="s">
        <v>653</v>
      </c>
      <c r="D353" s="411">
        <v>510651482</v>
      </c>
      <c r="E353" s="411">
        <v>40233029</v>
      </c>
      <c r="F353" s="411" t="s">
        <v>402</v>
      </c>
      <c r="G353" s="409">
        <v>2025</v>
      </c>
      <c r="H353" s="410">
        <v>48000</v>
      </c>
      <c r="I353" s="410">
        <v>0</v>
      </c>
      <c r="J353" s="409" t="s">
        <v>431</v>
      </c>
      <c r="K353" s="409" t="s">
        <v>432</v>
      </c>
      <c r="L353" s="409">
        <v>18208</v>
      </c>
    </row>
    <row r="354" spans="1:12" s="407" customFormat="1" ht="15" hidden="1" x14ac:dyDescent="0.25">
      <c r="A354" s="408">
        <v>1001911114</v>
      </c>
      <c r="B354" s="409" t="s">
        <v>770</v>
      </c>
      <c r="C354" s="409" t="s">
        <v>445</v>
      </c>
      <c r="D354" s="411">
        <v>510651482</v>
      </c>
      <c r="E354" s="411">
        <v>40233029</v>
      </c>
      <c r="F354" s="411" t="s">
        <v>402</v>
      </c>
      <c r="G354" s="409">
        <v>2025</v>
      </c>
      <c r="H354" s="410">
        <v>48000</v>
      </c>
      <c r="I354" s="410">
        <v>0</v>
      </c>
      <c r="J354" s="409" t="s">
        <v>431</v>
      </c>
      <c r="K354" s="409" t="s">
        <v>432</v>
      </c>
      <c r="L354" s="409">
        <v>18208</v>
      </c>
    </row>
    <row r="355" spans="1:12" s="407" customFormat="1" ht="15" hidden="1" x14ac:dyDescent="0.25">
      <c r="A355" s="408">
        <v>1001911120</v>
      </c>
      <c r="B355" s="409" t="s">
        <v>771</v>
      </c>
      <c r="C355" s="409" t="s">
        <v>445</v>
      </c>
      <c r="D355" s="411">
        <v>510651482</v>
      </c>
      <c r="E355" s="411">
        <v>40233029</v>
      </c>
      <c r="F355" s="411" t="s">
        <v>402</v>
      </c>
      <c r="G355" s="409">
        <v>2025</v>
      </c>
      <c r="H355" s="410">
        <v>55000</v>
      </c>
      <c r="I355" s="410">
        <v>0</v>
      </c>
      <c r="J355" s="409" t="s">
        <v>431</v>
      </c>
      <c r="K355" s="409" t="s">
        <v>432</v>
      </c>
      <c r="L355" s="409">
        <v>18208</v>
      </c>
    </row>
    <row r="356" spans="1:12" s="407" customFormat="1" ht="15" hidden="1" x14ac:dyDescent="0.25">
      <c r="A356" s="408">
        <v>1001911371</v>
      </c>
      <c r="B356" s="409" t="s">
        <v>772</v>
      </c>
      <c r="C356" s="409" t="s">
        <v>829</v>
      </c>
      <c r="D356" s="411">
        <v>500290002</v>
      </c>
      <c r="E356" s="411">
        <v>20000254</v>
      </c>
      <c r="F356" s="411" t="s">
        <v>773</v>
      </c>
      <c r="G356" s="409">
        <v>2025</v>
      </c>
      <c r="H356" s="410">
        <v>955000</v>
      </c>
      <c r="I356" s="410">
        <v>356584</v>
      </c>
      <c r="J356" s="409" t="s">
        <v>431</v>
      </c>
      <c r="K356" s="409" t="s">
        <v>432</v>
      </c>
      <c r="L356" s="409">
        <v>18210</v>
      </c>
    </row>
    <row r="357" spans="1:12" s="407" customFormat="1" ht="15" hidden="1" x14ac:dyDescent="0.25">
      <c r="A357" s="408">
        <v>1001911386</v>
      </c>
      <c r="B357" s="409" t="s">
        <v>774</v>
      </c>
      <c r="C357" s="409" t="s">
        <v>445</v>
      </c>
      <c r="D357" s="411">
        <v>580323863</v>
      </c>
      <c r="E357" s="411">
        <v>40216066</v>
      </c>
      <c r="F357" s="411" t="s">
        <v>396</v>
      </c>
      <c r="G357" s="409">
        <v>2025</v>
      </c>
      <c r="H357" s="410">
        <v>80000</v>
      </c>
      <c r="I357" s="410">
        <v>0</v>
      </c>
      <c r="J357" s="409" t="s">
        <v>431</v>
      </c>
      <c r="K357" s="409" t="s">
        <v>432</v>
      </c>
      <c r="L357" s="409">
        <v>18208</v>
      </c>
    </row>
    <row r="358" spans="1:12" s="407" customFormat="1" ht="15" hidden="1" x14ac:dyDescent="0.25">
      <c r="A358" s="408">
        <v>1001911726</v>
      </c>
      <c r="B358" s="409" t="s">
        <v>775</v>
      </c>
      <c r="C358" s="409" t="s">
        <v>444</v>
      </c>
      <c r="D358" s="411">
        <v>580485340</v>
      </c>
      <c r="E358" s="411">
        <v>42759321</v>
      </c>
      <c r="F358" s="411" t="s">
        <v>640</v>
      </c>
      <c r="G358" s="409">
        <v>2025</v>
      </c>
      <c r="H358" s="410">
        <v>60000</v>
      </c>
      <c r="I358" s="410">
        <v>0</v>
      </c>
      <c r="J358" s="409" t="s">
        <v>431</v>
      </c>
      <c r="K358" s="409" t="s">
        <v>432</v>
      </c>
      <c r="L358" s="409">
        <v>18206</v>
      </c>
    </row>
    <row r="359" spans="1:12" s="407" customFormat="1" ht="15" hidden="1" x14ac:dyDescent="0.25">
      <c r="A359" s="408">
        <v>1001912839</v>
      </c>
      <c r="B359" s="409" t="s">
        <v>523</v>
      </c>
      <c r="C359" s="409" t="s">
        <v>444</v>
      </c>
      <c r="D359" s="411">
        <v>580023968</v>
      </c>
      <c r="E359" s="411">
        <v>40000076</v>
      </c>
      <c r="F359" s="411" t="s">
        <v>502</v>
      </c>
      <c r="G359" s="409">
        <v>2025</v>
      </c>
      <c r="H359" s="410">
        <v>60000</v>
      </c>
      <c r="I359" s="410">
        <v>0</v>
      </c>
      <c r="J359" s="409" t="s">
        <v>431</v>
      </c>
      <c r="K359" s="409" t="s">
        <v>432</v>
      </c>
      <c r="L359" s="409">
        <v>18206</v>
      </c>
    </row>
    <row r="360" spans="1:12" s="407" customFormat="1" ht="15" hidden="1" x14ac:dyDescent="0.25">
      <c r="A360" s="408">
        <v>1001913587</v>
      </c>
      <c r="B360" s="409" t="s">
        <v>276</v>
      </c>
      <c r="C360" s="409" t="s">
        <v>445</v>
      </c>
      <c r="D360" s="411">
        <v>513377457</v>
      </c>
      <c r="E360" s="411">
        <v>40474818</v>
      </c>
      <c r="F360" s="411" t="s">
        <v>400</v>
      </c>
      <c r="G360" s="409">
        <v>2025</v>
      </c>
      <c r="H360" s="410">
        <v>150000</v>
      </c>
      <c r="I360" s="410">
        <v>0</v>
      </c>
      <c r="J360" s="409" t="s">
        <v>431</v>
      </c>
      <c r="K360" s="409" t="s">
        <v>432</v>
      </c>
      <c r="L360" s="409">
        <v>18208</v>
      </c>
    </row>
    <row r="361" spans="1:12" s="407" customFormat="1" ht="15" hidden="1" x14ac:dyDescent="0.25">
      <c r="A361" s="408">
        <v>1001920549</v>
      </c>
      <c r="B361" s="409" t="s">
        <v>670</v>
      </c>
      <c r="C361" s="409" t="s">
        <v>429</v>
      </c>
      <c r="D361" s="411">
        <v>580715068</v>
      </c>
      <c r="E361" s="411">
        <v>42428613</v>
      </c>
      <c r="F361" s="411" t="s">
        <v>620</v>
      </c>
      <c r="G361" s="409">
        <v>2025</v>
      </c>
      <c r="H361" s="410">
        <v>2000000</v>
      </c>
      <c r="I361" s="410">
        <v>235877</v>
      </c>
      <c r="J361" s="409" t="s">
        <v>431</v>
      </c>
      <c r="K361" s="409" t="s">
        <v>432</v>
      </c>
      <c r="L361" s="409">
        <v>0</v>
      </c>
    </row>
    <row r="362" spans="1:12" s="407" customFormat="1" ht="15" hidden="1" x14ac:dyDescent="0.25">
      <c r="A362" s="408">
        <v>1001920760</v>
      </c>
      <c r="B362" s="409" t="s">
        <v>637</v>
      </c>
      <c r="C362" s="409" t="s">
        <v>429</v>
      </c>
      <c r="D362" s="411">
        <v>580023968</v>
      </c>
      <c r="E362" s="411">
        <v>40000076</v>
      </c>
      <c r="F362" s="411" t="s">
        <v>502</v>
      </c>
      <c r="G362" s="409">
        <v>2025</v>
      </c>
      <c r="H362" s="410">
        <v>2000000</v>
      </c>
      <c r="I362" s="410">
        <v>260647</v>
      </c>
      <c r="J362" s="409" t="s">
        <v>431</v>
      </c>
      <c r="K362" s="409" t="s">
        <v>432</v>
      </c>
      <c r="L362" s="409">
        <v>0</v>
      </c>
    </row>
    <row r="363" spans="1:12" s="407" customFormat="1" ht="15" hidden="1" x14ac:dyDescent="0.25">
      <c r="A363" s="408">
        <v>1001920761</v>
      </c>
      <c r="B363" s="409" t="s">
        <v>687</v>
      </c>
      <c r="C363" s="409" t="s">
        <v>429</v>
      </c>
      <c r="D363" s="411">
        <v>580540672</v>
      </c>
      <c r="E363" s="411">
        <v>40526318</v>
      </c>
      <c r="F363" s="411" t="s">
        <v>524</v>
      </c>
      <c r="G363" s="409">
        <v>2025</v>
      </c>
      <c r="H363" s="410">
        <v>2000000</v>
      </c>
      <c r="I363" s="410">
        <v>530220</v>
      </c>
      <c r="J363" s="409" t="s">
        <v>431</v>
      </c>
      <c r="K363" s="409" t="s">
        <v>432</v>
      </c>
      <c r="L363" s="409">
        <v>0</v>
      </c>
    </row>
    <row r="364" spans="1:12" ht="15" x14ac:dyDescent="0.25">
      <c r="A364" s="592"/>
      <c r="B364" s="593"/>
      <c r="C364" s="593"/>
      <c r="D364" s="595"/>
      <c r="E364" s="595"/>
      <c r="F364" s="595"/>
      <c r="G364" s="593"/>
      <c r="H364" s="594"/>
      <c r="I364" s="594"/>
      <c r="J364" s="593"/>
      <c r="K364" s="593"/>
      <c r="L364" s="593"/>
    </row>
    <row r="365" spans="1:12" ht="15" x14ac:dyDescent="0.25">
      <c r="A365" s="592"/>
      <c r="B365" s="593"/>
      <c r="C365" s="593"/>
      <c r="D365" s="595"/>
      <c r="E365" s="595"/>
      <c r="F365" s="595"/>
      <c r="G365" s="593"/>
      <c r="H365" s="594"/>
      <c r="I365" s="594"/>
      <c r="J365" s="593"/>
      <c r="K365" s="593"/>
      <c r="L365" s="593"/>
    </row>
    <row r="366" spans="1:12" ht="15" x14ac:dyDescent="0.25">
      <c r="A366" s="592"/>
      <c r="B366" s="593"/>
      <c r="C366" s="593"/>
      <c r="D366" s="595"/>
      <c r="E366" s="595"/>
      <c r="F366" s="595"/>
      <c r="G366" s="593"/>
      <c r="H366" s="594"/>
      <c r="I366" s="594"/>
      <c r="J366" s="593"/>
      <c r="K366" s="593"/>
      <c r="L366" s="593"/>
    </row>
    <row r="367" spans="1:12" ht="15" x14ac:dyDescent="0.25">
      <c r="A367" s="592"/>
      <c r="B367" s="593"/>
      <c r="C367" s="593"/>
      <c r="D367" s="595"/>
      <c r="E367" s="595"/>
      <c r="F367" s="595"/>
      <c r="G367" s="593"/>
      <c r="H367" s="594"/>
      <c r="I367" s="594"/>
      <c r="J367" s="593"/>
      <c r="K367" s="593"/>
      <c r="L367" s="593"/>
    </row>
    <row r="368" spans="1:12" ht="15" x14ac:dyDescent="0.25">
      <c r="A368" s="592"/>
      <c r="B368" s="593"/>
      <c r="C368" s="593"/>
      <c r="D368" s="595"/>
      <c r="E368" s="595"/>
      <c r="F368" s="595"/>
      <c r="G368" s="593"/>
      <c r="H368" s="594"/>
      <c r="I368" s="594"/>
      <c r="J368" s="593"/>
      <c r="K368" s="593"/>
      <c r="L368" s="593"/>
    </row>
    <row r="369" spans="1:12" ht="15" x14ac:dyDescent="0.25">
      <c r="A369" s="592"/>
      <c r="B369" s="593"/>
      <c r="C369" s="593"/>
      <c r="D369" s="595"/>
      <c r="E369" s="595"/>
      <c r="F369" s="595"/>
      <c r="G369" s="593"/>
      <c r="H369" s="594"/>
      <c r="I369" s="594"/>
      <c r="J369" s="593"/>
      <c r="K369" s="593"/>
      <c r="L369" s="593"/>
    </row>
    <row r="370" spans="1:12" ht="15" x14ac:dyDescent="0.25">
      <c r="A370" s="592"/>
      <c r="B370" s="593"/>
      <c r="C370" s="593"/>
      <c r="D370" s="595"/>
      <c r="E370" s="595"/>
      <c r="F370" s="595"/>
      <c r="G370" s="593"/>
      <c r="H370" s="594"/>
      <c r="I370" s="594"/>
      <c r="J370" s="593"/>
      <c r="K370" s="593"/>
      <c r="L370" s="593"/>
    </row>
    <row r="371" spans="1:12" ht="15" x14ac:dyDescent="0.25">
      <c r="A371" s="592"/>
      <c r="B371" s="593"/>
      <c r="C371" s="593"/>
      <c r="D371" s="595"/>
      <c r="E371" s="595"/>
      <c r="F371" s="595"/>
      <c r="G371" s="593"/>
      <c r="H371" s="594"/>
      <c r="I371" s="594"/>
      <c r="J371" s="593"/>
      <c r="K371" s="593"/>
      <c r="L371" s="593"/>
    </row>
    <row r="372" spans="1:12" ht="15" x14ac:dyDescent="0.25">
      <c r="A372" s="592"/>
      <c r="B372" s="593"/>
      <c r="C372" s="593"/>
      <c r="D372" s="595"/>
      <c r="E372" s="595"/>
      <c r="F372" s="595"/>
      <c r="G372" s="593"/>
      <c r="H372" s="594"/>
      <c r="I372" s="594"/>
      <c r="J372" s="593"/>
      <c r="K372" s="593"/>
      <c r="L372" s="593"/>
    </row>
    <row r="373" spans="1:12" ht="15" x14ac:dyDescent="0.25">
      <c r="A373" s="592"/>
      <c r="B373" s="593"/>
      <c r="C373" s="593"/>
      <c r="D373" s="595"/>
      <c r="E373" s="595"/>
      <c r="F373" s="595"/>
      <c r="G373" s="593"/>
      <c r="H373" s="594"/>
      <c r="I373" s="594"/>
      <c r="J373" s="593"/>
      <c r="K373" s="593"/>
      <c r="L373" s="593"/>
    </row>
    <row r="374" spans="1:12" ht="15" x14ac:dyDescent="0.25">
      <c r="A374" s="592"/>
      <c r="B374" s="593"/>
      <c r="C374" s="593"/>
      <c r="D374" s="595"/>
      <c r="E374" s="595"/>
      <c r="F374" s="595"/>
      <c r="G374" s="593"/>
      <c r="H374" s="594"/>
      <c r="I374" s="594"/>
      <c r="J374" s="593"/>
      <c r="K374" s="593"/>
      <c r="L374" s="593"/>
    </row>
    <row r="375" spans="1:12" ht="15" x14ac:dyDescent="0.25">
      <c r="A375" s="592"/>
      <c r="B375" s="593"/>
      <c r="C375" s="593"/>
      <c r="D375" s="595"/>
      <c r="E375" s="595"/>
      <c r="F375" s="595"/>
      <c r="G375" s="593"/>
      <c r="H375" s="594"/>
      <c r="I375" s="594"/>
      <c r="J375" s="593"/>
      <c r="K375" s="593"/>
      <c r="L375" s="593"/>
    </row>
    <row r="376" spans="1:12" ht="15" x14ac:dyDescent="0.25">
      <c r="A376" s="592"/>
      <c r="B376" s="593"/>
      <c r="C376" s="593"/>
      <c r="D376" s="595"/>
      <c r="E376" s="595"/>
      <c r="F376" s="595"/>
      <c r="G376" s="593"/>
      <c r="H376" s="594"/>
      <c r="I376" s="594"/>
      <c r="J376" s="593"/>
      <c r="K376" s="593"/>
      <c r="L376" s="593"/>
    </row>
    <row r="377" spans="1:12" ht="15" x14ac:dyDescent="0.25">
      <c r="A377" s="592"/>
      <c r="B377" s="593"/>
      <c r="C377" s="593"/>
      <c r="D377" s="595"/>
      <c r="E377" s="595"/>
      <c r="F377" s="595"/>
      <c r="G377" s="593"/>
      <c r="H377" s="594"/>
      <c r="I377" s="594"/>
      <c r="J377" s="593"/>
      <c r="K377" s="593"/>
      <c r="L377" s="593"/>
    </row>
    <row r="378" spans="1:12" ht="15" x14ac:dyDescent="0.25">
      <c r="A378" s="592"/>
      <c r="B378" s="593"/>
      <c r="C378" s="593"/>
      <c r="D378" s="595"/>
      <c r="E378" s="595"/>
      <c r="F378" s="595"/>
      <c r="G378" s="593"/>
      <c r="H378" s="594"/>
      <c r="I378" s="594"/>
      <c r="J378" s="593"/>
      <c r="K378" s="593"/>
      <c r="L378" s="593"/>
    </row>
    <row r="379" spans="1:12" ht="15" x14ac:dyDescent="0.25">
      <c r="A379" s="592"/>
      <c r="B379" s="593"/>
      <c r="C379" s="593"/>
      <c r="D379" s="595"/>
      <c r="E379" s="595"/>
      <c r="F379" s="595"/>
      <c r="G379" s="593"/>
      <c r="H379" s="594"/>
      <c r="I379" s="594"/>
      <c r="J379" s="593"/>
      <c r="K379" s="593"/>
      <c r="L379" s="593"/>
    </row>
    <row r="380" spans="1:12" ht="15" x14ac:dyDescent="0.25">
      <c r="A380" s="592"/>
      <c r="B380" s="593"/>
      <c r="C380" s="593"/>
      <c r="D380" s="595"/>
      <c r="E380" s="595"/>
      <c r="F380" s="595"/>
      <c r="G380" s="593"/>
      <c r="H380" s="594"/>
      <c r="I380" s="594"/>
      <c r="J380" s="593"/>
      <c r="K380" s="593"/>
      <c r="L380" s="593"/>
    </row>
    <row r="381" spans="1:12" ht="15" x14ac:dyDescent="0.25">
      <c r="A381" s="592"/>
      <c r="B381" s="593"/>
      <c r="C381" s="593"/>
      <c r="D381" s="595"/>
      <c r="E381" s="595"/>
      <c r="F381" s="595"/>
      <c r="G381" s="593"/>
      <c r="H381" s="594"/>
      <c r="I381" s="594"/>
      <c r="J381" s="593"/>
      <c r="K381" s="593"/>
      <c r="L381" s="593"/>
    </row>
    <row r="382" spans="1:12" ht="15" x14ac:dyDescent="0.25">
      <c r="A382" s="592"/>
      <c r="B382" s="593"/>
      <c r="C382" s="593"/>
      <c r="D382" s="595"/>
      <c r="E382" s="595"/>
      <c r="F382" s="595"/>
      <c r="G382" s="593"/>
      <c r="H382" s="594"/>
      <c r="I382" s="594"/>
      <c r="J382" s="593"/>
      <c r="K382" s="593"/>
      <c r="L382" s="593"/>
    </row>
    <row r="383" spans="1:12" ht="15" x14ac:dyDescent="0.25">
      <c r="A383" s="592"/>
      <c r="B383" s="593"/>
      <c r="C383" s="593"/>
      <c r="D383" s="595"/>
      <c r="E383" s="595"/>
      <c r="F383" s="595"/>
      <c r="G383" s="593"/>
      <c r="H383" s="594"/>
      <c r="I383" s="594"/>
      <c r="J383" s="593"/>
      <c r="K383" s="593"/>
      <c r="L383" s="593"/>
    </row>
    <row r="384" spans="1:12" ht="15" x14ac:dyDescent="0.25">
      <c r="A384" s="592"/>
      <c r="B384" s="593"/>
      <c r="C384" s="593"/>
      <c r="D384" s="595"/>
      <c r="E384" s="595"/>
      <c r="F384" s="595"/>
      <c r="G384" s="593"/>
      <c r="H384" s="594"/>
      <c r="I384" s="594"/>
      <c r="J384" s="593"/>
      <c r="K384" s="593"/>
      <c r="L384" s="593"/>
    </row>
    <row r="385" spans="1:12" ht="15" x14ac:dyDescent="0.25">
      <c r="A385" s="592"/>
      <c r="B385" s="593"/>
      <c r="C385" s="593"/>
      <c r="D385" s="595"/>
      <c r="E385" s="595"/>
      <c r="F385" s="595"/>
      <c r="G385" s="593"/>
      <c r="H385" s="594"/>
      <c r="I385" s="594"/>
      <c r="J385" s="593"/>
      <c r="K385" s="593"/>
      <c r="L385" s="593"/>
    </row>
    <row r="386" spans="1:12" ht="15" x14ac:dyDescent="0.25">
      <c r="A386" s="592"/>
      <c r="B386" s="593"/>
      <c r="C386" s="593"/>
      <c r="D386" s="595"/>
      <c r="E386" s="595"/>
      <c r="F386" s="595"/>
      <c r="G386" s="593"/>
      <c r="H386" s="594"/>
      <c r="I386" s="594"/>
      <c r="J386" s="593"/>
      <c r="K386" s="593"/>
      <c r="L386" s="593"/>
    </row>
    <row r="387" spans="1:12" ht="15" x14ac:dyDescent="0.25">
      <c r="A387" s="592"/>
      <c r="B387" s="593"/>
      <c r="C387" s="593"/>
      <c r="D387" s="595"/>
      <c r="E387" s="595"/>
      <c r="F387" s="595"/>
      <c r="G387" s="593"/>
      <c r="H387" s="594"/>
      <c r="I387" s="594"/>
      <c r="J387" s="593"/>
      <c r="K387" s="593"/>
      <c r="L387" s="593"/>
    </row>
    <row r="388" spans="1:12" ht="15" x14ac:dyDescent="0.25">
      <c r="A388" s="592"/>
      <c r="B388" s="593"/>
      <c r="C388" s="593"/>
      <c r="D388" s="595"/>
      <c r="E388" s="595"/>
      <c r="F388" s="595"/>
      <c r="G388" s="593"/>
      <c r="H388" s="594"/>
      <c r="I388" s="594"/>
      <c r="J388" s="593"/>
      <c r="K388" s="593"/>
      <c r="L388" s="593"/>
    </row>
    <row r="389" spans="1:12" ht="15" x14ac:dyDescent="0.25">
      <c r="A389" s="592"/>
      <c r="B389" s="593"/>
      <c r="C389" s="593"/>
      <c r="D389" s="595"/>
      <c r="E389" s="595"/>
      <c r="F389" s="595"/>
      <c r="G389" s="593"/>
      <c r="H389" s="594"/>
      <c r="I389" s="594"/>
      <c r="J389" s="593"/>
      <c r="K389" s="593"/>
      <c r="L389" s="593"/>
    </row>
    <row r="390" spans="1:12" ht="15" x14ac:dyDescent="0.25">
      <c r="A390" s="592"/>
      <c r="B390" s="593"/>
      <c r="C390" s="593"/>
      <c r="D390" s="595"/>
      <c r="E390" s="595"/>
      <c r="F390" s="595"/>
      <c r="G390" s="593"/>
      <c r="H390" s="594"/>
      <c r="I390" s="594"/>
      <c r="J390" s="593"/>
      <c r="K390" s="593"/>
      <c r="L390" s="593"/>
    </row>
    <row r="391" spans="1:12" ht="15" x14ac:dyDescent="0.25">
      <c r="A391" s="592"/>
      <c r="B391" s="593"/>
      <c r="C391" s="593"/>
      <c r="D391" s="595"/>
      <c r="E391" s="595"/>
      <c r="F391" s="595"/>
      <c r="G391" s="593"/>
      <c r="H391" s="594"/>
      <c r="I391" s="594"/>
      <c r="J391" s="593"/>
      <c r="K391" s="593"/>
      <c r="L391" s="593"/>
    </row>
    <row r="392" spans="1:12" ht="15" x14ac:dyDescent="0.25">
      <c r="A392" s="592"/>
      <c r="B392" s="593"/>
      <c r="C392" s="593"/>
      <c r="D392" s="595"/>
      <c r="E392" s="595"/>
      <c r="F392" s="595"/>
      <c r="G392" s="593"/>
      <c r="H392" s="594"/>
      <c r="I392" s="594"/>
      <c r="J392" s="593"/>
      <c r="K392" s="593"/>
      <c r="L392" s="593"/>
    </row>
    <row r="393" spans="1:12" ht="15" x14ac:dyDescent="0.25">
      <c r="A393" s="592"/>
      <c r="B393" s="593"/>
      <c r="C393" s="593"/>
      <c r="D393" s="595"/>
      <c r="E393" s="595"/>
      <c r="F393" s="595"/>
      <c r="G393" s="593"/>
      <c r="H393" s="594"/>
      <c r="I393" s="594"/>
      <c r="J393" s="593"/>
      <c r="K393" s="593"/>
      <c r="L393" s="593"/>
    </row>
    <row r="394" spans="1:12" ht="15" x14ac:dyDescent="0.25">
      <c r="A394" s="592"/>
      <c r="B394" s="593"/>
      <c r="C394" s="593"/>
      <c r="D394" s="595"/>
      <c r="E394" s="595"/>
      <c r="F394" s="595"/>
      <c r="G394" s="593"/>
      <c r="H394" s="594"/>
      <c r="I394" s="594"/>
      <c r="J394" s="593"/>
      <c r="K394" s="593"/>
      <c r="L394" s="593"/>
    </row>
    <row r="395" spans="1:12" ht="15" x14ac:dyDescent="0.25">
      <c r="A395" s="592"/>
      <c r="B395" s="593"/>
      <c r="C395" s="593"/>
      <c r="D395" s="595"/>
      <c r="E395" s="595"/>
      <c r="F395" s="595"/>
      <c r="G395" s="593"/>
      <c r="H395" s="594"/>
      <c r="I395" s="594"/>
      <c r="J395" s="593"/>
      <c r="K395" s="593"/>
      <c r="L395" s="593"/>
    </row>
    <row r="396" spans="1:12" ht="15" x14ac:dyDescent="0.25">
      <c r="A396" s="592"/>
      <c r="B396" s="593"/>
      <c r="C396" s="593"/>
      <c r="D396" s="595"/>
      <c r="E396" s="595"/>
      <c r="F396" s="595"/>
      <c r="G396" s="593"/>
      <c r="H396" s="594"/>
      <c r="I396" s="594"/>
      <c r="J396" s="593"/>
      <c r="K396" s="593"/>
      <c r="L396" s="593"/>
    </row>
    <row r="397" spans="1:12" ht="15" x14ac:dyDescent="0.25">
      <c r="A397" s="592"/>
      <c r="B397" s="593"/>
      <c r="C397" s="593"/>
      <c r="D397" s="595"/>
      <c r="E397" s="595"/>
      <c r="F397" s="595"/>
      <c r="G397" s="593"/>
      <c r="H397" s="594"/>
      <c r="I397" s="594"/>
      <c r="J397" s="593"/>
      <c r="K397" s="593"/>
      <c r="L397" s="593"/>
    </row>
    <row r="398" spans="1:12" ht="15" x14ac:dyDescent="0.25">
      <c r="A398" s="592"/>
      <c r="B398" s="593"/>
      <c r="C398" s="593"/>
      <c r="D398" s="595"/>
      <c r="E398" s="595"/>
      <c r="F398" s="595"/>
      <c r="G398" s="593"/>
      <c r="H398" s="594"/>
      <c r="I398" s="594"/>
      <c r="J398" s="593"/>
      <c r="K398" s="593"/>
      <c r="L398" s="593"/>
    </row>
    <row r="399" spans="1:12" ht="15" x14ac:dyDescent="0.25">
      <c r="A399" s="592"/>
      <c r="B399" s="593"/>
      <c r="C399" s="593"/>
      <c r="D399" s="595"/>
      <c r="E399" s="595"/>
      <c r="F399" s="595"/>
      <c r="G399" s="593"/>
      <c r="H399" s="594"/>
      <c r="I399" s="594"/>
      <c r="J399" s="593"/>
      <c r="K399" s="593"/>
      <c r="L399" s="593"/>
    </row>
    <row r="400" spans="1:12" ht="15" x14ac:dyDescent="0.25">
      <c r="A400" s="592"/>
      <c r="B400" s="593"/>
      <c r="C400" s="593"/>
      <c r="D400" s="595"/>
      <c r="E400" s="595"/>
      <c r="F400" s="595"/>
      <c r="G400" s="593"/>
      <c r="H400" s="594"/>
      <c r="I400" s="594"/>
      <c r="J400" s="593"/>
      <c r="K400" s="593"/>
      <c r="L400" s="593"/>
    </row>
    <row r="401" spans="1:12" ht="15" x14ac:dyDescent="0.25">
      <c r="A401" s="592"/>
      <c r="B401" s="593"/>
      <c r="C401" s="593"/>
      <c r="D401" s="595"/>
      <c r="E401" s="595"/>
      <c r="F401" s="595"/>
      <c r="G401" s="593"/>
      <c r="H401" s="594"/>
      <c r="I401" s="594"/>
      <c r="J401" s="593"/>
      <c r="K401" s="593"/>
      <c r="L401" s="593"/>
    </row>
    <row r="402" spans="1:12" ht="15" x14ac:dyDescent="0.25">
      <c r="A402" s="592"/>
      <c r="B402" s="593"/>
      <c r="C402" s="593"/>
      <c r="D402" s="595"/>
      <c r="E402" s="595"/>
      <c r="F402" s="595"/>
      <c r="G402" s="593"/>
      <c r="H402" s="594"/>
      <c r="I402" s="594"/>
      <c r="J402" s="593"/>
      <c r="K402" s="593"/>
      <c r="L402" s="593"/>
    </row>
    <row r="403" spans="1:12" ht="15" x14ac:dyDescent="0.25">
      <c r="A403" s="592"/>
      <c r="B403" s="593"/>
      <c r="C403" s="593"/>
      <c r="D403" s="595"/>
      <c r="E403" s="595"/>
      <c r="F403" s="595"/>
      <c r="G403" s="593"/>
      <c r="H403" s="594"/>
      <c r="I403" s="594"/>
      <c r="J403" s="593"/>
      <c r="K403" s="593"/>
      <c r="L403" s="593"/>
    </row>
    <row r="404" spans="1:12" ht="15" x14ac:dyDescent="0.25">
      <c r="A404" s="592"/>
      <c r="B404" s="593"/>
      <c r="C404" s="593"/>
      <c r="D404" s="595"/>
      <c r="E404" s="595"/>
      <c r="F404" s="595"/>
      <c r="G404" s="593"/>
      <c r="H404" s="594"/>
      <c r="I404" s="594"/>
      <c r="J404" s="593"/>
      <c r="K404" s="593"/>
      <c r="L404" s="593"/>
    </row>
    <row r="405" spans="1:12" ht="15" x14ac:dyDescent="0.25">
      <c r="A405" s="592"/>
      <c r="B405" s="593"/>
      <c r="C405" s="593"/>
      <c r="D405" s="595"/>
      <c r="E405" s="595"/>
      <c r="F405" s="595"/>
      <c r="G405" s="593"/>
      <c r="H405" s="594"/>
      <c r="I405" s="594"/>
      <c r="J405" s="593"/>
      <c r="K405" s="593"/>
      <c r="L405" s="593"/>
    </row>
    <row r="406" spans="1:12" ht="15" x14ac:dyDescent="0.25">
      <c r="A406" s="592"/>
      <c r="B406" s="593"/>
      <c r="C406" s="593"/>
      <c r="D406" s="595"/>
      <c r="E406" s="595"/>
      <c r="F406" s="595"/>
      <c r="G406" s="593"/>
      <c r="H406" s="594"/>
      <c r="I406" s="594"/>
      <c r="J406" s="593"/>
      <c r="K406" s="593"/>
      <c r="L406" s="593"/>
    </row>
    <row r="407" spans="1:12" ht="15" x14ac:dyDescent="0.25">
      <c r="A407" s="592"/>
      <c r="B407" s="593"/>
      <c r="C407" s="593"/>
      <c r="D407" s="595"/>
      <c r="E407" s="595"/>
      <c r="F407" s="595"/>
      <c r="G407" s="593"/>
      <c r="H407" s="594"/>
      <c r="I407" s="594"/>
      <c r="J407" s="593"/>
      <c r="K407" s="593"/>
      <c r="L407" s="593"/>
    </row>
    <row r="408" spans="1:12" ht="15" x14ac:dyDescent="0.25">
      <c r="A408" s="592"/>
      <c r="B408" s="593"/>
      <c r="C408" s="593"/>
      <c r="D408" s="595"/>
      <c r="E408" s="595"/>
      <c r="F408" s="595"/>
      <c r="G408" s="593"/>
      <c r="H408" s="594"/>
      <c r="I408" s="594"/>
      <c r="J408" s="593"/>
      <c r="K408" s="593"/>
      <c r="L408" s="593"/>
    </row>
    <row r="409" spans="1:12" ht="15" x14ac:dyDescent="0.25">
      <c r="A409" s="592"/>
      <c r="B409" s="593"/>
      <c r="C409" s="593"/>
      <c r="D409" s="595"/>
      <c r="E409" s="595"/>
      <c r="F409" s="595"/>
      <c r="G409" s="593"/>
      <c r="H409" s="594"/>
      <c r="I409" s="594"/>
      <c r="J409" s="593"/>
      <c r="K409" s="593"/>
      <c r="L409" s="593"/>
    </row>
    <row r="410" spans="1:12" ht="15" x14ac:dyDescent="0.25">
      <c r="A410" s="592"/>
      <c r="B410" s="593"/>
      <c r="C410" s="593"/>
      <c r="D410" s="595"/>
      <c r="E410" s="595"/>
      <c r="F410" s="595"/>
      <c r="G410" s="593"/>
      <c r="H410" s="594"/>
      <c r="I410" s="594"/>
      <c r="J410" s="593"/>
      <c r="K410" s="593"/>
      <c r="L410" s="593"/>
    </row>
    <row r="411" spans="1:12" ht="15" x14ac:dyDescent="0.25">
      <c r="A411" s="592"/>
      <c r="B411" s="593"/>
      <c r="C411" s="593"/>
      <c r="D411" s="595"/>
      <c r="E411" s="595"/>
      <c r="F411" s="595"/>
      <c r="G411" s="593"/>
      <c r="H411" s="594"/>
      <c r="I411" s="594"/>
      <c r="J411" s="593"/>
      <c r="K411" s="593"/>
      <c r="L411" s="593"/>
    </row>
    <row r="412" spans="1:12" ht="15" x14ac:dyDescent="0.25">
      <c r="A412" s="592"/>
      <c r="B412" s="593"/>
      <c r="C412" s="593"/>
      <c r="D412" s="595"/>
      <c r="E412" s="595"/>
      <c r="F412" s="595"/>
      <c r="G412" s="593"/>
      <c r="H412" s="594"/>
      <c r="I412" s="594"/>
      <c r="J412" s="593"/>
      <c r="K412" s="593"/>
      <c r="L412" s="593"/>
    </row>
    <row r="413" spans="1:12" ht="15" x14ac:dyDescent="0.25">
      <c r="A413" s="592"/>
      <c r="B413" s="593"/>
      <c r="C413" s="593"/>
      <c r="D413" s="595"/>
      <c r="E413" s="595"/>
      <c r="F413" s="595"/>
      <c r="G413" s="593"/>
      <c r="H413" s="594"/>
      <c r="I413" s="594"/>
      <c r="J413" s="593"/>
      <c r="K413" s="593"/>
      <c r="L413" s="593"/>
    </row>
    <row r="414" spans="1:12" ht="15" x14ac:dyDescent="0.25">
      <c r="A414" s="592"/>
      <c r="B414" s="593"/>
      <c r="C414" s="593"/>
      <c r="D414" s="595"/>
      <c r="E414" s="595"/>
      <c r="F414" s="595"/>
      <c r="G414" s="593"/>
      <c r="H414" s="594"/>
      <c r="I414" s="594"/>
      <c r="J414" s="593"/>
      <c r="K414" s="593"/>
      <c r="L414" s="593"/>
    </row>
    <row r="415" spans="1:12" ht="15" x14ac:dyDescent="0.25">
      <c r="A415" s="592"/>
      <c r="B415" s="593"/>
      <c r="C415" s="593"/>
      <c r="D415" s="595"/>
      <c r="E415" s="595"/>
      <c r="F415" s="595"/>
      <c r="G415" s="593"/>
      <c r="H415" s="594"/>
      <c r="I415" s="594"/>
      <c r="J415" s="593"/>
      <c r="K415" s="593"/>
      <c r="L415" s="593"/>
    </row>
    <row r="416" spans="1:12" ht="15" x14ac:dyDescent="0.25">
      <c r="A416" s="592"/>
      <c r="B416" s="593"/>
      <c r="C416" s="593"/>
      <c r="D416" s="595"/>
      <c r="E416" s="595"/>
      <c r="F416" s="595"/>
      <c r="G416" s="593"/>
      <c r="H416" s="594"/>
      <c r="I416" s="594"/>
      <c r="J416" s="593"/>
      <c r="K416" s="593"/>
      <c r="L416" s="593"/>
    </row>
    <row r="417" spans="1:12" ht="15" x14ac:dyDescent="0.25">
      <c r="A417" s="592"/>
      <c r="B417" s="593"/>
      <c r="C417" s="593"/>
      <c r="D417" s="595"/>
      <c r="E417" s="595"/>
      <c r="F417" s="595"/>
      <c r="G417" s="593"/>
      <c r="H417" s="594"/>
      <c r="I417" s="594"/>
      <c r="J417" s="593"/>
      <c r="K417" s="593"/>
      <c r="L417" s="593"/>
    </row>
    <row r="418" spans="1:12" ht="15" x14ac:dyDescent="0.25">
      <c r="A418" s="592"/>
      <c r="B418" s="593"/>
      <c r="C418" s="593"/>
      <c r="D418" s="595"/>
      <c r="E418" s="595"/>
      <c r="F418" s="595"/>
      <c r="G418" s="593"/>
      <c r="H418" s="594"/>
      <c r="I418" s="594"/>
      <c r="J418" s="593"/>
      <c r="K418" s="593"/>
      <c r="L418" s="593"/>
    </row>
    <row r="419" spans="1:12" ht="15" x14ac:dyDescent="0.25">
      <c r="A419" s="592"/>
      <c r="B419" s="593"/>
      <c r="C419" s="593"/>
      <c r="D419" s="595"/>
      <c r="E419" s="595"/>
      <c r="F419" s="595"/>
      <c r="G419" s="593"/>
      <c r="H419" s="594"/>
      <c r="I419" s="594"/>
      <c r="J419" s="593"/>
      <c r="K419" s="593"/>
      <c r="L419" s="593"/>
    </row>
    <row r="420" spans="1:12" ht="15" x14ac:dyDescent="0.25">
      <c r="A420" s="592"/>
      <c r="B420" s="593"/>
      <c r="C420" s="593"/>
      <c r="D420" s="595"/>
      <c r="E420" s="595"/>
      <c r="F420" s="595"/>
      <c r="G420" s="593"/>
      <c r="H420" s="594"/>
      <c r="I420" s="594"/>
      <c r="J420" s="593"/>
      <c r="K420" s="593"/>
      <c r="L420" s="593"/>
    </row>
    <row r="421" spans="1:12" ht="15" x14ac:dyDescent="0.25">
      <c r="A421" s="592"/>
      <c r="B421" s="593"/>
      <c r="C421" s="593"/>
      <c r="D421" s="595"/>
      <c r="E421" s="595"/>
      <c r="F421" s="595"/>
      <c r="G421" s="593"/>
      <c r="H421" s="594"/>
      <c r="I421" s="594"/>
      <c r="J421" s="593"/>
      <c r="K421" s="593"/>
      <c r="L421" s="593"/>
    </row>
    <row r="422" spans="1:12" ht="15" x14ac:dyDescent="0.25">
      <c r="A422" s="592"/>
      <c r="B422" s="593"/>
      <c r="C422" s="593"/>
      <c r="D422" s="595"/>
      <c r="E422" s="595"/>
      <c r="F422" s="595"/>
      <c r="G422" s="593"/>
      <c r="H422" s="594"/>
      <c r="I422" s="594"/>
      <c r="J422" s="593"/>
      <c r="K422" s="593"/>
      <c r="L422" s="593"/>
    </row>
    <row r="423" spans="1:12" ht="15" x14ac:dyDescent="0.25">
      <c r="A423" s="592"/>
      <c r="B423" s="593"/>
      <c r="C423" s="593"/>
      <c r="D423" s="595"/>
      <c r="E423" s="595"/>
      <c r="F423" s="595"/>
      <c r="G423" s="593"/>
      <c r="H423" s="594"/>
      <c r="I423" s="594"/>
      <c r="J423" s="593"/>
      <c r="K423" s="593"/>
      <c r="L423" s="593"/>
    </row>
    <row r="424" spans="1:12" ht="15" x14ac:dyDescent="0.25">
      <c r="A424" s="592"/>
      <c r="B424" s="593"/>
      <c r="C424" s="593"/>
      <c r="D424" s="595"/>
      <c r="E424" s="595"/>
      <c r="F424" s="595"/>
      <c r="G424" s="593"/>
      <c r="H424" s="594"/>
      <c r="I424" s="594"/>
      <c r="J424" s="593"/>
      <c r="K424" s="593"/>
      <c r="L424" s="593"/>
    </row>
    <row r="425" spans="1:12" ht="15" x14ac:dyDescent="0.25">
      <c r="A425" s="592"/>
      <c r="B425" s="593"/>
      <c r="C425" s="593"/>
      <c r="D425" s="595"/>
      <c r="E425" s="595"/>
      <c r="F425" s="595"/>
      <c r="G425" s="593"/>
      <c r="H425" s="594"/>
      <c r="I425" s="594"/>
      <c r="J425" s="593"/>
      <c r="K425" s="593"/>
      <c r="L425" s="593"/>
    </row>
    <row r="426" spans="1:12" ht="15" x14ac:dyDescent="0.25">
      <c r="A426" s="592"/>
      <c r="B426" s="593"/>
      <c r="C426" s="593"/>
      <c r="D426" s="595"/>
      <c r="E426" s="595"/>
      <c r="F426" s="595"/>
      <c r="G426" s="593"/>
      <c r="H426" s="594"/>
      <c r="I426" s="594"/>
      <c r="J426" s="593"/>
      <c r="K426" s="593"/>
      <c r="L426" s="593"/>
    </row>
    <row r="427" spans="1:12" ht="15" x14ac:dyDescent="0.25">
      <c r="A427" s="592"/>
      <c r="B427" s="593"/>
      <c r="C427" s="593"/>
      <c r="D427" s="595"/>
      <c r="E427" s="595"/>
      <c r="F427" s="595"/>
      <c r="G427" s="593"/>
      <c r="H427" s="594"/>
      <c r="I427" s="594"/>
      <c r="J427" s="593"/>
      <c r="K427" s="593"/>
      <c r="L427" s="593"/>
    </row>
    <row r="428" spans="1:12" ht="15" x14ac:dyDescent="0.25">
      <c r="A428" s="592"/>
      <c r="B428" s="593"/>
      <c r="C428" s="593"/>
      <c r="D428" s="595"/>
      <c r="E428" s="595"/>
      <c r="F428" s="595"/>
      <c r="G428" s="593"/>
      <c r="H428" s="594"/>
      <c r="I428" s="594"/>
      <c r="J428" s="593"/>
      <c r="K428" s="593"/>
      <c r="L428" s="593"/>
    </row>
    <row r="429" spans="1:12" ht="15" x14ac:dyDescent="0.25">
      <c r="A429" s="592"/>
      <c r="B429" s="593"/>
      <c r="C429" s="593"/>
      <c r="D429" s="595"/>
      <c r="E429" s="595"/>
      <c r="F429" s="595"/>
      <c r="G429" s="593"/>
      <c r="H429" s="594"/>
      <c r="I429" s="594"/>
      <c r="J429" s="593"/>
      <c r="K429" s="593"/>
      <c r="L429" s="593"/>
    </row>
    <row r="430" spans="1:12" ht="15" x14ac:dyDescent="0.25">
      <c r="A430" s="592"/>
      <c r="B430" s="593"/>
      <c r="C430" s="593"/>
      <c r="D430" s="595"/>
      <c r="E430" s="595"/>
      <c r="F430" s="595"/>
      <c r="G430" s="593"/>
      <c r="H430" s="594"/>
      <c r="I430" s="594"/>
      <c r="J430" s="593"/>
      <c r="K430" s="593"/>
      <c r="L430" s="593"/>
    </row>
    <row r="431" spans="1:12" x14ac:dyDescent="0.25">
      <c r="A431" s="596"/>
      <c r="B431" s="595"/>
      <c r="C431" s="595"/>
      <c r="D431" s="595"/>
      <c r="E431" s="595"/>
      <c r="F431" s="595"/>
      <c r="G431" s="595"/>
      <c r="H431" s="597"/>
      <c r="I431" s="597"/>
      <c r="J431" s="595"/>
      <c r="K431" s="595"/>
      <c r="L431" s="595"/>
    </row>
    <row r="432" spans="1:12" x14ac:dyDescent="0.25">
      <c r="A432" s="596"/>
      <c r="B432" s="595"/>
      <c r="C432" s="595"/>
      <c r="D432" s="595"/>
      <c r="E432" s="595"/>
      <c r="F432" s="595"/>
      <c r="G432" s="595"/>
      <c r="H432" s="597"/>
      <c r="I432" s="597"/>
      <c r="J432" s="595"/>
      <c r="K432" s="595"/>
      <c r="L432" s="595"/>
    </row>
    <row r="433" spans="1:12" x14ac:dyDescent="0.25">
      <c r="A433" s="596"/>
      <c r="B433" s="595"/>
      <c r="C433" s="595"/>
      <c r="D433" s="595"/>
      <c r="E433" s="595"/>
      <c r="F433" s="595"/>
      <c r="G433" s="595"/>
      <c r="H433" s="597"/>
      <c r="I433" s="597"/>
      <c r="J433" s="595"/>
      <c r="K433" s="595"/>
      <c r="L433" s="595"/>
    </row>
    <row r="434" spans="1:12" x14ac:dyDescent="0.25">
      <c r="A434" s="596"/>
      <c r="B434" s="595"/>
      <c r="C434" s="595"/>
      <c r="D434" s="595"/>
      <c r="E434" s="595"/>
      <c r="F434" s="595"/>
      <c r="G434" s="595"/>
      <c r="H434" s="597"/>
      <c r="I434" s="597"/>
      <c r="J434" s="595"/>
      <c r="K434" s="595"/>
      <c r="L434" s="595"/>
    </row>
    <row r="435" spans="1:12" x14ac:dyDescent="0.25">
      <c r="A435" s="596"/>
      <c r="B435" s="595"/>
      <c r="C435" s="595"/>
      <c r="D435" s="595"/>
      <c r="E435" s="595"/>
      <c r="F435" s="595"/>
      <c r="G435" s="595"/>
      <c r="H435" s="597"/>
      <c r="I435" s="597"/>
      <c r="J435" s="595"/>
      <c r="K435" s="595"/>
      <c r="L435" s="595"/>
    </row>
    <row r="436" spans="1:12" x14ac:dyDescent="0.25">
      <c r="A436" s="596"/>
      <c r="B436" s="595"/>
      <c r="C436" s="595"/>
      <c r="D436" s="595"/>
      <c r="E436" s="595"/>
      <c r="F436" s="595"/>
      <c r="G436" s="595"/>
      <c r="H436" s="597"/>
      <c r="I436" s="597"/>
      <c r="J436" s="595"/>
      <c r="K436" s="595"/>
      <c r="L436" s="595"/>
    </row>
    <row r="437" spans="1:12" x14ac:dyDescent="0.25">
      <c r="A437" s="596"/>
      <c r="B437" s="595"/>
      <c r="C437" s="595"/>
      <c r="D437" s="595"/>
      <c r="E437" s="595"/>
      <c r="F437" s="595"/>
      <c r="G437" s="595"/>
      <c r="H437" s="597"/>
      <c r="I437" s="597"/>
      <c r="J437" s="595"/>
      <c r="K437" s="595"/>
      <c r="L437" s="595"/>
    </row>
    <row r="438" spans="1:12" x14ac:dyDescent="0.25">
      <c r="A438" s="596"/>
      <c r="B438" s="595"/>
      <c r="C438" s="595"/>
      <c r="D438" s="595"/>
      <c r="E438" s="595"/>
      <c r="F438" s="595"/>
      <c r="G438" s="595"/>
      <c r="H438" s="597"/>
      <c r="I438" s="597"/>
      <c r="J438" s="595"/>
      <c r="K438" s="595"/>
      <c r="L438" s="595"/>
    </row>
    <row r="439" spans="1:12" x14ac:dyDescent="0.25">
      <c r="A439" s="596"/>
      <c r="B439" s="595"/>
      <c r="C439" s="595"/>
      <c r="D439" s="595"/>
      <c r="E439" s="595"/>
      <c r="F439" s="595"/>
      <c r="G439" s="595"/>
      <c r="H439" s="597"/>
      <c r="I439" s="597"/>
      <c r="J439" s="595"/>
      <c r="K439" s="595"/>
      <c r="L439" s="595"/>
    </row>
    <row r="440" spans="1:12" x14ac:dyDescent="0.25">
      <c r="A440" s="596"/>
      <c r="B440" s="595"/>
      <c r="C440" s="595"/>
      <c r="D440" s="595"/>
      <c r="E440" s="595"/>
      <c r="F440" s="595"/>
      <c r="G440" s="595"/>
      <c r="H440" s="597"/>
      <c r="I440" s="597"/>
      <c r="J440" s="595"/>
      <c r="K440" s="595"/>
      <c r="L440" s="595"/>
    </row>
    <row r="441" spans="1:12" x14ac:dyDescent="0.25">
      <c r="A441" s="596"/>
      <c r="B441" s="595"/>
      <c r="C441" s="595"/>
      <c r="D441" s="595"/>
      <c r="E441" s="595"/>
      <c r="F441" s="595"/>
      <c r="G441" s="595"/>
      <c r="H441" s="597"/>
      <c r="I441" s="597"/>
      <c r="J441" s="595"/>
      <c r="K441" s="595"/>
      <c r="L441" s="595"/>
    </row>
    <row r="442" spans="1:12" x14ac:dyDescent="0.25">
      <c r="A442" s="596"/>
      <c r="B442" s="595"/>
      <c r="C442" s="595"/>
      <c r="D442" s="595"/>
      <c r="E442" s="595"/>
      <c r="F442" s="595"/>
      <c r="G442" s="595"/>
      <c r="H442" s="597"/>
      <c r="I442" s="597"/>
      <c r="J442" s="595"/>
      <c r="K442" s="595"/>
      <c r="L442" s="595"/>
    </row>
    <row r="443" spans="1:12" x14ac:dyDescent="0.25">
      <c r="A443" s="596"/>
      <c r="B443" s="595"/>
      <c r="C443" s="595"/>
      <c r="D443" s="595"/>
      <c r="E443" s="595"/>
      <c r="F443" s="595"/>
      <c r="G443" s="595"/>
      <c r="H443" s="597"/>
      <c r="I443" s="597"/>
      <c r="J443" s="595"/>
      <c r="K443" s="595"/>
      <c r="L443" s="595"/>
    </row>
    <row r="444" spans="1:12" x14ac:dyDescent="0.25">
      <c r="A444" s="596"/>
      <c r="B444" s="595"/>
      <c r="C444" s="595"/>
      <c r="D444" s="595"/>
      <c r="E444" s="595"/>
      <c r="F444" s="595"/>
      <c r="G444" s="595"/>
      <c r="H444" s="597"/>
      <c r="I444" s="597"/>
      <c r="J444" s="595"/>
      <c r="K444" s="595"/>
      <c r="L444" s="595"/>
    </row>
    <row r="445" spans="1:12" x14ac:dyDescent="0.25">
      <c r="A445" s="596"/>
      <c r="B445" s="595"/>
      <c r="C445" s="595"/>
      <c r="D445" s="595"/>
      <c r="E445" s="595"/>
      <c r="F445" s="595"/>
      <c r="G445" s="595"/>
      <c r="H445" s="597"/>
      <c r="I445" s="597"/>
      <c r="J445" s="595"/>
      <c r="K445" s="595"/>
      <c r="L445" s="595"/>
    </row>
    <row r="446" spans="1:12" x14ac:dyDescent="0.25">
      <c r="A446" s="596"/>
      <c r="B446" s="595"/>
      <c r="C446" s="595"/>
      <c r="D446" s="595"/>
      <c r="E446" s="595"/>
      <c r="F446" s="595"/>
      <c r="G446" s="595"/>
      <c r="H446" s="597"/>
      <c r="I446" s="597"/>
      <c r="J446" s="595"/>
      <c r="K446" s="595"/>
      <c r="L446" s="595"/>
    </row>
    <row r="447" spans="1:12" x14ac:dyDescent="0.25">
      <c r="A447" s="596"/>
      <c r="B447" s="595"/>
      <c r="C447" s="595"/>
      <c r="D447" s="595"/>
      <c r="E447" s="595"/>
      <c r="F447" s="595"/>
      <c r="G447" s="595"/>
      <c r="H447" s="597"/>
      <c r="I447" s="597"/>
      <c r="J447" s="595"/>
      <c r="K447" s="595"/>
      <c r="L447" s="595"/>
    </row>
    <row r="448" spans="1:12" x14ac:dyDescent="0.25">
      <c r="A448" s="596"/>
      <c r="B448" s="595"/>
      <c r="C448" s="595"/>
      <c r="D448" s="595"/>
      <c r="E448" s="595"/>
      <c r="F448" s="595"/>
      <c r="G448" s="595"/>
      <c r="H448" s="597"/>
      <c r="I448" s="597"/>
      <c r="J448" s="595"/>
      <c r="K448" s="595"/>
      <c r="L448" s="595"/>
    </row>
    <row r="449" spans="1:12" x14ac:dyDescent="0.25">
      <c r="A449" s="596"/>
      <c r="B449" s="595"/>
      <c r="C449" s="595"/>
      <c r="D449" s="595"/>
      <c r="E449" s="595"/>
      <c r="F449" s="595"/>
      <c r="G449" s="595"/>
      <c r="H449" s="597"/>
      <c r="I449" s="597"/>
      <c r="J449" s="595"/>
      <c r="K449" s="595"/>
      <c r="L449" s="595"/>
    </row>
    <row r="450" spans="1:12" x14ac:dyDescent="0.25">
      <c r="A450" s="596"/>
      <c r="B450" s="595"/>
      <c r="C450" s="595"/>
      <c r="D450" s="595"/>
      <c r="E450" s="595"/>
      <c r="F450" s="595"/>
      <c r="G450" s="595"/>
      <c r="H450" s="597"/>
      <c r="I450" s="597"/>
      <c r="J450" s="595"/>
      <c r="K450" s="595"/>
      <c r="L450" s="595"/>
    </row>
    <row r="451" spans="1:12" x14ac:dyDescent="0.25">
      <c r="A451" s="596"/>
      <c r="B451" s="595"/>
      <c r="C451" s="595"/>
      <c r="D451" s="595"/>
      <c r="E451" s="595"/>
      <c r="F451" s="595"/>
      <c r="G451" s="595"/>
      <c r="H451" s="597"/>
      <c r="I451" s="597"/>
      <c r="J451" s="595"/>
      <c r="K451" s="595"/>
      <c r="L451" s="595"/>
    </row>
    <row r="452" spans="1:12" x14ac:dyDescent="0.25">
      <c r="A452" s="596"/>
      <c r="B452" s="595"/>
      <c r="C452" s="595"/>
      <c r="D452" s="595"/>
      <c r="E452" s="595"/>
      <c r="F452" s="595"/>
      <c r="G452" s="595"/>
      <c r="H452" s="597"/>
      <c r="I452" s="597"/>
      <c r="J452" s="595"/>
      <c r="K452" s="595"/>
      <c r="L452" s="595"/>
    </row>
    <row r="453" spans="1:12" x14ac:dyDescent="0.25">
      <c r="A453" s="596"/>
      <c r="B453" s="595"/>
      <c r="C453" s="595"/>
      <c r="D453" s="595"/>
      <c r="E453" s="595"/>
      <c r="F453" s="595"/>
      <c r="G453" s="595"/>
      <c r="H453" s="597"/>
      <c r="I453" s="597"/>
      <c r="J453" s="595"/>
      <c r="K453" s="595"/>
      <c r="L453" s="595"/>
    </row>
    <row r="454" spans="1:12" x14ac:dyDescent="0.25">
      <c r="A454" s="596"/>
      <c r="B454" s="595"/>
      <c r="C454" s="595"/>
      <c r="D454" s="595"/>
      <c r="E454" s="595"/>
      <c r="F454" s="595"/>
      <c r="G454" s="595"/>
      <c r="H454" s="597"/>
      <c r="I454" s="597"/>
      <c r="J454" s="595"/>
      <c r="K454" s="595"/>
      <c r="L454" s="595"/>
    </row>
    <row r="455" spans="1:12" x14ac:dyDescent="0.25">
      <c r="A455" s="596"/>
      <c r="B455" s="595"/>
      <c r="C455" s="595"/>
      <c r="D455" s="595"/>
      <c r="E455" s="595"/>
      <c r="F455" s="595"/>
      <c r="G455" s="595"/>
      <c r="H455" s="597"/>
      <c r="I455" s="597"/>
      <c r="J455" s="595"/>
      <c r="K455" s="595"/>
      <c r="L455" s="595"/>
    </row>
    <row r="456" spans="1:12" x14ac:dyDescent="0.25">
      <c r="A456" s="596"/>
      <c r="B456" s="595"/>
      <c r="C456" s="595"/>
      <c r="D456" s="595"/>
      <c r="E456" s="595"/>
      <c r="F456" s="595"/>
      <c r="G456" s="595"/>
      <c r="H456" s="597"/>
      <c r="I456" s="597"/>
      <c r="J456" s="595"/>
      <c r="K456" s="595"/>
      <c r="L456" s="595"/>
    </row>
    <row r="457" spans="1:12" x14ac:dyDescent="0.25">
      <c r="A457" s="596"/>
      <c r="B457" s="595"/>
      <c r="C457" s="595"/>
      <c r="D457" s="595"/>
      <c r="E457" s="595"/>
      <c r="F457" s="595"/>
      <c r="G457" s="595"/>
      <c r="H457" s="597"/>
      <c r="I457" s="597"/>
      <c r="J457" s="595"/>
      <c r="K457" s="595"/>
      <c r="L457" s="595"/>
    </row>
    <row r="458" spans="1:12" x14ac:dyDescent="0.25">
      <c r="A458" s="596"/>
      <c r="B458" s="595"/>
      <c r="C458" s="595"/>
      <c r="D458" s="595"/>
      <c r="E458" s="595"/>
      <c r="F458" s="595"/>
      <c r="G458" s="595"/>
      <c r="H458" s="597"/>
      <c r="I458" s="597"/>
      <c r="J458" s="595"/>
      <c r="K458" s="595"/>
      <c r="L458" s="595"/>
    </row>
    <row r="459" spans="1:12" x14ac:dyDescent="0.25">
      <c r="A459" s="596"/>
      <c r="B459" s="595"/>
      <c r="C459" s="595"/>
      <c r="D459" s="595"/>
      <c r="E459" s="595"/>
      <c r="F459" s="595"/>
      <c r="G459" s="595"/>
      <c r="H459" s="597"/>
      <c r="I459" s="597"/>
      <c r="J459" s="595"/>
      <c r="K459" s="595"/>
      <c r="L459" s="595"/>
    </row>
    <row r="460" spans="1:12" x14ac:dyDescent="0.25">
      <c r="A460" s="596"/>
      <c r="B460" s="595"/>
      <c r="C460" s="595"/>
      <c r="D460" s="595"/>
      <c r="E460" s="595"/>
      <c r="F460" s="595"/>
      <c r="G460" s="595"/>
      <c r="H460" s="597"/>
      <c r="I460" s="597"/>
      <c r="J460" s="595"/>
      <c r="K460" s="595"/>
      <c r="L460" s="595"/>
    </row>
    <row r="461" spans="1:12" x14ac:dyDescent="0.25">
      <c r="A461" s="596"/>
      <c r="B461" s="595"/>
      <c r="C461" s="595"/>
      <c r="D461" s="595"/>
      <c r="E461" s="595"/>
      <c r="F461" s="595"/>
      <c r="G461" s="595"/>
      <c r="H461" s="597"/>
      <c r="I461" s="597"/>
      <c r="J461" s="595"/>
      <c r="K461" s="595"/>
      <c r="L461" s="595"/>
    </row>
    <row r="462" spans="1:12" x14ac:dyDescent="0.25">
      <c r="A462" s="596"/>
      <c r="B462" s="595"/>
      <c r="C462" s="595"/>
      <c r="D462" s="595"/>
      <c r="E462" s="595"/>
      <c r="F462" s="595"/>
      <c r="G462" s="595"/>
      <c r="H462" s="597"/>
      <c r="I462" s="597"/>
      <c r="J462" s="595"/>
      <c r="K462" s="595"/>
      <c r="L462" s="595"/>
    </row>
    <row r="463" spans="1:12" x14ac:dyDescent="0.25">
      <c r="A463" s="596"/>
      <c r="B463" s="595"/>
      <c r="C463" s="595"/>
      <c r="D463" s="595"/>
      <c r="E463" s="595"/>
      <c r="F463" s="595"/>
      <c r="G463" s="595"/>
      <c r="H463" s="597"/>
      <c r="I463" s="597"/>
      <c r="J463" s="595"/>
      <c r="K463" s="595"/>
      <c r="L463" s="595"/>
    </row>
    <row r="464" spans="1:12" x14ac:dyDescent="0.25">
      <c r="A464" s="596"/>
      <c r="B464" s="595"/>
      <c r="C464" s="595"/>
      <c r="D464" s="595"/>
      <c r="E464" s="595"/>
      <c r="F464" s="595"/>
      <c r="G464" s="595"/>
      <c r="H464" s="597"/>
      <c r="I464" s="597"/>
      <c r="J464" s="595"/>
      <c r="K464" s="595"/>
      <c r="L464" s="595"/>
    </row>
    <row r="465" spans="1:12" x14ac:dyDescent="0.25">
      <c r="A465" s="596"/>
      <c r="B465" s="595"/>
      <c r="C465" s="595"/>
      <c r="D465" s="595"/>
      <c r="E465" s="595"/>
      <c r="F465" s="595"/>
      <c r="G465" s="595"/>
      <c r="H465" s="597"/>
      <c r="I465" s="597"/>
      <c r="J465" s="595"/>
      <c r="K465" s="595"/>
      <c r="L465" s="595"/>
    </row>
    <row r="466" spans="1:12" x14ac:dyDescent="0.25">
      <c r="A466" s="596"/>
      <c r="B466" s="595"/>
      <c r="C466" s="595"/>
      <c r="D466" s="595"/>
      <c r="E466" s="595"/>
      <c r="F466" s="595"/>
      <c r="G466" s="595"/>
      <c r="H466" s="597"/>
      <c r="I466" s="597"/>
      <c r="J466" s="595"/>
      <c r="K466" s="595"/>
      <c r="L466" s="595"/>
    </row>
    <row r="467" spans="1:12" x14ac:dyDescent="0.25">
      <c r="A467" s="596"/>
      <c r="B467" s="595"/>
      <c r="C467" s="595"/>
      <c r="D467" s="595"/>
      <c r="E467" s="595"/>
      <c r="F467" s="595"/>
      <c r="G467" s="595"/>
      <c r="H467" s="597"/>
      <c r="I467" s="597"/>
      <c r="J467" s="595"/>
      <c r="K467" s="595"/>
      <c r="L467" s="595"/>
    </row>
    <row r="468" spans="1:12" x14ac:dyDescent="0.25">
      <c r="A468" s="596"/>
      <c r="B468" s="595"/>
      <c r="C468" s="595"/>
      <c r="D468" s="595"/>
      <c r="E468" s="595"/>
      <c r="F468" s="595"/>
      <c r="G468" s="595"/>
      <c r="H468" s="597"/>
      <c r="I468" s="597"/>
      <c r="J468" s="595"/>
      <c r="K468" s="595"/>
      <c r="L468" s="595"/>
    </row>
    <row r="469" spans="1:12" x14ac:dyDescent="0.25">
      <c r="A469" s="596"/>
      <c r="B469" s="595"/>
      <c r="C469" s="595"/>
      <c r="D469" s="595"/>
      <c r="E469" s="595"/>
      <c r="F469" s="595"/>
      <c r="G469" s="595"/>
      <c r="H469" s="597"/>
      <c r="I469" s="597"/>
      <c r="J469" s="595"/>
      <c r="K469" s="595"/>
      <c r="L469" s="595"/>
    </row>
    <row r="470" spans="1:12" x14ac:dyDescent="0.25">
      <c r="A470" s="596"/>
      <c r="B470" s="595"/>
      <c r="C470" s="595"/>
      <c r="D470" s="595"/>
      <c r="E470" s="595"/>
      <c r="F470" s="595"/>
      <c r="G470" s="595"/>
      <c r="H470" s="597"/>
      <c r="I470" s="597"/>
      <c r="J470" s="595"/>
      <c r="K470" s="595"/>
      <c r="L470" s="595"/>
    </row>
    <row r="471" spans="1:12" x14ac:dyDescent="0.25">
      <c r="A471" s="596"/>
      <c r="B471" s="595"/>
      <c r="C471" s="595"/>
      <c r="D471" s="595"/>
      <c r="E471" s="595"/>
      <c r="F471" s="595"/>
      <c r="G471" s="595"/>
      <c r="H471" s="597"/>
      <c r="I471" s="597"/>
      <c r="J471" s="595"/>
      <c r="K471" s="595"/>
      <c r="L471" s="595"/>
    </row>
    <row r="472" spans="1:12" x14ac:dyDescent="0.25">
      <c r="A472" s="596"/>
      <c r="B472" s="595"/>
      <c r="C472" s="595"/>
      <c r="D472" s="595"/>
      <c r="E472" s="595"/>
      <c r="F472" s="595"/>
      <c r="G472" s="595"/>
      <c r="H472" s="597"/>
      <c r="I472" s="597"/>
      <c r="J472" s="595"/>
      <c r="K472" s="595"/>
      <c r="L472" s="595"/>
    </row>
    <row r="473" spans="1:12" x14ac:dyDescent="0.25">
      <c r="A473" s="596"/>
      <c r="B473" s="595"/>
      <c r="C473" s="595"/>
      <c r="D473" s="595"/>
      <c r="E473" s="595"/>
      <c r="F473" s="595"/>
      <c r="G473" s="595"/>
      <c r="H473" s="597"/>
      <c r="I473" s="597"/>
      <c r="J473" s="595"/>
      <c r="K473" s="595"/>
      <c r="L473" s="595"/>
    </row>
    <row r="474" spans="1:12" x14ac:dyDescent="0.25">
      <c r="A474" s="596"/>
      <c r="B474" s="595"/>
      <c r="C474" s="595"/>
      <c r="D474" s="595"/>
      <c r="E474" s="595"/>
      <c r="F474" s="595"/>
      <c r="G474" s="595"/>
      <c r="H474" s="597"/>
      <c r="I474" s="597"/>
      <c r="J474" s="595"/>
      <c r="K474" s="595"/>
      <c r="L474" s="595"/>
    </row>
    <row r="475" spans="1:12" x14ac:dyDescent="0.25">
      <c r="A475" s="596"/>
      <c r="B475" s="595"/>
      <c r="C475" s="595"/>
      <c r="D475" s="595"/>
      <c r="E475" s="595"/>
      <c r="F475" s="595"/>
      <c r="G475" s="595"/>
      <c r="H475" s="597"/>
      <c r="I475" s="597"/>
      <c r="J475" s="595"/>
      <c r="K475" s="595"/>
      <c r="L475" s="595"/>
    </row>
    <row r="476" spans="1:12" x14ac:dyDescent="0.25">
      <c r="A476" s="596"/>
      <c r="B476" s="595"/>
      <c r="C476" s="595"/>
      <c r="D476" s="595"/>
      <c r="E476" s="595"/>
      <c r="F476" s="595"/>
      <c r="G476" s="595"/>
      <c r="H476" s="597"/>
      <c r="I476" s="597"/>
      <c r="J476" s="595"/>
      <c r="K476" s="595"/>
      <c r="L476" s="595"/>
    </row>
    <row r="477" spans="1:12" x14ac:dyDescent="0.25">
      <c r="A477" s="596"/>
      <c r="B477" s="595"/>
      <c r="C477" s="595"/>
      <c r="D477" s="595"/>
      <c r="E477" s="595"/>
      <c r="F477" s="595"/>
      <c r="G477" s="595"/>
      <c r="H477" s="597"/>
      <c r="I477" s="597"/>
      <c r="J477" s="595"/>
      <c r="K477" s="595"/>
      <c r="L477" s="595"/>
    </row>
    <row r="478" spans="1:12" x14ac:dyDescent="0.25">
      <c r="A478" s="596"/>
      <c r="B478" s="595"/>
      <c r="C478" s="595"/>
      <c r="D478" s="595"/>
      <c r="E478" s="595"/>
      <c r="F478" s="595"/>
      <c r="G478" s="595"/>
      <c r="H478" s="597"/>
      <c r="I478" s="597"/>
      <c r="J478" s="595"/>
      <c r="K478" s="595"/>
      <c r="L478" s="595"/>
    </row>
    <row r="479" spans="1:12" x14ac:dyDescent="0.25">
      <c r="A479" s="596"/>
      <c r="B479" s="595"/>
      <c r="C479" s="595"/>
      <c r="D479" s="595"/>
      <c r="E479" s="595"/>
      <c r="F479" s="595"/>
      <c r="G479" s="595"/>
      <c r="H479" s="597"/>
      <c r="I479" s="597"/>
      <c r="J479" s="595"/>
      <c r="K479" s="595"/>
      <c r="L479" s="595"/>
    </row>
    <row r="480" spans="1:12" x14ac:dyDescent="0.25">
      <c r="A480" s="596"/>
      <c r="B480" s="595"/>
      <c r="C480" s="595"/>
      <c r="D480" s="595"/>
      <c r="E480" s="595"/>
      <c r="F480" s="595"/>
      <c r="G480" s="595"/>
      <c r="H480" s="597"/>
      <c r="I480" s="597"/>
      <c r="J480" s="595"/>
      <c r="K480" s="595"/>
      <c r="L480" s="595"/>
    </row>
    <row r="481" spans="1:12" x14ac:dyDescent="0.25">
      <c r="A481" s="596"/>
      <c r="B481" s="595"/>
      <c r="C481" s="595"/>
      <c r="D481" s="595"/>
      <c r="E481" s="595"/>
      <c r="F481" s="595"/>
      <c r="G481" s="595"/>
      <c r="H481" s="597"/>
      <c r="I481" s="597"/>
      <c r="J481" s="595"/>
      <c r="K481" s="595"/>
      <c r="L481" s="595"/>
    </row>
    <row r="482" spans="1:12" x14ac:dyDescent="0.25">
      <c r="A482" s="596"/>
      <c r="B482" s="595"/>
      <c r="C482" s="595"/>
      <c r="D482" s="595"/>
      <c r="E482" s="595"/>
      <c r="F482" s="595"/>
      <c r="G482" s="595"/>
      <c r="H482" s="597"/>
      <c r="I482" s="597"/>
      <c r="J482" s="595"/>
      <c r="K482" s="595"/>
      <c r="L482" s="595"/>
    </row>
    <row r="483" spans="1:12" x14ac:dyDescent="0.25">
      <c r="A483" s="596"/>
      <c r="B483" s="595"/>
      <c r="C483" s="595"/>
      <c r="D483" s="595"/>
      <c r="E483" s="595"/>
      <c r="F483" s="595"/>
      <c r="G483" s="595"/>
      <c r="H483" s="597"/>
      <c r="I483" s="597"/>
      <c r="J483" s="595"/>
      <c r="K483" s="595"/>
      <c r="L483" s="595"/>
    </row>
    <row r="484" spans="1:12" x14ac:dyDescent="0.25">
      <c r="A484" s="596"/>
      <c r="B484" s="595"/>
      <c r="C484" s="595"/>
      <c r="D484" s="595"/>
      <c r="E484" s="595"/>
      <c r="F484" s="595"/>
      <c r="G484" s="595"/>
      <c r="H484" s="597"/>
      <c r="I484" s="597"/>
      <c r="J484" s="595"/>
      <c r="K484" s="595"/>
      <c r="L484" s="595"/>
    </row>
    <row r="485" spans="1:12" x14ac:dyDescent="0.25">
      <c r="A485" s="596"/>
      <c r="B485" s="595"/>
      <c r="C485" s="595"/>
      <c r="D485" s="595"/>
      <c r="E485" s="595"/>
      <c r="F485" s="595"/>
      <c r="G485" s="595"/>
      <c r="H485" s="597"/>
      <c r="I485" s="597"/>
      <c r="J485" s="595"/>
      <c r="K485" s="595"/>
      <c r="L485" s="595"/>
    </row>
    <row r="486" spans="1:12" x14ac:dyDescent="0.25">
      <c r="A486" s="596"/>
      <c r="B486" s="595"/>
      <c r="C486" s="595"/>
      <c r="D486" s="595"/>
      <c r="E486" s="595"/>
      <c r="F486" s="595"/>
      <c r="G486" s="595"/>
      <c r="H486" s="597"/>
      <c r="I486" s="597"/>
      <c r="J486" s="595"/>
      <c r="K486" s="595"/>
      <c r="L486" s="595"/>
    </row>
    <row r="487" spans="1:12" x14ac:dyDescent="0.25">
      <c r="A487" s="596"/>
      <c r="B487" s="595"/>
      <c r="C487" s="595"/>
      <c r="D487" s="595"/>
      <c r="E487" s="595"/>
      <c r="F487" s="595"/>
      <c r="G487" s="595"/>
      <c r="H487" s="597"/>
      <c r="I487" s="597"/>
      <c r="J487" s="595"/>
      <c r="K487" s="595"/>
      <c r="L487" s="595"/>
    </row>
    <row r="488" spans="1:12" x14ac:dyDescent="0.25">
      <c r="A488" s="596"/>
      <c r="B488" s="595"/>
      <c r="C488" s="595"/>
      <c r="D488" s="595"/>
      <c r="E488" s="595"/>
      <c r="F488" s="595"/>
      <c r="G488" s="595"/>
      <c r="H488" s="597"/>
      <c r="I488" s="597"/>
      <c r="J488" s="595"/>
      <c r="K488" s="595"/>
      <c r="L488" s="595"/>
    </row>
    <row r="489" spans="1:12" x14ac:dyDescent="0.25">
      <c r="A489" s="596"/>
      <c r="B489" s="595"/>
      <c r="C489" s="595"/>
      <c r="D489" s="595"/>
      <c r="E489" s="595"/>
      <c r="F489" s="595"/>
      <c r="G489" s="595"/>
      <c r="H489" s="597"/>
      <c r="I489" s="597"/>
      <c r="J489" s="595"/>
      <c r="K489" s="595"/>
      <c r="L489" s="595"/>
    </row>
    <row r="490" spans="1:12" x14ac:dyDescent="0.25">
      <c r="A490" s="596"/>
      <c r="B490" s="595"/>
      <c r="C490" s="595"/>
      <c r="D490" s="595"/>
      <c r="E490" s="595"/>
      <c r="F490" s="595"/>
      <c r="G490" s="595"/>
      <c r="H490" s="597"/>
      <c r="I490" s="597"/>
      <c r="J490" s="595"/>
      <c r="K490" s="595"/>
      <c r="L490" s="595"/>
    </row>
    <row r="491" spans="1:12" x14ac:dyDescent="0.25">
      <c r="A491" s="596"/>
      <c r="B491" s="595"/>
      <c r="C491" s="595"/>
      <c r="D491" s="595"/>
      <c r="E491" s="595"/>
      <c r="F491" s="595"/>
      <c r="G491" s="595"/>
      <c r="H491" s="597"/>
      <c r="I491" s="597"/>
      <c r="J491" s="595"/>
      <c r="K491" s="595"/>
      <c r="L491" s="595"/>
    </row>
    <row r="492" spans="1:12" x14ac:dyDescent="0.25">
      <c r="A492" s="596"/>
      <c r="B492" s="595"/>
      <c r="C492" s="595"/>
      <c r="D492" s="595"/>
      <c r="E492" s="595"/>
      <c r="F492" s="595"/>
      <c r="G492" s="595"/>
      <c r="H492" s="597"/>
      <c r="I492" s="597"/>
      <c r="J492" s="595"/>
      <c r="K492" s="595"/>
      <c r="L492" s="595"/>
    </row>
    <row r="493" spans="1:12" x14ac:dyDescent="0.25">
      <c r="A493" s="596"/>
      <c r="B493" s="595"/>
      <c r="C493" s="595"/>
      <c r="D493" s="595"/>
      <c r="E493" s="595"/>
      <c r="F493" s="595"/>
      <c r="G493" s="595"/>
      <c r="H493" s="597"/>
      <c r="I493" s="597"/>
      <c r="J493" s="595"/>
      <c r="K493" s="595"/>
      <c r="L493" s="595"/>
    </row>
    <row r="494" spans="1:12" x14ac:dyDescent="0.25">
      <c r="A494" s="596"/>
      <c r="B494" s="595"/>
      <c r="C494" s="595"/>
      <c r="D494" s="595"/>
      <c r="E494" s="595"/>
      <c r="F494" s="595"/>
      <c r="G494" s="595"/>
      <c r="H494" s="597"/>
      <c r="I494" s="597"/>
      <c r="J494" s="595"/>
      <c r="K494" s="595"/>
      <c r="L494" s="595"/>
    </row>
    <row r="495" spans="1:12" x14ac:dyDescent="0.25">
      <c r="A495" s="596"/>
      <c r="B495" s="595"/>
      <c r="C495" s="595"/>
      <c r="D495" s="595"/>
      <c r="E495" s="595"/>
      <c r="F495" s="595"/>
      <c r="G495" s="595"/>
      <c r="H495" s="597"/>
      <c r="I495" s="597"/>
      <c r="J495" s="595"/>
      <c r="K495" s="595"/>
      <c r="L495" s="595"/>
    </row>
    <row r="496" spans="1:12" x14ac:dyDescent="0.25">
      <c r="A496" s="596"/>
      <c r="B496" s="595"/>
      <c r="C496" s="595"/>
      <c r="D496" s="595"/>
      <c r="E496" s="595"/>
      <c r="F496" s="595"/>
      <c r="G496" s="595"/>
      <c r="H496" s="597"/>
      <c r="I496" s="597"/>
      <c r="J496" s="595"/>
      <c r="K496" s="595"/>
      <c r="L496" s="595"/>
    </row>
    <row r="497" spans="1:12" x14ac:dyDescent="0.25">
      <c r="A497" s="596"/>
      <c r="B497" s="595"/>
      <c r="C497" s="595"/>
      <c r="D497" s="595"/>
      <c r="E497" s="595"/>
      <c r="F497" s="595"/>
      <c r="G497" s="595"/>
      <c r="H497" s="597"/>
      <c r="I497" s="597"/>
      <c r="J497" s="595"/>
      <c r="K497" s="595"/>
      <c r="L497" s="595"/>
    </row>
    <row r="498" spans="1:12" x14ac:dyDescent="0.25">
      <c r="A498" s="596"/>
      <c r="B498" s="595"/>
      <c r="C498" s="595"/>
      <c r="D498" s="595"/>
      <c r="E498" s="595"/>
      <c r="F498" s="595"/>
      <c r="G498" s="595"/>
      <c r="H498" s="597"/>
      <c r="I498" s="597"/>
      <c r="J498" s="595"/>
      <c r="K498" s="595"/>
      <c r="L498" s="595"/>
    </row>
    <row r="499" spans="1:12" x14ac:dyDescent="0.25">
      <c r="A499" s="596"/>
      <c r="B499" s="595"/>
      <c r="C499" s="595"/>
      <c r="D499" s="595"/>
      <c r="E499" s="595"/>
      <c r="F499" s="595"/>
      <c r="G499" s="595"/>
      <c r="H499" s="597"/>
      <c r="I499" s="597"/>
      <c r="J499" s="595"/>
      <c r="K499" s="595"/>
      <c r="L499" s="595"/>
    </row>
    <row r="500" spans="1:12" x14ac:dyDescent="0.25">
      <c r="A500" s="596"/>
      <c r="B500" s="595"/>
      <c r="C500" s="595"/>
      <c r="D500" s="595"/>
      <c r="E500" s="595"/>
      <c r="F500" s="595"/>
      <c r="G500" s="595"/>
      <c r="H500" s="597"/>
      <c r="I500" s="597"/>
      <c r="J500" s="595"/>
      <c r="K500" s="595"/>
      <c r="L500" s="595"/>
    </row>
    <row r="501" spans="1:12" x14ac:dyDescent="0.25">
      <c r="A501" s="596"/>
      <c r="B501" s="595"/>
      <c r="C501" s="595"/>
      <c r="D501" s="595"/>
      <c r="E501" s="595"/>
      <c r="F501" s="595"/>
      <c r="G501" s="595"/>
      <c r="H501" s="597"/>
      <c r="I501" s="597"/>
      <c r="J501" s="595"/>
      <c r="K501" s="595"/>
      <c r="L501" s="595"/>
    </row>
    <row r="502" spans="1:12" x14ac:dyDescent="0.25">
      <c r="A502" s="596"/>
      <c r="B502" s="595"/>
      <c r="C502" s="595"/>
      <c r="D502" s="595"/>
      <c r="E502" s="595"/>
      <c r="F502" s="595"/>
      <c r="G502" s="595"/>
      <c r="H502" s="597"/>
      <c r="I502" s="597"/>
      <c r="J502" s="595"/>
      <c r="K502" s="595"/>
      <c r="L502" s="595"/>
    </row>
    <row r="503" spans="1:12" x14ac:dyDescent="0.25">
      <c r="A503" s="596"/>
      <c r="B503" s="595"/>
      <c r="C503" s="595"/>
      <c r="D503" s="595"/>
      <c r="E503" s="595"/>
      <c r="F503" s="595"/>
      <c r="G503" s="595"/>
      <c r="H503" s="597"/>
      <c r="I503" s="597"/>
      <c r="J503" s="595"/>
      <c r="K503" s="595"/>
      <c r="L503" s="595"/>
    </row>
    <row r="504" spans="1:12" x14ac:dyDescent="0.25">
      <c r="A504" s="596"/>
      <c r="B504" s="595"/>
      <c r="C504" s="595"/>
      <c r="D504" s="595"/>
      <c r="E504" s="595"/>
      <c r="F504" s="595"/>
      <c r="G504" s="595"/>
      <c r="H504" s="597"/>
      <c r="I504" s="597"/>
      <c r="J504" s="595"/>
      <c r="K504" s="595"/>
      <c r="L504" s="595"/>
    </row>
    <row r="505" spans="1:12" x14ac:dyDescent="0.25">
      <c r="A505" s="596"/>
      <c r="B505" s="595"/>
      <c r="C505" s="595"/>
      <c r="D505" s="595"/>
      <c r="E505" s="595"/>
      <c r="F505" s="595"/>
      <c r="G505" s="595"/>
      <c r="H505" s="597"/>
      <c r="I505" s="597"/>
      <c r="J505" s="595"/>
      <c r="K505" s="595"/>
      <c r="L505" s="595"/>
    </row>
    <row r="506" spans="1:12" x14ac:dyDescent="0.25">
      <c r="A506" s="596"/>
      <c r="B506" s="595"/>
      <c r="C506" s="595"/>
      <c r="D506" s="595"/>
      <c r="E506" s="595"/>
      <c r="F506" s="595"/>
      <c r="G506" s="595"/>
      <c r="H506" s="597"/>
      <c r="I506" s="597"/>
      <c r="J506" s="595"/>
      <c r="K506" s="595"/>
      <c r="L506" s="595"/>
    </row>
    <row r="507" spans="1:12" x14ac:dyDescent="0.25">
      <c r="A507" s="596"/>
      <c r="B507" s="595"/>
      <c r="C507" s="595"/>
      <c r="D507" s="595"/>
      <c r="E507" s="595"/>
      <c r="F507" s="595"/>
      <c r="G507" s="595"/>
      <c r="H507" s="597"/>
      <c r="I507" s="597"/>
      <c r="J507" s="595"/>
      <c r="K507" s="595"/>
      <c r="L507" s="595"/>
    </row>
    <row r="508" spans="1:12" x14ac:dyDescent="0.25">
      <c r="A508" s="596"/>
      <c r="B508" s="595"/>
      <c r="C508" s="595"/>
      <c r="D508" s="595"/>
      <c r="E508" s="595"/>
      <c r="F508" s="595"/>
      <c r="G508" s="595"/>
      <c r="H508" s="597"/>
      <c r="I508" s="597"/>
      <c r="J508" s="595"/>
      <c r="K508" s="595"/>
      <c r="L508" s="595"/>
    </row>
    <row r="509" spans="1:12" x14ac:dyDescent="0.25">
      <c r="A509" s="596"/>
      <c r="B509" s="595"/>
      <c r="C509" s="595"/>
      <c r="D509" s="595"/>
      <c r="E509" s="595"/>
      <c r="F509" s="595"/>
      <c r="G509" s="595"/>
      <c r="H509" s="597"/>
      <c r="I509" s="597"/>
      <c r="J509" s="595"/>
      <c r="K509" s="595"/>
      <c r="L509" s="595"/>
    </row>
    <row r="510" spans="1:12" x14ac:dyDescent="0.25">
      <c r="A510" s="596"/>
      <c r="B510" s="595"/>
      <c r="C510" s="595"/>
      <c r="D510" s="595"/>
      <c r="E510" s="595"/>
      <c r="F510" s="595"/>
      <c r="G510" s="595"/>
      <c r="H510" s="597"/>
      <c r="I510" s="597"/>
      <c r="J510" s="595"/>
      <c r="K510" s="595"/>
      <c r="L510" s="595"/>
    </row>
    <row r="511" spans="1:12" x14ac:dyDescent="0.25">
      <c r="A511" s="596"/>
      <c r="B511" s="595"/>
      <c r="C511" s="595"/>
      <c r="D511" s="595"/>
      <c r="E511" s="595"/>
      <c r="F511" s="595"/>
      <c r="G511" s="595"/>
      <c r="H511" s="597"/>
      <c r="I511" s="597"/>
      <c r="J511" s="595"/>
      <c r="K511" s="595"/>
      <c r="L511" s="595"/>
    </row>
    <row r="512" spans="1:12" x14ac:dyDescent="0.25">
      <c r="A512" s="596"/>
      <c r="B512" s="595"/>
      <c r="C512" s="595"/>
      <c r="D512" s="595"/>
      <c r="E512" s="595"/>
      <c r="F512" s="595"/>
      <c r="G512" s="595"/>
      <c r="H512" s="597"/>
      <c r="I512" s="597"/>
      <c r="J512" s="595"/>
      <c r="K512" s="595"/>
      <c r="L512" s="595"/>
    </row>
    <row r="513" spans="1:12" x14ac:dyDescent="0.25">
      <c r="A513" s="596"/>
      <c r="B513" s="595"/>
      <c r="C513" s="595"/>
      <c r="D513" s="595"/>
      <c r="E513" s="595"/>
      <c r="F513" s="595"/>
      <c r="G513" s="595"/>
      <c r="H513" s="597"/>
      <c r="I513" s="597"/>
      <c r="J513" s="595"/>
      <c r="K513" s="595"/>
      <c r="L513" s="595"/>
    </row>
    <row r="514" spans="1:12" x14ac:dyDescent="0.25">
      <c r="A514" s="596"/>
      <c r="B514" s="595"/>
      <c r="C514" s="595"/>
      <c r="D514" s="595"/>
      <c r="E514" s="595"/>
      <c r="F514" s="595"/>
      <c r="G514" s="595"/>
      <c r="H514" s="597"/>
      <c r="I514" s="597"/>
      <c r="J514" s="595"/>
      <c r="K514" s="595"/>
      <c r="L514" s="595"/>
    </row>
    <row r="515" spans="1:12" x14ac:dyDescent="0.25">
      <c r="A515" s="596"/>
      <c r="B515" s="595"/>
      <c r="C515" s="595"/>
      <c r="D515" s="595"/>
      <c r="E515" s="595"/>
      <c r="F515" s="595"/>
      <c r="G515" s="595"/>
      <c r="H515" s="597"/>
      <c r="I515" s="597"/>
      <c r="J515" s="595"/>
      <c r="K515" s="595"/>
      <c r="L515" s="595"/>
    </row>
    <row r="516" spans="1:12" x14ac:dyDescent="0.25">
      <c r="A516" s="596"/>
      <c r="B516" s="595"/>
      <c r="C516" s="595"/>
      <c r="D516" s="595"/>
      <c r="E516" s="595"/>
      <c r="F516" s="595"/>
      <c r="G516" s="595"/>
      <c r="H516" s="597"/>
      <c r="I516" s="597"/>
      <c r="J516" s="595"/>
      <c r="K516" s="595"/>
      <c r="L516" s="595"/>
    </row>
    <row r="517" spans="1:12" x14ac:dyDescent="0.25">
      <c r="A517" s="596"/>
      <c r="B517" s="595"/>
      <c r="C517" s="595"/>
      <c r="D517" s="595"/>
      <c r="E517" s="595"/>
      <c r="F517" s="595"/>
      <c r="G517" s="595"/>
      <c r="H517" s="597"/>
      <c r="I517" s="597"/>
      <c r="J517" s="595"/>
      <c r="K517" s="595"/>
      <c r="L517" s="595"/>
    </row>
    <row r="518" spans="1:12" x14ac:dyDescent="0.25">
      <c r="A518" s="596"/>
      <c r="B518" s="595"/>
      <c r="C518" s="595"/>
      <c r="D518" s="595"/>
      <c r="E518" s="595"/>
      <c r="F518" s="595"/>
      <c r="G518" s="595"/>
      <c r="H518" s="597"/>
      <c r="I518" s="597"/>
      <c r="J518" s="595"/>
      <c r="K518" s="595"/>
      <c r="L518" s="595"/>
    </row>
    <row r="519" spans="1:12" x14ac:dyDescent="0.25">
      <c r="A519" s="596"/>
      <c r="B519" s="595"/>
      <c r="C519" s="595"/>
      <c r="D519" s="595"/>
      <c r="E519" s="595"/>
      <c r="F519" s="595"/>
      <c r="G519" s="595"/>
      <c r="H519" s="597"/>
      <c r="I519" s="597"/>
      <c r="J519" s="595"/>
      <c r="K519" s="595"/>
      <c r="L519" s="595"/>
    </row>
    <row r="520" spans="1:12" x14ac:dyDescent="0.25">
      <c r="A520" s="596"/>
      <c r="B520" s="595"/>
      <c r="C520" s="595"/>
      <c r="D520" s="595"/>
      <c r="E520" s="595"/>
      <c r="F520" s="595"/>
      <c r="G520" s="595"/>
      <c r="H520" s="597"/>
      <c r="I520" s="597"/>
      <c r="J520" s="595"/>
      <c r="K520" s="595"/>
      <c r="L520" s="595"/>
    </row>
    <row r="521" spans="1:12" x14ac:dyDescent="0.25">
      <c r="A521" s="596"/>
      <c r="B521" s="595"/>
      <c r="C521" s="595"/>
      <c r="D521" s="595"/>
      <c r="E521" s="595"/>
      <c r="F521" s="595"/>
      <c r="G521" s="595"/>
      <c r="H521" s="597"/>
      <c r="I521" s="597"/>
      <c r="J521" s="595"/>
      <c r="K521" s="595"/>
      <c r="L521" s="595"/>
    </row>
    <row r="522" spans="1:12" x14ac:dyDescent="0.25">
      <c r="A522" s="596"/>
      <c r="B522" s="595"/>
      <c r="C522" s="595"/>
      <c r="D522" s="595"/>
      <c r="E522" s="595"/>
      <c r="F522" s="595"/>
      <c r="G522" s="595"/>
      <c r="H522" s="597"/>
      <c r="I522" s="597"/>
      <c r="J522" s="595"/>
      <c r="K522" s="595"/>
      <c r="L522" s="595"/>
    </row>
    <row r="523" spans="1:12" x14ac:dyDescent="0.25">
      <c r="A523" s="596"/>
      <c r="B523" s="595"/>
      <c r="C523" s="595"/>
      <c r="D523" s="595"/>
      <c r="E523" s="595"/>
      <c r="F523" s="595"/>
      <c r="G523" s="595"/>
      <c r="H523" s="597"/>
      <c r="I523" s="597"/>
      <c r="J523" s="595"/>
      <c r="K523" s="595"/>
      <c r="L523" s="595"/>
    </row>
    <row r="524" spans="1:12" x14ac:dyDescent="0.25">
      <c r="A524" s="596"/>
      <c r="B524" s="595"/>
      <c r="C524" s="595"/>
      <c r="D524" s="595"/>
      <c r="E524" s="595"/>
      <c r="F524" s="595"/>
      <c r="G524" s="595"/>
      <c r="H524" s="597"/>
      <c r="I524" s="597"/>
      <c r="J524" s="595"/>
      <c r="K524" s="595"/>
      <c r="L524" s="595"/>
    </row>
    <row r="525" spans="1:12" x14ac:dyDescent="0.25">
      <c r="A525" s="596"/>
      <c r="B525" s="595"/>
      <c r="C525" s="595"/>
      <c r="D525" s="595"/>
      <c r="E525" s="595"/>
      <c r="F525" s="595"/>
      <c r="G525" s="595"/>
      <c r="H525" s="597"/>
      <c r="I525" s="597"/>
      <c r="J525" s="595"/>
      <c r="K525" s="595"/>
      <c r="L525" s="595"/>
    </row>
    <row r="526" spans="1:12" x14ac:dyDescent="0.25">
      <c r="A526" s="596"/>
      <c r="B526" s="595"/>
      <c r="C526" s="595"/>
      <c r="D526" s="595"/>
      <c r="E526" s="595"/>
      <c r="F526" s="595"/>
      <c r="G526" s="595"/>
      <c r="H526" s="597"/>
      <c r="I526" s="597"/>
      <c r="J526" s="595"/>
      <c r="K526" s="595"/>
      <c r="L526" s="595"/>
    </row>
    <row r="527" spans="1:12" x14ac:dyDescent="0.25">
      <c r="A527" s="596"/>
      <c r="B527" s="595"/>
      <c r="C527" s="595"/>
      <c r="D527" s="595"/>
      <c r="E527" s="595"/>
      <c r="F527" s="595"/>
      <c r="G527" s="595"/>
      <c r="H527" s="597"/>
      <c r="I527" s="597"/>
      <c r="J527" s="595"/>
      <c r="K527" s="595"/>
      <c r="L527" s="595"/>
    </row>
    <row r="528" spans="1:12" x14ac:dyDescent="0.25">
      <c r="A528" s="596"/>
      <c r="B528" s="595"/>
      <c r="C528" s="595"/>
      <c r="D528" s="595"/>
      <c r="E528" s="595"/>
      <c r="F528" s="595"/>
      <c r="G528" s="595"/>
      <c r="H528" s="597"/>
      <c r="I528" s="597"/>
      <c r="J528" s="595"/>
      <c r="K528" s="595"/>
      <c r="L528" s="595"/>
    </row>
    <row r="529" spans="1:12" x14ac:dyDescent="0.25">
      <c r="A529" s="596"/>
      <c r="B529" s="595"/>
      <c r="C529" s="595"/>
      <c r="D529" s="595"/>
      <c r="E529" s="595"/>
      <c r="F529" s="595"/>
      <c r="G529" s="595"/>
      <c r="H529" s="597"/>
      <c r="I529" s="597"/>
      <c r="J529" s="595"/>
      <c r="K529" s="595"/>
      <c r="L529" s="595"/>
    </row>
    <row r="530" spans="1:12" x14ac:dyDescent="0.25">
      <c r="A530" s="596"/>
      <c r="B530" s="595"/>
      <c r="C530" s="595"/>
      <c r="D530" s="595"/>
      <c r="E530" s="595"/>
      <c r="F530" s="595"/>
      <c r="G530" s="595"/>
      <c r="H530" s="597"/>
      <c r="I530" s="597"/>
      <c r="J530" s="595"/>
      <c r="K530" s="595"/>
      <c r="L530" s="595"/>
    </row>
    <row r="531" spans="1:12" x14ac:dyDescent="0.25">
      <c r="A531" s="596"/>
      <c r="B531" s="595"/>
      <c r="C531" s="595"/>
      <c r="D531" s="595"/>
      <c r="E531" s="595"/>
      <c r="F531" s="595"/>
      <c r="G531" s="595"/>
      <c r="H531" s="597"/>
      <c r="I531" s="597"/>
      <c r="J531" s="595"/>
      <c r="K531" s="595"/>
      <c r="L531" s="595"/>
    </row>
    <row r="532" spans="1:12" x14ac:dyDescent="0.25">
      <c r="A532" s="596"/>
      <c r="B532" s="595"/>
      <c r="C532" s="595"/>
      <c r="D532" s="595"/>
      <c r="E532" s="595"/>
      <c r="F532" s="595"/>
      <c r="G532" s="595"/>
      <c r="H532" s="597"/>
      <c r="I532" s="597"/>
      <c r="J532" s="595"/>
      <c r="K532" s="595"/>
      <c r="L532" s="595"/>
    </row>
    <row r="533" spans="1:12" x14ac:dyDescent="0.25">
      <c r="A533" s="596"/>
      <c r="B533" s="595"/>
      <c r="C533" s="595"/>
      <c r="D533" s="595"/>
      <c r="E533" s="595"/>
      <c r="F533" s="595"/>
      <c r="G533" s="595"/>
      <c r="H533" s="597"/>
      <c r="I533" s="597"/>
      <c r="J533" s="595"/>
      <c r="K533" s="595"/>
      <c r="L533" s="595"/>
    </row>
    <row r="534" spans="1:12" x14ac:dyDescent="0.25">
      <c r="A534" s="596"/>
      <c r="B534" s="595"/>
      <c r="C534" s="595"/>
      <c r="D534" s="595"/>
      <c r="E534" s="595"/>
      <c r="F534" s="595"/>
      <c r="G534" s="595"/>
      <c r="H534" s="597"/>
      <c r="I534" s="597"/>
      <c r="J534" s="595"/>
      <c r="K534" s="595"/>
      <c r="L534" s="595"/>
    </row>
    <row r="535" spans="1:12" x14ac:dyDescent="0.25">
      <c r="A535" s="596"/>
      <c r="B535" s="595"/>
      <c r="C535" s="595"/>
      <c r="D535" s="595"/>
      <c r="E535" s="595"/>
      <c r="F535" s="595"/>
      <c r="G535" s="595"/>
      <c r="H535" s="597"/>
      <c r="I535" s="597"/>
      <c r="J535" s="595"/>
      <c r="K535" s="595"/>
      <c r="L535" s="595"/>
    </row>
    <row r="536" spans="1:12" x14ac:dyDescent="0.25">
      <c r="A536" s="596"/>
      <c r="B536" s="595"/>
      <c r="C536" s="595"/>
      <c r="D536" s="595"/>
      <c r="E536" s="595"/>
      <c r="F536" s="595"/>
      <c r="G536" s="595"/>
      <c r="H536" s="597"/>
      <c r="I536" s="597"/>
      <c r="J536" s="595"/>
      <c r="K536" s="595"/>
      <c r="L536" s="595"/>
    </row>
    <row r="537" spans="1:12" x14ac:dyDescent="0.25">
      <c r="A537" s="596"/>
      <c r="B537" s="595"/>
      <c r="C537" s="595"/>
      <c r="D537" s="595"/>
      <c r="E537" s="595"/>
      <c r="F537" s="595"/>
      <c r="G537" s="595"/>
      <c r="H537" s="597"/>
      <c r="I537" s="597"/>
      <c r="J537" s="595"/>
      <c r="K537" s="595"/>
      <c r="L537" s="595"/>
    </row>
    <row r="538" spans="1:12" x14ac:dyDescent="0.25">
      <c r="A538" s="596"/>
      <c r="B538" s="595"/>
      <c r="C538" s="595"/>
      <c r="D538" s="595"/>
      <c r="E538" s="595"/>
      <c r="F538" s="595"/>
      <c r="G538" s="595"/>
      <c r="H538" s="597"/>
      <c r="I538" s="597"/>
      <c r="J538" s="595"/>
      <c r="K538" s="595"/>
      <c r="L538" s="595"/>
    </row>
    <row r="539" spans="1:12" x14ac:dyDescent="0.25">
      <c r="A539" s="596"/>
      <c r="B539" s="595"/>
      <c r="C539" s="595"/>
      <c r="D539" s="595"/>
      <c r="E539" s="595"/>
      <c r="F539" s="595"/>
      <c r="G539" s="595"/>
      <c r="H539" s="597"/>
      <c r="I539" s="597"/>
      <c r="J539" s="595"/>
      <c r="K539" s="595"/>
      <c r="L539" s="595"/>
    </row>
    <row r="540" spans="1:12" x14ac:dyDescent="0.25">
      <c r="A540" s="596"/>
      <c r="B540" s="595"/>
      <c r="C540" s="595"/>
      <c r="D540" s="595"/>
      <c r="E540" s="595"/>
      <c r="F540" s="595"/>
      <c r="G540" s="595"/>
      <c r="H540" s="597"/>
      <c r="I540" s="597"/>
      <c r="J540" s="595"/>
      <c r="K540" s="595"/>
      <c r="L540" s="595"/>
    </row>
    <row r="541" spans="1:12" x14ac:dyDescent="0.25">
      <c r="A541" s="596"/>
      <c r="B541" s="595"/>
      <c r="C541" s="595"/>
      <c r="D541" s="595"/>
      <c r="E541" s="595"/>
      <c r="F541" s="595"/>
      <c r="G541" s="595"/>
      <c r="H541" s="597"/>
      <c r="I541" s="597"/>
      <c r="J541" s="595"/>
      <c r="K541" s="595"/>
      <c r="L541" s="595"/>
    </row>
    <row r="542" spans="1:12" x14ac:dyDescent="0.25">
      <c r="A542" s="596"/>
      <c r="B542" s="595"/>
      <c r="C542" s="595"/>
      <c r="D542" s="595"/>
      <c r="E542" s="595"/>
      <c r="F542" s="595"/>
      <c r="G542" s="595"/>
      <c r="H542" s="597"/>
      <c r="I542" s="597"/>
      <c r="J542" s="595"/>
      <c r="K542" s="595"/>
      <c r="L542" s="595"/>
    </row>
    <row r="543" spans="1:12" x14ac:dyDescent="0.25">
      <c r="A543" s="596"/>
      <c r="B543" s="595"/>
      <c r="C543" s="595"/>
      <c r="D543" s="595"/>
      <c r="E543" s="595"/>
      <c r="F543" s="595"/>
      <c r="G543" s="595"/>
      <c r="H543" s="597"/>
      <c r="I543" s="597"/>
      <c r="J543" s="595"/>
      <c r="K543" s="595"/>
      <c r="L543" s="595"/>
    </row>
    <row r="544" spans="1:12" x14ac:dyDescent="0.25">
      <c r="A544" s="596"/>
      <c r="B544" s="595"/>
      <c r="C544" s="595"/>
      <c r="D544" s="595"/>
      <c r="E544" s="595"/>
      <c r="F544" s="595"/>
      <c r="G544" s="595"/>
      <c r="H544" s="597"/>
      <c r="I544" s="597"/>
      <c r="J544" s="595"/>
      <c r="K544" s="595"/>
      <c r="L544" s="595"/>
    </row>
    <row r="545" spans="1:12" x14ac:dyDescent="0.25">
      <c r="A545" s="596"/>
      <c r="B545" s="595"/>
      <c r="C545" s="595"/>
      <c r="D545" s="595"/>
      <c r="E545" s="595"/>
      <c r="F545" s="595"/>
      <c r="G545" s="595"/>
      <c r="H545" s="597"/>
      <c r="I545" s="597"/>
      <c r="J545" s="595"/>
      <c r="K545" s="595"/>
      <c r="L545" s="595"/>
    </row>
    <row r="546" spans="1:12" x14ac:dyDescent="0.25">
      <c r="A546" s="596"/>
      <c r="B546" s="595"/>
      <c r="C546" s="595"/>
      <c r="D546" s="595"/>
      <c r="E546" s="595"/>
      <c r="F546" s="595"/>
      <c r="G546" s="595"/>
      <c r="H546" s="597"/>
      <c r="I546" s="597"/>
      <c r="J546" s="595"/>
      <c r="K546" s="595"/>
      <c r="L546" s="595"/>
    </row>
    <row r="547" spans="1:12" x14ac:dyDescent="0.25">
      <c r="A547" s="596"/>
      <c r="B547" s="595"/>
      <c r="C547" s="595"/>
      <c r="D547" s="595"/>
      <c r="E547" s="595"/>
      <c r="F547" s="595"/>
      <c r="G547" s="595"/>
      <c r="H547" s="597"/>
      <c r="I547" s="597"/>
      <c r="J547" s="595"/>
      <c r="K547" s="595"/>
      <c r="L547" s="595"/>
    </row>
    <row r="548" spans="1:12" x14ac:dyDescent="0.25">
      <c r="A548" s="596"/>
      <c r="B548" s="595"/>
      <c r="C548" s="595"/>
      <c r="D548" s="595"/>
      <c r="E548" s="595"/>
      <c r="F548" s="595"/>
      <c r="G548" s="595"/>
      <c r="H548" s="597"/>
      <c r="I548" s="597"/>
      <c r="J548" s="595"/>
      <c r="K548" s="595"/>
      <c r="L548" s="595"/>
    </row>
    <row r="549" spans="1:12" x14ac:dyDescent="0.25">
      <c r="A549" s="596"/>
      <c r="B549" s="595"/>
      <c r="C549" s="595"/>
      <c r="D549" s="595"/>
      <c r="E549" s="595"/>
      <c r="F549" s="595"/>
      <c r="G549" s="595"/>
      <c r="H549" s="597"/>
      <c r="I549" s="597"/>
      <c r="J549" s="595"/>
      <c r="K549" s="595"/>
      <c r="L549" s="595"/>
    </row>
    <row r="550" spans="1:12" x14ac:dyDescent="0.25">
      <c r="A550" s="596"/>
      <c r="B550" s="595"/>
      <c r="C550" s="595"/>
      <c r="D550" s="595"/>
      <c r="E550" s="595"/>
      <c r="F550" s="595"/>
      <c r="G550" s="595"/>
      <c r="H550" s="597"/>
      <c r="I550" s="597"/>
      <c r="J550" s="595"/>
      <c r="K550" s="595"/>
      <c r="L550" s="595"/>
    </row>
    <row r="551" spans="1:12" x14ac:dyDescent="0.25">
      <c r="A551" s="596"/>
      <c r="B551" s="595"/>
      <c r="C551" s="595"/>
      <c r="D551" s="595"/>
      <c r="E551" s="595"/>
      <c r="F551" s="595"/>
      <c r="G551" s="595"/>
      <c r="H551" s="597"/>
      <c r="I551" s="597"/>
      <c r="J551" s="595"/>
      <c r="K551" s="595"/>
      <c r="L551" s="595"/>
    </row>
    <row r="552" spans="1:12" x14ac:dyDescent="0.25">
      <c r="A552" s="596"/>
      <c r="B552" s="595"/>
      <c r="C552" s="595"/>
      <c r="D552" s="595"/>
      <c r="E552" s="595"/>
      <c r="F552" s="595"/>
      <c r="G552" s="595"/>
      <c r="H552" s="597"/>
      <c r="I552" s="597"/>
      <c r="J552" s="595"/>
      <c r="K552" s="595"/>
      <c r="L552" s="595"/>
    </row>
    <row r="553" spans="1:12" x14ac:dyDescent="0.25">
      <c r="A553" s="596"/>
      <c r="B553" s="595"/>
      <c r="C553" s="595"/>
      <c r="D553" s="595"/>
      <c r="E553" s="595"/>
      <c r="F553" s="595"/>
      <c r="G553" s="595"/>
      <c r="H553" s="597"/>
      <c r="I553" s="597"/>
      <c r="J553" s="595"/>
      <c r="K553" s="595"/>
      <c r="L553" s="595"/>
    </row>
    <row r="554" spans="1:12" x14ac:dyDescent="0.25">
      <c r="A554" s="596"/>
      <c r="B554" s="595"/>
      <c r="C554" s="595"/>
      <c r="D554" s="595"/>
      <c r="E554" s="595"/>
      <c r="F554" s="595"/>
      <c r="G554" s="595"/>
      <c r="H554" s="597"/>
      <c r="I554" s="597"/>
      <c r="J554" s="595"/>
      <c r="K554" s="595"/>
      <c r="L554" s="595"/>
    </row>
    <row r="555" spans="1:12" x14ac:dyDescent="0.25">
      <c r="A555" s="596"/>
      <c r="B555" s="595"/>
      <c r="C555" s="595"/>
      <c r="D555" s="595"/>
      <c r="E555" s="595"/>
      <c r="F555" s="595"/>
      <c r="G555" s="595"/>
      <c r="H555" s="597"/>
      <c r="I555" s="597"/>
      <c r="J555" s="595"/>
      <c r="K555" s="595"/>
      <c r="L555" s="595"/>
    </row>
    <row r="556" spans="1:12" x14ac:dyDescent="0.25">
      <c r="A556" s="596"/>
      <c r="B556" s="595"/>
      <c r="C556" s="595"/>
      <c r="D556" s="595"/>
      <c r="E556" s="595"/>
      <c r="F556" s="595"/>
      <c r="G556" s="595"/>
      <c r="H556" s="597"/>
      <c r="I556" s="597"/>
      <c r="J556" s="595"/>
      <c r="K556" s="595"/>
      <c r="L556" s="595"/>
    </row>
    <row r="557" spans="1:12" x14ac:dyDescent="0.25">
      <c r="A557" s="596"/>
      <c r="B557" s="595"/>
      <c r="C557" s="595"/>
      <c r="D557" s="595"/>
      <c r="E557" s="595"/>
      <c r="F557" s="595"/>
      <c r="G557" s="595"/>
      <c r="H557" s="597"/>
      <c r="I557" s="597"/>
      <c r="J557" s="595"/>
      <c r="K557" s="595"/>
      <c r="L557" s="595"/>
    </row>
    <row r="558" spans="1:12" x14ac:dyDescent="0.25">
      <c r="A558" s="596"/>
      <c r="B558" s="595"/>
      <c r="C558" s="595"/>
      <c r="D558" s="595"/>
      <c r="E558" s="595"/>
      <c r="F558" s="595"/>
      <c r="G558" s="595"/>
      <c r="H558" s="597"/>
      <c r="I558" s="597"/>
      <c r="J558" s="595"/>
      <c r="K558" s="595"/>
      <c r="L558" s="595"/>
    </row>
    <row r="559" spans="1:12" x14ac:dyDescent="0.25">
      <c r="A559" s="596"/>
      <c r="B559" s="595"/>
      <c r="C559" s="595"/>
      <c r="D559" s="595"/>
      <c r="E559" s="595"/>
      <c r="F559" s="595"/>
      <c r="G559" s="595"/>
      <c r="H559" s="597"/>
      <c r="I559" s="597"/>
      <c r="J559" s="595"/>
      <c r="K559" s="595"/>
      <c r="L559" s="595"/>
    </row>
    <row r="560" spans="1:12" x14ac:dyDescent="0.25">
      <c r="A560" s="596"/>
      <c r="B560" s="595"/>
      <c r="C560" s="595"/>
      <c r="D560" s="595"/>
      <c r="E560" s="595"/>
      <c r="F560" s="595"/>
      <c r="G560" s="595"/>
      <c r="H560" s="597"/>
      <c r="I560" s="597"/>
      <c r="J560" s="595"/>
      <c r="K560" s="595"/>
      <c r="L560" s="595"/>
    </row>
    <row r="561" spans="1:12" x14ac:dyDescent="0.25">
      <c r="A561" s="596"/>
      <c r="B561" s="595"/>
      <c r="C561" s="595"/>
      <c r="D561" s="595"/>
      <c r="E561" s="595"/>
      <c r="F561" s="595"/>
      <c r="G561" s="595"/>
      <c r="H561" s="597"/>
      <c r="I561" s="597"/>
      <c r="J561" s="595"/>
      <c r="K561" s="595"/>
      <c r="L561" s="595"/>
    </row>
    <row r="562" spans="1:12" x14ac:dyDescent="0.25">
      <c r="A562" s="596"/>
      <c r="B562" s="595"/>
      <c r="C562" s="595"/>
      <c r="D562" s="595"/>
      <c r="E562" s="595"/>
      <c r="F562" s="595"/>
      <c r="G562" s="595"/>
      <c r="H562" s="597"/>
      <c r="I562" s="597"/>
      <c r="J562" s="595"/>
      <c r="K562" s="595"/>
      <c r="L562" s="595"/>
    </row>
    <row r="563" spans="1:12" x14ac:dyDescent="0.25">
      <c r="A563" s="596"/>
      <c r="B563" s="595"/>
      <c r="C563" s="595"/>
      <c r="D563" s="595"/>
      <c r="E563" s="595"/>
      <c r="F563" s="595"/>
      <c r="G563" s="595"/>
      <c r="H563" s="597"/>
      <c r="I563" s="597"/>
      <c r="J563" s="595"/>
      <c r="K563" s="595"/>
      <c r="L563" s="595"/>
    </row>
    <row r="564" spans="1:12" x14ac:dyDescent="0.25">
      <c r="A564" s="596"/>
      <c r="B564" s="595"/>
      <c r="C564" s="595"/>
      <c r="D564" s="595"/>
      <c r="E564" s="595"/>
      <c r="F564" s="595"/>
      <c r="G564" s="595"/>
      <c r="H564" s="597"/>
      <c r="I564" s="597"/>
      <c r="J564" s="595"/>
      <c r="K564" s="595"/>
      <c r="L564" s="595"/>
    </row>
    <row r="565" spans="1:12" x14ac:dyDescent="0.25">
      <c r="A565" s="596"/>
      <c r="B565" s="595"/>
      <c r="C565" s="595"/>
      <c r="D565" s="595"/>
      <c r="E565" s="595"/>
      <c r="F565" s="595"/>
      <c r="G565" s="595"/>
      <c r="H565" s="597"/>
      <c r="I565" s="597"/>
      <c r="J565" s="595"/>
      <c r="K565" s="595"/>
      <c r="L565" s="595"/>
    </row>
    <row r="566" spans="1:12" x14ac:dyDescent="0.25">
      <c r="A566" s="596"/>
      <c r="B566" s="595"/>
      <c r="C566" s="595"/>
      <c r="D566" s="595"/>
      <c r="E566" s="595"/>
      <c r="F566" s="595"/>
      <c r="G566" s="595"/>
      <c r="H566" s="597"/>
      <c r="I566" s="597"/>
      <c r="J566" s="595"/>
      <c r="K566" s="595"/>
      <c r="L566" s="595"/>
    </row>
    <row r="567" spans="1:12" x14ac:dyDescent="0.25">
      <c r="A567" s="596"/>
      <c r="B567" s="595"/>
      <c r="C567" s="595"/>
      <c r="D567" s="595"/>
      <c r="E567" s="595"/>
      <c r="F567" s="595"/>
      <c r="G567" s="595"/>
      <c r="H567" s="597"/>
      <c r="I567" s="597"/>
      <c r="J567" s="595"/>
      <c r="K567" s="595"/>
      <c r="L567" s="595"/>
    </row>
    <row r="568" spans="1:12" x14ac:dyDescent="0.25">
      <c r="A568" s="596"/>
      <c r="B568" s="595"/>
      <c r="C568" s="595"/>
      <c r="D568" s="595"/>
      <c r="E568" s="595"/>
      <c r="F568" s="595"/>
      <c r="G568" s="595"/>
      <c r="H568" s="597"/>
      <c r="I568" s="597"/>
      <c r="J568" s="595"/>
      <c r="K568" s="595"/>
      <c r="L568" s="595"/>
    </row>
    <row r="569" spans="1:12" x14ac:dyDescent="0.25">
      <c r="A569" s="596"/>
      <c r="B569" s="595"/>
      <c r="C569" s="595"/>
      <c r="D569" s="595"/>
      <c r="E569" s="595"/>
      <c r="F569" s="595"/>
      <c r="G569" s="595"/>
      <c r="H569" s="597"/>
      <c r="I569" s="597"/>
      <c r="J569" s="595"/>
      <c r="K569" s="595"/>
      <c r="L569" s="595"/>
    </row>
    <row r="570" spans="1:12" x14ac:dyDescent="0.25">
      <c r="A570" s="596"/>
      <c r="B570" s="595"/>
      <c r="C570" s="595"/>
      <c r="D570" s="595"/>
      <c r="E570" s="595"/>
      <c r="F570" s="595"/>
      <c r="G570" s="595"/>
      <c r="H570" s="597"/>
      <c r="I570" s="597"/>
      <c r="J570" s="595"/>
      <c r="K570" s="595"/>
      <c r="L570" s="595"/>
    </row>
    <row r="571" spans="1:12" x14ac:dyDescent="0.25">
      <c r="A571" s="596"/>
      <c r="B571" s="595"/>
      <c r="C571" s="595"/>
      <c r="D571" s="595"/>
      <c r="E571" s="595"/>
      <c r="F571" s="595"/>
      <c r="G571" s="595"/>
      <c r="H571" s="597"/>
      <c r="I571" s="597"/>
      <c r="J571" s="595"/>
      <c r="K571" s="595"/>
      <c r="L571" s="595"/>
    </row>
    <row r="572" spans="1:12" x14ac:dyDescent="0.25">
      <c r="A572" s="596"/>
      <c r="B572" s="595"/>
      <c r="C572" s="595"/>
      <c r="D572" s="595"/>
      <c r="E572" s="595"/>
      <c r="F572" s="595"/>
      <c r="G572" s="595"/>
      <c r="H572" s="597"/>
      <c r="I572" s="597"/>
      <c r="J572" s="595"/>
      <c r="K572" s="595"/>
      <c r="L572" s="595"/>
    </row>
    <row r="573" spans="1:12" x14ac:dyDescent="0.25">
      <c r="A573" s="596"/>
      <c r="B573" s="595"/>
      <c r="C573" s="595"/>
      <c r="D573" s="595"/>
      <c r="E573" s="595"/>
      <c r="F573" s="595"/>
      <c r="G573" s="595"/>
      <c r="H573" s="597"/>
      <c r="I573" s="597"/>
      <c r="J573" s="595"/>
      <c r="K573" s="595"/>
      <c r="L573" s="595"/>
    </row>
    <row r="574" spans="1:12" x14ac:dyDescent="0.25">
      <c r="A574" s="596"/>
      <c r="B574" s="595"/>
      <c r="C574" s="595"/>
      <c r="D574" s="595"/>
      <c r="E574" s="595"/>
      <c r="F574" s="595"/>
      <c r="G574" s="595"/>
      <c r="H574" s="597"/>
      <c r="I574" s="597"/>
      <c r="J574" s="595"/>
      <c r="K574" s="595"/>
      <c r="L574" s="595"/>
    </row>
    <row r="575" spans="1:12" x14ac:dyDescent="0.25">
      <c r="A575" s="596"/>
      <c r="B575" s="595"/>
      <c r="C575" s="595"/>
      <c r="D575" s="595"/>
      <c r="E575" s="595"/>
      <c r="F575" s="595"/>
      <c r="G575" s="595"/>
      <c r="H575" s="597"/>
      <c r="I575" s="597"/>
      <c r="J575" s="595"/>
      <c r="K575" s="595"/>
      <c r="L575" s="595"/>
    </row>
    <row r="576" spans="1:12" x14ac:dyDescent="0.25">
      <c r="A576" s="596"/>
      <c r="B576" s="595"/>
      <c r="C576" s="595"/>
      <c r="D576" s="595"/>
      <c r="E576" s="595"/>
      <c r="F576" s="595"/>
      <c r="G576" s="595"/>
      <c r="H576" s="597"/>
      <c r="I576" s="597"/>
      <c r="J576" s="595"/>
      <c r="K576" s="595"/>
      <c r="L576" s="595"/>
    </row>
    <row r="577" spans="1:12" x14ac:dyDescent="0.25">
      <c r="A577" s="596"/>
      <c r="B577" s="595"/>
      <c r="C577" s="595"/>
      <c r="D577" s="595"/>
      <c r="E577" s="595"/>
      <c r="F577" s="595"/>
      <c r="G577" s="595"/>
      <c r="H577" s="597"/>
      <c r="I577" s="597"/>
      <c r="J577" s="595"/>
      <c r="K577" s="595"/>
      <c r="L577" s="595"/>
    </row>
    <row r="578" spans="1:12" x14ac:dyDescent="0.25">
      <c r="A578" s="596"/>
      <c r="B578" s="595"/>
      <c r="C578" s="595"/>
      <c r="D578" s="595"/>
      <c r="E578" s="595"/>
      <c r="F578" s="595"/>
      <c r="G578" s="595"/>
      <c r="H578" s="597"/>
      <c r="I578" s="597"/>
      <c r="J578" s="595"/>
      <c r="K578" s="595"/>
      <c r="L578" s="595"/>
    </row>
    <row r="579" spans="1:12" x14ac:dyDescent="0.25">
      <c r="A579" s="596"/>
      <c r="B579" s="595"/>
      <c r="C579" s="595"/>
      <c r="D579" s="595"/>
      <c r="E579" s="595"/>
      <c r="F579" s="595"/>
      <c r="G579" s="595"/>
      <c r="H579" s="597"/>
      <c r="I579" s="597"/>
      <c r="J579" s="595"/>
      <c r="K579" s="595"/>
      <c r="L579" s="595"/>
    </row>
    <row r="580" spans="1:12" x14ac:dyDescent="0.25">
      <c r="A580" s="596"/>
      <c r="B580" s="595"/>
      <c r="C580" s="595"/>
      <c r="D580" s="595"/>
      <c r="E580" s="595"/>
      <c r="F580" s="595"/>
      <c r="G580" s="595"/>
      <c r="H580" s="597"/>
      <c r="I580" s="597"/>
      <c r="J580" s="595"/>
      <c r="K580" s="595"/>
      <c r="L580" s="595"/>
    </row>
    <row r="581" spans="1:12" x14ac:dyDescent="0.25">
      <c r="A581" s="596"/>
      <c r="B581" s="595"/>
      <c r="C581" s="595"/>
      <c r="D581" s="595"/>
      <c r="E581" s="595"/>
      <c r="F581" s="595"/>
      <c r="G581" s="595"/>
      <c r="H581" s="597"/>
      <c r="I581" s="597"/>
      <c r="J581" s="595"/>
      <c r="K581" s="595"/>
      <c r="L581" s="595"/>
    </row>
    <row r="582" spans="1:12" x14ac:dyDescent="0.25">
      <c r="A582" s="596"/>
      <c r="B582" s="595"/>
      <c r="C582" s="595"/>
      <c r="D582" s="595"/>
      <c r="E582" s="595"/>
      <c r="F582" s="595"/>
      <c r="G582" s="595"/>
      <c r="H582" s="597"/>
      <c r="I582" s="597"/>
      <c r="J582" s="595"/>
      <c r="K582" s="595"/>
      <c r="L582" s="595"/>
    </row>
    <row r="583" spans="1:12" x14ac:dyDescent="0.25">
      <c r="A583" s="596"/>
      <c r="B583" s="595"/>
      <c r="C583" s="595"/>
      <c r="D583" s="595"/>
      <c r="E583" s="595"/>
      <c r="F583" s="595"/>
      <c r="G583" s="595"/>
      <c r="H583" s="597"/>
      <c r="I583" s="597"/>
      <c r="J583" s="595"/>
      <c r="K583" s="595"/>
      <c r="L583" s="595"/>
    </row>
    <row r="584" spans="1:12" x14ac:dyDescent="0.25">
      <c r="A584" s="596"/>
      <c r="B584" s="595"/>
      <c r="C584" s="595"/>
      <c r="D584" s="595"/>
      <c r="E584" s="595"/>
      <c r="F584" s="595"/>
      <c r="G584" s="595"/>
      <c r="H584" s="597"/>
      <c r="I584" s="597"/>
      <c r="J584" s="595"/>
      <c r="K584" s="595"/>
      <c r="L584" s="595"/>
    </row>
    <row r="585" spans="1:12" x14ac:dyDescent="0.25">
      <c r="A585" s="596"/>
      <c r="B585" s="595"/>
      <c r="C585" s="595"/>
      <c r="D585" s="595"/>
      <c r="E585" s="595"/>
      <c r="F585" s="595"/>
      <c r="G585" s="595"/>
      <c r="H585" s="597"/>
      <c r="I585" s="597"/>
      <c r="J585" s="595"/>
      <c r="K585" s="595"/>
      <c r="L585" s="595"/>
    </row>
    <row r="586" spans="1:12" x14ac:dyDescent="0.25">
      <c r="A586" s="596"/>
      <c r="B586" s="595"/>
      <c r="C586" s="595"/>
      <c r="D586" s="595"/>
      <c r="E586" s="595"/>
      <c r="F586" s="595"/>
      <c r="G586" s="595"/>
      <c r="H586" s="597"/>
      <c r="I586" s="597"/>
      <c r="J586" s="595"/>
      <c r="K586" s="595"/>
      <c r="L586" s="595"/>
    </row>
    <row r="587" spans="1:12" x14ac:dyDescent="0.25">
      <c r="A587" s="596"/>
      <c r="B587" s="595"/>
      <c r="C587" s="595"/>
      <c r="D587" s="595"/>
      <c r="E587" s="595"/>
      <c r="F587" s="595"/>
      <c r="G587" s="595"/>
      <c r="H587" s="597"/>
      <c r="I587" s="597"/>
      <c r="J587" s="595"/>
      <c r="K587" s="595"/>
      <c r="L587" s="595"/>
    </row>
    <row r="588" spans="1:12" x14ac:dyDescent="0.25">
      <c r="A588" s="596"/>
      <c r="B588" s="595"/>
      <c r="C588" s="595"/>
      <c r="D588" s="595"/>
      <c r="E588" s="595"/>
      <c r="F588" s="595"/>
      <c r="G588" s="595"/>
      <c r="H588" s="597"/>
      <c r="I588" s="597"/>
      <c r="J588" s="595"/>
      <c r="K588" s="595"/>
      <c r="L588" s="595"/>
    </row>
    <row r="589" spans="1:12" x14ac:dyDescent="0.25">
      <c r="A589" s="596"/>
      <c r="B589" s="595"/>
      <c r="C589" s="595"/>
      <c r="D589" s="595"/>
      <c r="E589" s="595"/>
      <c r="F589" s="595"/>
      <c r="G589" s="595"/>
      <c r="H589" s="597"/>
      <c r="I589" s="597"/>
      <c r="J589" s="595"/>
      <c r="K589" s="595"/>
      <c r="L589" s="595"/>
    </row>
    <row r="590" spans="1:12" x14ac:dyDescent="0.25">
      <c r="A590" s="596"/>
      <c r="B590" s="595"/>
      <c r="C590" s="595"/>
      <c r="D590" s="595"/>
      <c r="E590" s="595"/>
      <c r="F590" s="595"/>
      <c r="G590" s="595"/>
      <c r="H590" s="597"/>
      <c r="I590" s="597"/>
      <c r="J590" s="595"/>
      <c r="K590" s="595"/>
      <c r="L590" s="595"/>
    </row>
    <row r="591" spans="1:12" x14ac:dyDescent="0.25">
      <c r="A591" s="596"/>
      <c r="B591" s="595"/>
      <c r="C591" s="595"/>
      <c r="D591" s="595"/>
      <c r="E591" s="595"/>
      <c r="F591" s="595"/>
      <c r="G591" s="595"/>
      <c r="H591" s="597"/>
      <c r="I591" s="597"/>
      <c r="J591" s="595"/>
      <c r="K591" s="595"/>
      <c r="L591" s="595"/>
    </row>
    <row r="592" spans="1:12" x14ac:dyDescent="0.25">
      <c r="A592" s="596"/>
      <c r="B592" s="595"/>
      <c r="C592" s="595"/>
      <c r="D592" s="595"/>
      <c r="E592" s="595"/>
      <c r="F592" s="595"/>
      <c r="G592" s="595"/>
      <c r="H592" s="597"/>
      <c r="I592" s="597"/>
      <c r="J592" s="595"/>
      <c r="K592" s="595"/>
      <c r="L592" s="595"/>
    </row>
    <row r="593" spans="1:12" x14ac:dyDescent="0.25">
      <c r="A593" s="596"/>
      <c r="B593" s="595"/>
      <c r="C593" s="595"/>
      <c r="D593" s="595"/>
      <c r="E593" s="595"/>
      <c r="F593" s="595"/>
      <c r="G593" s="595"/>
      <c r="H593" s="597"/>
      <c r="I593" s="597"/>
      <c r="J593" s="595"/>
      <c r="K593" s="595"/>
      <c r="L593" s="595"/>
    </row>
    <row r="594" spans="1:12" x14ac:dyDescent="0.25">
      <c r="A594" s="596"/>
      <c r="B594" s="595"/>
      <c r="C594" s="595"/>
      <c r="D594" s="595"/>
      <c r="E594" s="595"/>
      <c r="F594" s="595"/>
      <c r="G594" s="595"/>
      <c r="H594" s="597"/>
      <c r="I594" s="597"/>
      <c r="J594" s="595"/>
      <c r="K594" s="595"/>
      <c r="L594" s="595"/>
    </row>
    <row r="595" spans="1:12" x14ac:dyDescent="0.25">
      <c r="A595" s="596"/>
      <c r="B595" s="595"/>
      <c r="C595" s="595"/>
      <c r="D595" s="595"/>
      <c r="E595" s="595"/>
      <c r="F595" s="595"/>
      <c r="G595" s="595"/>
      <c r="H595" s="597"/>
      <c r="I595" s="597"/>
      <c r="J595" s="595"/>
      <c r="K595" s="595"/>
      <c r="L595" s="595"/>
    </row>
    <row r="596" spans="1:12" x14ac:dyDescent="0.25">
      <c r="A596" s="596"/>
      <c r="B596" s="595"/>
      <c r="C596" s="595"/>
      <c r="D596" s="595"/>
      <c r="E596" s="595"/>
      <c r="F596" s="595"/>
      <c r="G596" s="595"/>
      <c r="H596" s="597"/>
      <c r="I596" s="597"/>
      <c r="J596" s="595"/>
      <c r="K596" s="595"/>
      <c r="L596" s="595"/>
    </row>
    <row r="597" spans="1:12" x14ac:dyDescent="0.25">
      <c r="A597" s="596"/>
      <c r="B597" s="595"/>
      <c r="C597" s="595"/>
      <c r="D597" s="595"/>
      <c r="E597" s="595"/>
      <c r="F597" s="595"/>
      <c r="G597" s="595"/>
      <c r="H597" s="597"/>
      <c r="I597" s="597"/>
      <c r="J597" s="595"/>
      <c r="K597" s="595"/>
      <c r="L597" s="595"/>
    </row>
    <row r="598" spans="1:12" x14ac:dyDescent="0.25">
      <c r="A598" s="596"/>
      <c r="B598" s="595"/>
      <c r="C598" s="595"/>
      <c r="D598" s="595"/>
      <c r="E598" s="595"/>
      <c r="F598" s="595"/>
      <c r="G598" s="595"/>
      <c r="H598" s="597"/>
      <c r="I598" s="597"/>
      <c r="J598" s="595"/>
      <c r="K598" s="595"/>
      <c r="L598" s="595"/>
    </row>
    <row r="599" spans="1:12" x14ac:dyDescent="0.25">
      <c r="A599" s="596"/>
      <c r="B599" s="595"/>
      <c r="C599" s="595"/>
      <c r="D599" s="595"/>
      <c r="E599" s="595"/>
      <c r="F599" s="595"/>
      <c r="G599" s="595"/>
      <c r="H599" s="597"/>
      <c r="I599" s="597"/>
      <c r="J599" s="595"/>
      <c r="K599" s="595"/>
      <c r="L599" s="595"/>
    </row>
    <row r="600" spans="1:12" x14ac:dyDescent="0.25">
      <c r="A600" s="596"/>
      <c r="B600" s="595"/>
      <c r="C600" s="595"/>
      <c r="D600" s="595"/>
      <c r="E600" s="595"/>
      <c r="F600" s="595"/>
      <c r="G600" s="595"/>
      <c r="H600" s="597"/>
      <c r="I600" s="597"/>
      <c r="J600" s="595"/>
      <c r="K600" s="595"/>
      <c r="L600" s="595"/>
    </row>
    <row r="601" spans="1:12" x14ac:dyDescent="0.25">
      <c r="A601" s="596"/>
      <c r="B601" s="595"/>
      <c r="C601" s="595"/>
      <c r="D601" s="595"/>
      <c r="E601" s="595"/>
      <c r="F601" s="595"/>
      <c r="G601" s="595"/>
      <c r="H601" s="597"/>
      <c r="I601" s="597"/>
      <c r="J601" s="595"/>
      <c r="K601" s="595"/>
      <c r="L601" s="595"/>
    </row>
    <row r="602" spans="1:12" x14ac:dyDescent="0.25">
      <c r="A602" s="596"/>
      <c r="B602" s="595"/>
      <c r="C602" s="595"/>
      <c r="D602" s="595"/>
      <c r="E602" s="595"/>
      <c r="F602" s="595"/>
      <c r="G602" s="595"/>
      <c r="H602" s="597"/>
      <c r="I602" s="597"/>
      <c r="J602" s="595"/>
      <c r="K602" s="595"/>
      <c r="L602" s="595"/>
    </row>
    <row r="603" spans="1:12" x14ac:dyDescent="0.25">
      <c r="A603" s="596"/>
      <c r="B603" s="595"/>
      <c r="C603" s="595"/>
      <c r="D603" s="595"/>
      <c r="E603" s="595"/>
      <c r="F603" s="595"/>
      <c r="G603" s="595"/>
      <c r="H603" s="597"/>
      <c r="I603" s="597"/>
      <c r="J603" s="595"/>
      <c r="K603" s="595"/>
      <c r="L603" s="595"/>
    </row>
    <row r="604" spans="1:12" x14ac:dyDescent="0.25">
      <c r="A604" s="596"/>
      <c r="B604" s="595"/>
      <c r="C604" s="595"/>
      <c r="D604" s="595"/>
      <c r="E604" s="595"/>
      <c r="F604" s="595"/>
      <c r="G604" s="595"/>
      <c r="H604" s="597"/>
      <c r="I604" s="597"/>
      <c r="J604" s="595"/>
      <c r="K604" s="595"/>
      <c r="L604" s="595"/>
    </row>
    <row r="605" spans="1:12" x14ac:dyDescent="0.25">
      <c r="A605" s="596"/>
      <c r="B605" s="595"/>
      <c r="C605" s="595"/>
      <c r="D605" s="595"/>
      <c r="E605" s="595"/>
      <c r="F605" s="595"/>
      <c r="G605" s="595"/>
      <c r="H605" s="597"/>
      <c r="I605" s="597"/>
      <c r="J605" s="595"/>
      <c r="K605" s="595"/>
      <c r="L605" s="595"/>
    </row>
    <row r="606" spans="1:12" x14ac:dyDescent="0.25">
      <c r="A606" s="596"/>
      <c r="B606" s="595"/>
      <c r="C606" s="595"/>
      <c r="D606" s="595"/>
      <c r="E606" s="595"/>
      <c r="F606" s="595"/>
      <c r="G606" s="595"/>
      <c r="H606" s="597"/>
      <c r="I606" s="597"/>
      <c r="J606" s="595"/>
      <c r="K606" s="595"/>
      <c r="L606" s="595"/>
    </row>
    <row r="607" spans="1:12" x14ac:dyDescent="0.25">
      <c r="A607" s="596"/>
      <c r="B607" s="595"/>
      <c r="C607" s="595"/>
      <c r="D607" s="595"/>
      <c r="E607" s="595"/>
      <c r="F607" s="595"/>
      <c r="G607" s="595"/>
      <c r="H607" s="597"/>
      <c r="I607" s="597"/>
      <c r="J607" s="595"/>
      <c r="K607" s="595"/>
      <c r="L607" s="595"/>
    </row>
    <row r="608" spans="1:12" x14ac:dyDescent="0.25">
      <c r="A608" s="596"/>
      <c r="B608" s="595"/>
      <c r="C608" s="595"/>
      <c r="D608" s="595"/>
      <c r="E608" s="595"/>
      <c r="F608" s="595"/>
      <c r="G608" s="595"/>
      <c r="H608" s="597"/>
      <c r="I608" s="597"/>
      <c r="J608" s="595"/>
      <c r="K608" s="595"/>
      <c r="L608" s="595"/>
    </row>
    <row r="609" spans="1:12" x14ac:dyDescent="0.25">
      <c r="A609" s="596"/>
      <c r="B609" s="595"/>
      <c r="C609" s="595"/>
      <c r="D609" s="595"/>
      <c r="E609" s="595"/>
      <c r="F609" s="595"/>
      <c r="G609" s="595"/>
      <c r="H609" s="597"/>
      <c r="I609" s="597"/>
      <c r="J609" s="595"/>
      <c r="K609" s="595"/>
      <c r="L609" s="595"/>
    </row>
    <row r="610" spans="1:12" x14ac:dyDescent="0.25">
      <c r="A610" s="596"/>
      <c r="B610" s="595"/>
      <c r="C610" s="595"/>
      <c r="D610" s="595"/>
      <c r="E610" s="595"/>
      <c r="F610" s="595"/>
      <c r="G610" s="595"/>
      <c r="H610" s="597"/>
      <c r="I610" s="597"/>
      <c r="J610" s="595"/>
      <c r="K610" s="595"/>
      <c r="L610" s="595"/>
    </row>
    <row r="611" spans="1:12" x14ac:dyDescent="0.25">
      <c r="A611" s="596"/>
      <c r="B611" s="595"/>
      <c r="C611" s="595"/>
      <c r="D611" s="595"/>
      <c r="E611" s="595"/>
      <c r="F611" s="595"/>
      <c r="G611" s="595"/>
      <c r="H611" s="597"/>
      <c r="I611" s="597"/>
      <c r="J611" s="595"/>
      <c r="K611" s="595"/>
      <c r="L611" s="595"/>
    </row>
    <row r="612" spans="1:12" x14ac:dyDescent="0.25">
      <c r="A612" s="596"/>
      <c r="B612" s="595"/>
      <c r="C612" s="595"/>
      <c r="D612" s="595"/>
      <c r="E612" s="595"/>
      <c r="F612" s="595"/>
      <c r="G612" s="595"/>
      <c r="H612" s="597"/>
      <c r="I612" s="597"/>
      <c r="J612" s="595"/>
      <c r="K612" s="595"/>
      <c r="L612" s="595"/>
    </row>
    <row r="613" spans="1:12" x14ac:dyDescent="0.25">
      <c r="A613" s="596"/>
      <c r="B613" s="595"/>
      <c r="C613" s="595"/>
      <c r="D613" s="595"/>
      <c r="E613" s="595"/>
      <c r="F613" s="595"/>
      <c r="G613" s="595"/>
      <c r="H613" s="597"/>
      <c r="I613" s="597"/>
      <c r="J613" s="595"/>
      <c r="K613" s="595"/>
      <c r="L613" s="595"/>
    </row>
    <row r="614" spans="1:12" x14ac:dyDescent="0.25">
      <c r="A614" s="596"/>
      <c r="B614" s="595"/>
      <c r="C614" s="595"/>
      <c r="D614" s="595"/>
      <c r="E614" s="595"/>
      <c r="F614" s="595"/>
      <c r="G614" s="595"/>
      <c r="H614" s="597"/>
      <c r="I614" s="597"/>
      <c r="J614" s="595"/>
      <c r="K614" s="595"/>
      <c r="L614" s="595"/>
    </row>
    <row r="615" spans="1:12" x14ac:dyDescent="0.25">
      <c r="A615" s="596"/>
      <c r="B615" s="595"/>
      <c r="C615" s="595"/>
      <c r="D615" s="595"/>
      <c r="E615" s="595"/>
      <c r="F615" s="595"/>
      <c r="G615" s="595"/>
      <c r="H615" s="597"/>
      <c r="I615" s="597"/>
      <c r="J615" s="595"/>
      <c r="K615" s="595"/>
      <c r="L615" s="595"/>
    </row>
    <row r="616" spans="1:12" x14ac:dyDescent="0.25">
      <c r="A616" s="596"/>
      <c r="B616" s="595"/>
      <c r="C616" s="595"/>
      <c r="D616" s="595"/>
      <c r="E616" s="595"/>
      <c r="F616" s="595"/>
      <c r="G616" s="595"/>
      <c r="H616" s="597"/>
      <c r="I616" s="597"/>
      <c r="J616" s="595"/>
      <c r="K616" s="595"/>
      <c r="L616" s="595"/>
    </row>
    <row r="617" spans="1:12" x14ac:dyDescent="0.25">
      <c r="A617" s="596"/>
      <c r="B617" s="595"/>
      <c r="C617" s="595"/>
      <c r="D617" s="595"/>
      <c r="E617" s="595"/>
      <c r="F617" s="595"/>
      <c r="G617" s="595"/>
      <c r="H617" s="597"/>
      <c r="I617" s="597"/>
      <c r="J617" s="595"/>
      <c r="K617" s="595"/>
      <c r="L617" s="595"/>
    </row>
    <row r="618" spans="1:12" x14ac:dyDescent="0.25">
      <c r="A618" s="596"/>
      <c r="B618" s="595"/>
      <c r="C618" s="595"/>
      <c r="D618" s="595"/>
      <c r="E618" s="595"/>
      <c r="F618" s="595"/>
      <c r="G618" s="595"/>
      <c r="H618" s="597"/>
      <c r="I618" s="597"/>
      <c r="J618" s="595"/>
      <c r="K618" s="595"/>
      <c r="L618" s="595"/>
    </row>
    <row r="619" spans="1:12" x14ac:dyDescent="0.25">
      <c r="A619" s="596"/>
      <c r="B619" s="595"/>
      <c r="C619" s="595"/>
      <c r="D619" s="595"/>
      <c r="E619" s="595"/>
      <c r="F619" s="595"/>
      <c r="G619" s="595"/>
      <c r="H619" s="597"/>
      <c r="I619" s="597"/>
      <c r="J619" s="595"/>
      <c r="K619" s="595"/>
      <c r="L619" s="595"/>
    </row>
    <row r="620" spans="1:12" x14ac:dyDescent="0.25">
      <c r="A620" s="596"/>
      <c r="B620" s="595"/>
      <c r="C620" s="595"/>
      <c r="D620" s="595"/>
      <c r="E620" s="595"/>
      <c r="F620" s="595"/>
      <c r="G620" s="595"/>
      <c r="H620" s="597"/>
      <c r="I620" s="597"/>
      <c r="J620" s="595"/>
      <c r="K620" s="595"/>
      <c r="L620" s="595"/>
    </row>
    <row r="621" spans="1:12" x14ac:dyDescent="0.25">
      <c r="A621" s="596"/>
      <c r="B621" s="595"/>
      <c r="C621" s="595"/>
      <c r="D621" s="595"/>
      <c r="E621" s="595"/>
      <c r="F621" s="595"/>
      <c r="G621" s="595"/>
      <c r="H621" s="597"/>
      <c r="I621" s="597"/>
      <c r="J621" s="595"/>
      <c r="K621" s="595"/>
      <c r="L621" s="595"/>
    </row>
    <row r="622" spans="1:12" x14ac:dyDescent="0.25">
      <c r="A622" s="596"/>
      <c r="B622" s="595"/>
      <c r="C622" s="595"/>
      <c r="D622" s="595"/>
      <c r="E622" s="595"/>
      <c r="F622" s="595"/>
      <c r="G622" s="595"/>
      <c r="H622" s="597"/>
      <c r="I622" s="597"/>
      <c r="J622" s="595"/>
      <c r="K622" s="595"/>
      <c r="L622" s="595"/>
    </row>
    <row r="623" spans="1:12" x14ac:dyDescent="0.25">
      <c r="A623" s="596"/>
      <c r="B623" s="595"/>
      <c r="C623" s="595"/>
      <c r="D623" s="595"/>
      <c r="E623" s="595"/>
      <c r="F623" s="595"/>
      <c r="G623" s="595"/>
      <c r="H623" s="597"/>
      <c r="I623" s="597"/>
      <c r="J623" s="595"/>
      <c r="K623" s="595"/>
      <c r="L623" s="595"/>
    </row>
    <row r="624" spans="1:12" x14ac:dyDescent="0.25">
      <c r="A624" s="596"/>
      <c r="B624" s="595"/>
      <c r="C624" s="595"/>
      <c r="D624" s="595"/>
      <c r="E624" s="595"/>
      <c r="F624" s="595"/>
      <c r="G624" s="595"/>
      <c r="H624" s="597"/>
      <c r="I624" s="597"/>
      <c r="J624" s="595"/>
      <c r="K624" s="595"/>
      <c r="L624" s="595"/>
    </row>
    <row r="625" spans="1:12" x14ac:dyDescent="0.25">
      <c r="A625" s="596"/>
      <c r="B625" s="595"/>
      <c r="C625" s="595"/>
      <c r="D625" s="595"/>
      <c r="E625" s="595"/>
      <c r="F625" s="595"/>
      <c r="G625" s="595"/>
      <c r="H625" s="597"/>
      <c r="I625" s="597"/>
      <c r="J625" s="595"/>
      <c r="K625" s="595"/>
      <c r="L625" s="595"/>
    </row>
    <row r="626" spans="1:12" x14ac:dyDescent="0.25">
      <c r="A626" s="596"/>
      <c r="B626" s="595"/>
      <c r="C626" s="595"/>
      <c r="D626" s="595"/>
      <c r="E626" s="595"/>
      <c r="F626" s="595"/>
      <c r="G626" s="595"/>
      <c r="H626" s="597"/>
      <c r="I626" s="597"/>
      <c r="J626" s="595"/>
      <c r="K626" s="595"/>
      <c r="L626" s="595"/>
    </row>
    <row r="627" spans="1:12" x14ac:dyDescent="0.25">
      <c r="A627" s="596"/>
      <c r="B627" s="595"/>
      <c r="C627" s="595"/>
      <c r="D627" s="595"/>
      <c r="E627" s="595"/>
      <c r="F627" s="595"/>
      <c r="G627" s="595"/>
      <c r="H627" s="597"/>
      <c r="I627" s="597"/>
      <c r="J627" s="595"/>
      <c r="K627" s="595"/>
      <c r="L627" s="595"/>
    </row>
    <row r="628" spans="1:12" x14ac:dyDescent="0.25">
      <c r="A628" s="596"/>
      <c r="B628" s="595"/>
      <c r="C628" s="595"/>
      <c r="D628" s="595"/>
      <c r="E628" s="595"/>
      <c r="F628" s="595"/>
      <c r="G628" s="595"/>
      <c r="H628" s="597"/>
      <c r="I628" s="597"/>
      <c r="J628" s="595"/>
      <c r="K628" s="595"/>
      <c r="L628" s="595"/>
    </row>
    <row r="629" spans="1:12" x14ac:dyDescent="0.25">
      <c r="A629" s="596"/>
      <c r="B629" s="595"/>
      <c r="C629" s="595"/>
      <c r="D629" s="595"/>
      <c r="E629" s="595"/>
      <c r="F629" s="595"/>
      <c r="G629" s="595"/>
      <c r="H629" s="597"/>
      <c r="I629" s="597"/>
      <c r="J629" s="595"/>
      <c r="K629" s="595"/>
      <c r="L629" s="595"/>
    </row>
    <row r="630" spans="1:12" x14ac:dyDescent="0.25">
      <c r="A630" s="596"/>
      <c r="B630" s="595"/>
      <c r="C630" s="595"/>
      <c r="D630" s="595"/>
      <c r="E630" s="595"/>
      <c r="F630" s="595"/>
      <c r="G630" s="595"/>
      <c r="H630" s="597"/>
      <c r="I630" s="597"/>
      <c r="J630" s="595"/>
      <c r="K630" s="595"/>
      <c r="L630" s="595"/>
    </row>
    <row r="631" spans="1:12" x14ac:dyDescent="0.25">
      <c r="A631" s="596"/>
      <c r="B631" s="595"/>
      <c r="C631" s="595"/>
      <c r="D631" s="595"/>
      <c r="E631" s="595"/>
      <c r="F631" s="595"/>
      <c r="G631" s="595"/>
      <c r="H631" s="597"/>
      <c r="I631" s="597"/>
      <c r="J631" s="595"/>
      <c r="K631" s="595"/>
      <c r="L631" s="595"/>
    </row>
    <row r="632" spans="1:12" x14ac:dyDescent="0.25">
      <c r="A632" s="596"/>
      <c r="B632" s="595"/>
      <c r="C632" s="595"/>
      <c r="D632" s="595"/>
      <c r="E632" s="595"/>
      <c r="F632" s="595"/>
      <c r="G632" s="595"/>
      <c r="H632" s="597"/>
      <c r="I632" s="597"/>
      <c r="J632" s="595"/>
      <c r="K632" s="595"/>
      <c r="L632" s="595"/>
    </row>
    <row r="633" spans="1:12" x14ac:dyDescent="0.25">
      <c r="A633" s="596"/>
      <c r="B633" s="595"/>
      <c r="C633" s="595"/>
      <c r="D633" s="595"/>
      <c r="E633" s="595"/>
      <c r="F633" s="595"/>
      <c r="G633" s="595"/>
      <c r="H633" s="597"/>
      <c r="I633" s="597"/>
      <c r="J633" s="595"/>
      <c r="K633" s="595"/>
      <c r="L633" s="595"/>
    </row>
    <row r="634" spans="1:12" x14ac:dyDescent="0.25">
      <c r="A634" s="596"/>
      <c r="B634" s="595"/>
      <c r="C634" s="595"/>
      <c r="D634" s="595"/>
      <c r="E634" s="595"/>
      <c r="F634" s="595"/>
      <c r="G634" s="595"/>
      <c r="H634" s="597"/>
      <c r="I634" s="597"/>
      <c r="J634" s="595"/>
      <c r="K634" s="595"/>
      <c r="L634" s="595"/>
    </row>
    <row r="635" spans="1:12" x14ac:dyDescent="0.25">
      <c r="A635" s="596"/>
      <c r="B635" s="595"/>
      <c r="C635" s="595"/>
      <c r="D635" s="595"/>
      <c r="E635" s="595"/>
      <c r="F635" s="595"/>
      <c r="G635" s="595"/>
      <c r="H635" s="597"/>
      <c r="I635" s="597"/>
      <c r="J635" s="595"/>
      <c r="K635" s="595"/>
      <c r="L635" s="595"/>
    </row>
    <row r="636" spans="1:12" x14ac:dyDescent="0.25">
      <c r="A636" s="596"/>
      <c r="B636" s="595"/>
      <c r="C636" s="595"/>
      <c r="D636" s="595"/>
      <c r="E636" s="595"/>
      <c r="F636" s="595"/>
      <c r="G636" s="595"/>
      <c r="H636" s="597"/>
      <c r="I636" s="597"/>
      <c r="J636" s="595"/>
      <c r="K636" s="595"/>
      <c r="L636" s="595"/>
    </row>
    <row r="637" spans="1:12" x14ac:dyDescent="0.25">
      <c r="A637" s="596"/>
      <c r="B637" s="595"/>
      <c r="C637" s="595"/>
      <c r="D637" s="595"/>
      <c r="E637" s="595"/>
      <c r="F637" s="595"/>
      <c r="G637" s="595"/>
      <c r="H637" s="597"/>
      <c r="I637" s="597"/>
      <c r="J637" s="595"/>
      <c r="K637" s="595"/>
      <c r="L637" s="595"/>
    </row>
    <row r="638" spans="1:12" x14ac:dyDescent="0.25">
      <c r="A638" s="596"/>
      <c r="B638" s="595"/>
      <c r="C638" s="595"/>
      <c r="D638" s="595"/>
      <c r="E638" s="595"/>
      <c r="F638" s="595"/>
      <c r="G638" s="595"/>
      <c r="H638" s="597"/>
      <c r="I638" s="597"/>
      <c r="J638" s="595"/>
      <c r="K638" s="595"/>
      <c r="L638" s="595"/>
    </row>
    <row r="639" spans="1:12" x14ac:dyDescent="0.25">
      <c r="A639" s="596"/>
      <c r="B639" s="595"/>
      <c r="C639" s="595"/>
      <c r="D639" s="595"/>
      <c r="E639" s="595"/>
      <c r="F639" s="595"/>
      <c r="G639" s="595"/>
      <c r="H639" s="597"/>
      <c r="I639" s="597"/>
      <c r="J639" s="595"/>
      <c r="K639" s="595"/>
      <c r="L639" s="595"/>
    </row>
    <row r="640" spans="1:12" x14ac:dyDescent="0.25">
      <c r="A640" s="596"/>
      <c r="B640" s="595"/>
      <c r="C640" s="595"/>
      <c r="D640" s="595"/>
      <c r="E640" s="595"/>
      <c r="F640" s="595"/>
      <c r="G640" s="595"/>
      <c r="H640" s="597"/>
      <c r="I640" s="597"/>
      <c r="J640" s="595"/>
      <c r="K640" s="595"/>
      <c r="L640" s="595"/>
    </row>
    <row r="641" spans="1:12" x14ac:dyDescent="0.25">
      <c r="A641" s="596"/>
      <c r="B641" s="595"/>
      <c r="C641" s="595"/>
      <c r="D641" s="595"/>
      <c r="E641" s="595"/>
      <c r="F641" s="595"/>
      <c r="G641" s="595"/>
      <c r="H641" s="597"/>
      <c r="I641" s="597"/>
      <c r="J641" s="595"/>
      <c r="K641" s="595"/>
      <c r="L641" s="595"/>
    </row>
    <row r="642" spans="1:12" x14ac:dyDescent="0.25">
      <c r="A642" s="596"/>
      <c r="B642" s="595"/>
      <c r="C642" s="595"/>
      <c r="D642" s="595"/>
      <c r="E642" s="595"/>
      <c r="F642" s="595"/>
      <c r="G642" s="595"/>
      <c r="H642" s="597"/>
      <c r="I642" s="597"/>
      <c r="J642" s="595"/>
      <c r="K642" s="595"/>
      <c r="L642" s="595"/>
    </row>
    <row r="643" spans="1:12" x14ac:dyDescent="0.25">
      <c r="A643" s="596"/>
      <c r="B643" s="595"/>
      <c r="C643" s="595"/>
      <c r="D643" s="595"/>
      <c r="E643" s="595"/>
      <c r="F643" s="595"/>
      <c r="G643" s="595"/>
      <c r="H643" s="597"/>
      <c r="I643" s="597"/>
      <c r="J643" s="595"/>
      <c r="K643" s="595"/>
      <c r="L643" s="595"/>
    </row>
    <row r="644" spans="1:12" x14ac:dyDescent="0.25">
      <c r="A644" s="596"/>
      <c r="B644" s="595"/>
      <c r="C644" s="595"/>
      <c r="D644" s="595"/>
      <c r="E644" s="595"/>
      <c r="F644" s="595"/>
      <c r="G644" s="595"/>
      <c r="H644" s="597"/>
      <c r="I644" s="597"/>
      <c r="J644" s="595"/>
      <c r="K644" s="595"/>
      <c r="L644" s="595"/>
    </row>
    <row r="645" spans="1:12" x14ac:dyDescent="0.25">
      <c r="A645" s="596"/>
      <c r="B645" s="595"/>
      <c r="C645" s="595"/>
      <c r="D645" s="595"/>
      <c r="E645" s="595"/>
      <c r="F645" s="595"/>
      <c r="G645" s="595"/>
      <c r="H645" s="597"/>
      <c r="I645" s="597"/>
      <c r="J645" s="595"/>
      <c r="K645" s="595"/>
      <c r="L645" s="595"/>
    </row>
    <row r="646" spans="1:12" x14ac:dyDescent="0.25">
      <c r="A646" s="596"/>
      <c r="B646" s="595"/>
      <c r="C646" s="595"/>
      <c r="D646" s="595"/>
      <c r="E646" s="595"/>
      <c r="F646" s="595"/>
      <c r="G646" s="595"/>
      <c r="H646" s="597"/>
      <c r="I646" s="597"/>
      <c r="J646" s="595"/>
      <c r="K646" s="595"/>
      <c r="L646" s="595"/>
    </row>
    <row r="647" spans="1:12" x14ac:dyDescent="0.25">
      <c r="A647" s="596"/>
      <c r="B647" s="595"/>
      <c r="C647" s="595"/>
      <c r="D647" s="595"/>
      <c r="E647" s="595"/>
      <c r="F647" s="595"/>
      <c r="G647" s="595"/>
      <c r="H647" s="597"/>
      <c r="I647" s="597"/>
      <c r="J647" s="595"/>
      <c r="K647" s="595"/>
      <c r="L647" s="595"/>
    </row>
    <row r="648" spans="1:12" x14ac:dyDescent="0.25">
      <c r="A648" s="596"/>
      <c r="B648" s="595"/>
      <c r="C648" s="595"/>
      <c r="D648" s="595"/>
      <c r="E648" s="595"/>
      <c r="F648" s="595"/>
      <c r="G648" s="595"/>
      <c r="H648" s="597"/>
      <c r="I648" s="597"/>
      <c r="J648" s="595"/>
      <c r="K648" s="595"/>
      <c r="L648" s="595"/>
    </row>
    <row r="649" spans="1:12" x14ac:dyDescent="0.25">
      <c r="A649" s="596"/>
      <c r="B649" s="595"/>
      <c r="C649" s="595"/>
      <c r="D649" s="595"/>
      <c r="E649" s="595"/>
      <c r="F649" s="595"/>
      <c r="G649" s="595"/>
      <c r="H649" s="597"/>
      <c r="I649" s="597"/>
      <c r="J649" s="595"/>
      <c r="K649" s="595"/>
      <c r="L649" s="595"/>
    </row>
    <row r="650" spans="1:12" x14ac:dyDescent="0.25">
      <c r="A650" s="596"/>
      <c r="B650" s="595"/>
      <c r="C650" s="595"/>
      <c r="D650" s="595"/>
      <c r="E650" s="595"/>
      <c r="F650" s="595"/>
      <c r="G650" s="595"/>
      <c r="H650" s="597"/>
      <c r="I650" s="597"/>
      <c r="J650" s="595"/>
      <c r="K650" s="595"/>
      <c r="L650" s="595"/>
    </row>
    <row r="651" spans="1:12" x14ac:dyDescent="0.25">
      <c r="A651" s="596"/>
      <c r="B651" s="595"/>
      <c r="C651" s="595"/>
      <c r="D651" s="595"/>
      <c r="E651" s="595"/>
      <c r="F651" s="595"/>
      <c r="G651" s="595"/>
      <c r="H651" s="597"/>
      <c r="I651" s="597"/>
      <c r="J651" s="595"/>
      <c r="K651" s="595"/>
      <c r="L651" s="595"/>
    </row>
    <row r="652" spans="1:12" x14ac:dyDescent="0.25">
      <c r="A652" s="596"/>
      <c r="B652" s="595"/>
      <c r="C652" s="595"/>
      <c r="D652" s="595"/>
      <c r="E652" s="595"/>
      <c r="F652" s="595"/>
      <c r="G652" s="595"/>
      <c r="H652" s="597"/>
      <c r="I652" s="597"/>
      <c r="J652" s="595"/>
      <c r="K652" s="595"/>
      <c r="L652" s="595"/>
    </row>
    <row r="653" spans="1:12" x14ac:dyDescent="0.25">
      <c r="A653" s="596"/>
      <c r="B653" s="595"/>
      <c r="C653" s="595"/>
      <c r="D653" s="595"/>
      <c r="E653" s="595"/>
      <c r="F653" s="595"/>
      <c r="G653" s="595"/>
      <c r="H653" s="597"/>
      <c r="I653" s="597"/>
      <c r="J653" s="595"/>
      <c r="K653" s="595"/>
      <c r="L653" s="595"/>
    </row>
    <row r="654" spans="1:12" x14ac:dyDescent="0.25">
      <c r="A654" s="596"/>
      <c r="B654" s="595"/>
      <c r="C654" s="595"/>
      <c r="D654" s="595"/>
      <c r="E654" s="595"/>
      <c r="F654" s="595"/>
      <c r="G654" s="595"/>
      <c r="H654" s="597"/>
      <c r="I654" s="597"/>
      <c r="J654" s="595"/>
      <c r="K654" s="595"/>
      <c r="L654" s="595"/>
    </row>
    <row r="655" spans="1:12" x14ac:dyDescent="0.25">
      <c r="A655" s="596"/>
      <c r="B655" s="595"/>
      <c r="C655" s="595"/>
      <c r="D655" s="595"/>
      <c r="E655" s="595"/>
      <c r="F655" s="595"/>
      <c r="G655" s="595"/>
      <c r="H655" s="597"/>
      <c r="I655" s="597"/>
      <c r="J655" s="595"/>
      <c r="K655" s="595"/>
      <c r="L655" s="595"/>
    </row>
    <row r="656" spans="1:12" x14ac:dyDescent="0.25">
      <c r="A656" s="596"/>
      <c r="B656" s="595"/>
      <c r="C656" s="595"/>
      <c r="D656" s="595"/>
      <c r="E656" s="595"/>
      <c r="F656" s="595"/>
      <c r="G656" s="595"/>
      <c r="H656" s="597"/>
      <c r="I656" s="597"/>
      <c r="J656" s="595"/>
      <c r="K656" s="595"/>
      <c r="L656" s="595"/>
    </row>
    <row r="657" spans="1:12" x14ac:dyDescent="0.25">
      <c r="A657" s="596"/>
      <c r="B657" s="595"/>
      <c r="C657" s="595"/>
      <c r="D657" s="595"/>
      <c r="E657" s="595"/>
      <c r="F657" s="595"/>
      <c r="G657" s="595"/>
      <c r="H657" s="597"/>
      <c r="I657" s="597"/>
      <c r="J657" s="595"/>
      <c r="K657" s="595"/>
      <c r="L657" s="595"/>
    </row>
    <row r="658" spans="1:12" x14ac:dyDescent="0.25">
      <c r="A658" s="596"/>
      <c r="B658" s="595"/>
      <c r="C658" s="595"/>
      <c r="D658" s="595"/>
      <c r="E658" s="595"/>
      <c r="F658" s="595"/>
      <c r="G658" s="595"/>
      <c r="H658" s="597"/>
      <c r="I658" s="597"/>
      <c r="J658" s="595"/>
      <c r="K658" s="595"/>
      <c r="L658" s="595"/>
    </row>
    <row r="659" spans="1:12" x14ac:dyDescent="0.25">
      <c r="A659" s="596"/>
      <c r="B659" s="595"/>
      <c r="C659" s="595"/>
      <c r="D659" s="595"/>
      <c r="E659" s="595"/>
      <c r="F659" s="595"/>
      <c r="G659" s="595"/>
      <c r="H659" s="597"/>
      <c r="I659" s="597"/>
      <c r="J659" s="595"/>
      <c r="K659" s="595"/>
      <c r="L659" s="595"/>
    </row>
    <row r="660" spans="1:12" x14ac:dyDescent="0.25">
      <c r="A660" s="596"/>
      <c r="B660" s="595"/>
      <c r="C660" s="595"/>
      <c r="D660" s="595"/>
      <c r="E660" s="595"/>
      <c r="F660" s="595"/>
      <c r="G660" s="595"/>
      <c r="H660" s="597"/>
      <c r="I660" s="597"/>
      <c r="J660" s="595"/>
      <c r="K660" s="595"/>
      <c r="L660" s="595"/>
    </row>
    <row r="661" spans="1:12" x14ac:dyDescent="0.25">
      <c r="A661" s="596"/>
      <c r="B661" s="595"/>
      <c r="C661" s="595"/>
      <c r="D661" s="595"/>
      <c r="E661" s="595"/>
      <c r="F661" s="595"/>
      <c r="G661" s="595"/>
      <c r="H661" s="597"/>
      <c r="I661" s="597"/>
      <c r="J661" s="595"/>
      <c r="K661" s="595"/>
      <c r="L661" s="595"/>
    </row>
    <row r="662" spans="1:12" x14ac:dyDescent="0.25">
      <c r="A662" s="596"/>
      <c r="B662" s="595"/>
      <c r="C662" s="595"/>
      <c r="D662" s="595"/>
      <c r="E662" s="595"/>
      <c r="F662" s="595"/>
      <c r="G662" s="595"/>
      <c r="H662" s="597"/>
      <c r="I662" s="597"/>
      <c r="J662" s="595"/>
      <c r="K662" s="595"/>
      <c r="L662" s="595"/>
    </row>
    <row r="663" spans="1:12" x14ac:dyDescent="0.25">
      <c r="A663" s="596"/>
      <c r="B663" s="595"/>
      <c r="C663" s="595"/>
      <c r="D663" s="595"/>
      <c r="E663" s="595"/>
      <c r="F663" s="595"/>
      <c r="G663" s="595"/>
      <c r="H663" s="597"/>
      <c r="I663" s="597"/>
      <c r="J663" s="595"/>
      <c r="K663" s="595"/>
      <c r="L663" s="595"/>
    </row>
    <row r="664" spans="1:12" x14ac:dyDescent="0.25">
      <c r="A664" s="596"/>
      <c r="B664" s="595"/>
      <c r="C664" s="595"/>
      <c r="D664" s="595"/>
      <c r="E664" s="595"/>
      <c r="F664" s="595"/>
      <c r="G664" s="595"/>
      <c r="H664" s="597"/>
      <c r="I664" s="597"/>
      <c r="J664" s="595"/>
      <c r="K664" s="595"/>
      <c r="L664" s="595"/>
    </row>
    <row r="665" spans="1:12" x14ac:dyDescent="0.25">
      <c r="A665" s="596"/>
      <c r="B665" s="595"/>
      <c r="C665" s="595"/>
      <c r="D665" s="595"/>
      <c r="E665" s="595"/>
      <c r="F665" s="595"/>
      <c r="G665" s="595"/>
      <c r="H665" s="597"/>
      <c r="I665" s="597"/>
      <c r="J665" s="595"/>
      <c r="K665" s="595"/>
      <c r="L665" s="595"/>
    </row>
    <row r="666" spans="1:12" x14ac:dyDescent="0.25">
      <c r="A666" s="596"/>
      <c r="B666" s="595"/>
      <c r="C666" s="595"/>
      <c r="D666" s="595"/>
      <c r="E666" s="595"/>
      <c r="F666" s="595"/>
      <c r="G666" s="595"/>
      <c r="H666" s="597"/>
      <c r="I666" s="597"/>
      <c r="J666" s="595"/>
      <c r="K666" s="595"/>
      <c r="L666" s="595"/>
    </row>
    <row r="667" spans="1:12" x14ac:dyDescent="0.25">
      <c r="A667" s="596"/>
      <c r="B667" s="595"/>
      <c r="C667" s="595"/>
      <c r="D667" s="595"/>
      <c r="E667" s="595"/>
      <c r="F667" s="595"/>
      <c r="G667" s="595"/>
      <c r="H667" s="597"/>
      <c r="I667" s="597"/>
      <c r="J667" s="595"/>
      <c r="K667" s="595"/>
      <c r="L667" s="595"/>
    </row>
    <row r="668" spans="1:12" x14ac:dyDescent="0.25">
      <c r="A668" s="596"/>
      <c r="B668" s="595"/>
      <c r="C668" s="595"/>
      <c r="D668" s="595"/>
      <c r="E668" s="595"/>
      <c r="F668" s="595"/>
      <c r="G668" s="595"/>
      <c r="H668" s="597"/>
      <c r="I668" s="597"/>
      <c r="J668" s="595"/>
      <c r="K668" s="595"/>
      <c r="L668" s="595"/>
    </row>
    <row r="669" spans="1:12" x14ac:dyDescent="0.25">
      <c r="A669" s="596"/>
      <c r="B669" s="595"/>
      <c r="C669" s="595"/>
      <c r="D669" s="595"/>
      <c r="E669" s="595"/>
      <c r="F669" s="595"/>
      <c r="G669" s="595"/>
      <c r="H669" s="597"/>
      <c r="I669" s="597"/>
      <c r="J669" s="595"/>
      <c r="K669" s="595"/>
      <c r="L669" s="595"/>
    </row>
    <row r="670" spans="1:12" x14ac:dyDescent="0.25">
      <c r="A670" s="596"/>
      <c r="B670" s="595"/>
      <c r="C670" s="595"/>
      <c r="D670" s="595"/>
      <c r="E670" s="595"/>
      <c r="F670" s="595"/>
      <c r="G670" s="595"/>
      <c r="H670" s="597"/>
      <c r="I670" s="597"/>
      <c r="J670" s="595"/>
      <c r="K670" s="595"/>
      <c r="L670" s="595"/>
    </row>
    <row r="671" spans="1:12" x14ac:dyDescent="0.25">
      <c r="A671" s="596"/>
      <c r="B671" s="595"/>
      <c r="C671" s="595"/>
      <c r="D671" s="595"/>
      <c r="E671" s="595"/>
      <c r="F671" s="595"/>
      <c r="G671" s="595"/>
      <c r="H671" s="597"/>
      <c r="I671" s="597"/>
      <c r="J671" s="595"/>
      <c r="K671" s="595"/>
      <c r="L671" s="595"/>
    </row>
    <row r="672" spans="1:12" x14ac:dyDescent="0.25">
      <c r="A672" s="596"/>
      <c r="B672" s="595"/>
      <c r="C672" s="595"/>
      <c r="D672" s="595"/>
      <c r="E672" s="595"/>
      <c r="F672" s="595"/>
      <c r="G672" s="595"/>
      <c r="H672" s="597"/>
      <c r="I672" s="597"/>
      <c r="J672" s="595"/>
      <c r="K672" s="595"/>
      <c r="L672" s="595"/>
    </row>
    <row r="673" spans="1:12" x14ac:dyDescent="0.25">
      <c r="A673" s="596"/>
      <c r="B673" s="595"/>
      <c r="C673" s="595"/>
      <c r="D673" s="595"/>
      <c r="E673" s="595"/>
      <c r="F673" s="595"/>
      <c r="G673" s="595"/>
      <c r="H673" s="597"/>
      <c r="I673" s="597"/>
      <c r="J673" s="595"/>
      <c r="K673" s="595"/>
      <c r="L673" s="595"/>
    </row>
    <row r="674" spans="1:12" x14ac:dyDescent="0.25">
      <c r="A674" s="596"/>
      <c r="B674" s="595"/>
      <c r="C674" s="595"/>
      <c r="D674" s="595"/>
      <c r="E674" s="595"/>
      <c r="F674" s="595"/>
      <c r="G674" s="595"/>
      <c r="H674" s="597"/>
      <c r="I674" s="597"/>
      <c r="J674" s="595"/>
      <c r="K674" s="595"/>
      <c r="L674" s="595"/>
    </row>
    <row r="675" spans="1:12" x14ac:dyDescent="0.25">
      <c r="A675" s="596"/>
      <c r="B675" s="595"/>
      <c r="C675" s="595"/>
      <c r="D675" s="595"/>
      <c r="E675" s="595"/>
      <c r="F675" s="595"/>
      <c r="G675" s="595"/>
      <c r="H675" s="597"/>
      <c r="I675" s="597"/>
      <c r="J675" s="595"/>
      <c r="K675" s="595"/>
      <c r="L675" s="595"/>
    </row>
    <row r="676" spans="1:12" x14ac:dyDescent="0.25">
      <c r="A676" s="596"/>
      <c r="B676" s="595"/>
      <c r="C676" s="595"/>
      <c r="D676" s="595"/>
      <c r="E676" s="595"/>
      <c r="F676" s="595"/>
      <c r="G676" s="595"/>
      <c r="H676" s="597"/>
      <c r="I676" s="597"/>
      <c r="J676" s="595"/>
      <c r="K676" s="595"/>
      <c r="L676" s="595"/>
    </row>
    <row r="677" spans="1:12" x14ac:dyDescent="0.25">
      <c r="A677" s="596"/>
      <c r="B677" s="595"/>
      <c r="C677" s="595"/>
      <c r="D677" s="595"/>
      <c r="E677" s="595"/>
      <c r="F677" s="595"/>
      <c r="G677" s="595"/>
      <c r="H677" s="597"/>
      <c r="I677" s="597"/>
      <c r="J677" s="595"/>
      <c r="K677" s="595"/>
      <c r="L677" s="595"/>
    </row>
    <row r="678" spans="1:12" x14ac:dyDescent="0.25">
      <c r="A678" s="596"/>
      <c r="B678" s="595"/>
      <c r="C678" s="595"/>
      <c r="D678" s="595"/>
      <c r="E678" s="595"/>
      <c r="F678" s="595"/>
      <c r="G678" s="595"/>
      <c r="H678" s="597"/>
      <c r="I678" s="597"/>
      <c r="J678" s="595"/>
      <c r="K678" s="595"/>
      <c r="L678" s="595"/>
    </row>
    <row r="679" spans="1:12" x14ac:dyDescent="0.25">
      <c r="A679" s="596"/>
      <c r="B679" s="595"/>
      <c r="C679" s="595"/>
      <c r="D679" s="595"/>
      <c r="E679" s="595"/>
      <c r="F679" s="595"/>
      <c r="G679" s="595"/>
      <c r="H679" s="597"/>
      <c r="I679" s="597"/>
      <c r="J679" s="595"/>
      <c r="K679" s="595"/>
      <c r="L679" s="595"/>
    </row>
    <row r="680" spans="1:12" x14ac:dyDescent="0.25">
      <c r="A680" s="596"/>
      <c r="B680" s="595"/>
      <c r="C680" s="595"/>
      <c r="D680" s="595"/>
      <c r="E680" s="595"/>
      <c r="F680" s="595"/>
      <c r="G680" s="595"/>
      <c r="H680" s="597"/>
      <c r="I680" s="597"/>
      <c r="J680" s="595"/>
      <c r="K680" s="595"/>
      <c r="L680" s="595"/>
    </row>
    <row r="681" spans="1:12" x14ac:dyDescent="0.25">
      <c r="A681" s="596"/>
      <c r="B681" s="595"/>
      <c r="C681" s="595"/>
      <c r="D681" s="595"/>
      <c r="E681" s="595"/>
      <c r="F681" s="595"/>
      <c r="G681" s="595"/>
      <c r="H681" s="597"/>
      <c r="I681" s="597"/>
      <c r="J681" s="595"/>
      <c r="K681" s="595"/>
      <c r="L681" s="595"/>
    </row>
    <row r="682" spans="1:12" x14ac:dyDescent="0.25">
      <c r="A682" s="596"/>
      <c r="B682" s="595"/>
      <c r="C682" s="595"/>
      <c r="D682" s="595"/>
      <c r="E682" s="595"/>
      <c r="F682" s="595"/>
      <c r="G682" s="595"/>
      <c r="H682" s="597"/>
      <c r="I682" s="597"/>
      <c r="J682" s="595"/>
      <c r="K682" s="595"/>
      <c r="L682" s="595"/>
    </row>
    <row r="683" spans="1:12" x14ac:dyDescent="0.25">
      <c r="A683" s="596"/>
      <c r="B683" s="595"/>
      <c r="C683" s="595"/>
      <c r="D683" s="595"/>
      <c r="E683" s="595"/>
      <c r="F683" s="595"/>
      <c r="G683" s="595"/>
      <c r="H683" s="597"/>
      <c r="I683" s="597"/>
      <c r="J683" s="595"/>
      <c r="K683" s="595"/>
      <c r="L683" s="595"/>
    </row>
    <row r="684" spans="1:12" x14ac:dyDescent="0.25">
      <c r="A684" s="596"/>
      <c r="B684" s="595"/>
      <c r="C684" s="595"/>
      <c r="D684" s="595"/>
      <c r="E684" s="595"/>
      <c r="F684" s="595"/>
      <c r="G684" s="595"/>
      <c r="H684" s="597"/>
      <c r="I684" s="597"/>
      <c r="J684" s="595"/>
      <c r="K684" s="595"/>
      <c r="L684" s="595"/>
    </row>
    <row r="685" spans="1:12" x14ac:dyDescent="0.25">
      <c r="A685" s="596"/>
      <c r="B685" s="595"/>
      <c r="C685" s="595"/>
      <c r="D685" s="595"/>
      <c r="E685" s="595"/>
      <c r="F685" s="595"/>
      <c r="G685" s="595"/>
      <c r="H685" s="597"/>
      <c r="I685" s="597"/>
      <c r="J685" s="595"/>
      <c r="K685" s="595"/>
      <c r="L685" s="595"/>
    </row>
    <row r="686" spans="1:12" x14ac:dyDescent="0.25">
      <c r="A686" s="596"/>
      <c r="B686" s="595"/>
      <c r="C686" s="595"/>
      <c r="D686" s="595"/>
      <c r="E686" s="595"/>
      <c r="F686" s="595"/>
      <c r="G686" s="595"/>
      <c r="H686" s="597"/>
      <c r="I686" s="597"/>
      <c r="J686" s="595"/>
      <c r="K686" s="595"/>
      <c r="L686" s="595"/>
    </row>
    <row r="687" spans="1:12" x14ac:dyDescent="0.25">
      <c r="A687" s="596"/>
      <c r="B687" s="595"/>
      <c r="C687" s="595"/>
      <c r="D687" s="595"/>
      <c r="E687" s="595"/>
      <c r="F687" s="595"/>
      <c r="G687" s="595"/>
      <c r="H687" s="597"/>
      <c r="I687" s="597"/>
      <c r="J687" s="595"/>
      <c r="K687" s="595"/>
      <c r="L687" s="595"/>
    </row>
    <row r="688" spans="1:12" x14ac:dyDescent="0.25">
      <c r="A688" s="596"/>
      <c r="B688" s="595"/>
      <c r="C688" s="595"/>
      <c r="D688" s="595"/>
      <c r="E688" s="595"/>
      <c r="F688" s="595"/>
      <c r="G688" s="595"/>
      <c r="H688" s="597"/>
      <c r="I688" s="597"/>
      <c r="J688" s="595"/>
      <c r="K688" s="595"/>
      <c r="L688" s="595"/>
    </row>
    <row r="689" spans="1:12" x14ac:dyDescent="0.25">
      <c r="A689" s="598" t="s">
        <v>643</v>
      </c>
      <c r="B689" s="598" t="s">
        <v>643</v>
      </c>
      <c r="C689" s="598" t="s">
        <v>643</v>
      </c>
      <c r="D689" s="598" t="s">
        <v>643</v>
      </c>
      <c r="E689" s="598" t="s">
        <v>643</v>
      </c>
      <c r="F689" s="598" t="s">
        <v>643</v>
      </c>
      <c r="G689" s="598" t="s">
        <v>643</v>
      </c>
      <c r="H689" s="598" t="s">
        <v>643</v>
      </c>
      <c r="I689" s="598" t="s">
        <v>643</v>
      </c>
      <c r="J689" s="598" t="s">
        <v>643</v>
      </c>
      <c r="K689" s="598" t="s">
        <v>643</v>
      </c>
      <c r="L689" s="598"/>
    </row>
  </sheetData>
  <sheetProtection algorithmName="SHA-512" hashValue="4LjuQ2YFO1agUQhyWCsVgcceXsTQNGl+Aigaet31pYhcLhp+raNpF3G/sZShJcyFZyvX7b4yQXJCIzCnJHhJBQ==" saltValue="8Z6fSg1WIXsFlcZSR0rPFQ==" spinCount="100000" sheet="1" objects="1" scenarios="1" autoFilter="0"/>
  <autoFilter ref="A1:L363" xr:uid="{E53C1D09-2157-49E9-AA5E-22172A6D1FF9}">
    <filterColumn colId="5">
      <filters>
        <filter val="''קשת אמנויות'' (ע''ר)"/>
        <filter val="קשת אילון (ע&quot;ר)"/>
      </filters>
    </filterColumn>
  </autoFilter>
  <conditionalFormatting sqref="H337">
    <cfRule type="expression" dxfId="0" priority="1">
      <formula>IF($C337="",0,1)</formula>
    </cfRule>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מסמך" ma:contentTypeID="0x0101008AA96A946BC9DE42A81967A6D8625098" ma:contentTypeVersion="16" ma:contentTypeDescription="צור מסמך חדש." ma:contentTypeScope="" ma:versionID="8c63c246146014bd9d2ac903b978d24b">
  <xsd:schema xmlns:xsd="http://www.w3.org/2001/XMLSchema" xmlns:xs="http://www.w3.org/2001/XMLSchema" xmlns:p="http://schemas.microsoft.com/office/2006/metadata/properties" xmlns:ns2="2254ba46-2b42-46e2-b1fb-c0e93dfa82a1" xmlns:ns3="ca106635-b9a8-4f0b-bbd7-d236a8880032" targetNamespace="http://schemas.microsoft.com/office/2006/metadata/properties" ma:root="true" ma:fieldsID="f12cdfee33d2b744b21521698e849413" ns2:_="" ns3:_="">
    <xsd:import namespace="2254ba46-2b42-46e2-b1fb-c0e93dfa82a1"/>
    <xsd:import namespace="ca106635-b9a8-4f0b-bbd7-d236a8880032"/>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54ba46-2b42-46e2-b1fb-c0e93dfa82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תגיות תמונה" ma:readOnly="false" ma:fieldId="{5cf76f15-5ced-4ddc-b409-7134ff3c332f}" ma:taxonomyMulti="true" ma:sspId="249542c6-2124-448a-992c-07e7ad66b34c"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a106635-b9a8-4f0b-bbd7-d236a8880032" elementFormDefault="qualified">
    <xsd:import namespace="http://schemas.microsoft.com/office/2006/documentManagement/types"/>
    <xsd:import namespace="http://schemas.microsoft.com/office/infopath/2007/PartnerControls"/>
    <xsd:element name="SharedWithUsers" ma:index="18" nillable="true" ma:displayName="משותף עם"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משותף עם פרטים" ma:internalName="SharedWithDetails" ma:readOnly="true">
      <xsd:simpleType>
        <xsd:restriction base="dms:Note">
          <xsd:maxLength value="255"/>
        </xsd:restriction>
      </xsd:simpleType>
    </xsd:element>
    <xsd:element name="TaxCatchAll" ma:index="23" nillable="true" ma:displayName="Taxonomy Catch All Column" ma:hidden="true" ma:list="{a1d6ccc7-f785-47c1-8d8a-9e47eee2506d}" ma:internalName="TaxCatchAll" ma:showField="CatchAllData" ma:web="ca106635-b9a8-4f0b-bbd7-d236a888003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סוג תוכן"/>
        <xsd:element ref="dc:title" minOccurs="0" maxOccurs="1" ma:index="4"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ca106635-b9a8-4f0b-bbd7-d236a8880032" xsi:nil="true"/>
    <lcf76f155ced4ddcb4097134ff3c332f xmlns="2254ba46-2b42-46e2-b1fb-c0e93dfa82a1">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F2501D2-F33A-40B8-AF3B-5F7C07AD94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54ba46-2b42-46e2-b1fb-c0e93dfa82a1"/>
    <ds:schemaRef ds:uri="ca106635-b9a8-4f0b-bbd7-d236a88800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1111081-1A79-4B0F-9616-0F17C5FE947C}">
  <ds:schemaRefs>
    <ds:schemaRef ds:uri="http://purl.org/dc/elements/1.1/"/>
    <ds:schemaRef ds:uri="http://schemas.microsoft.com/office/infopath/2007/PartnerControls"/>
    <ds:schemaRef ds:uri="2254ba46-2b42-46e2-b1fb-c0e93dfa82a1"/>
    <ds:schemaRef ds:uri="http://schemas.microsoft.com/office/2006/metadata/properties"/>
    <ds:schemaRef ds:uri="http://purl.org/dc/terms/"/>
    <ds:schemaRef ds:uri="http://schemas.microsoft.com/office/2006/documentManagement/types"/>
    <ds:schemaRef ds:uri="http://schemas.openxmlformats.org/package/2006/metadata/core-properties"/>
    <ds:schemaRef ds:uri="ca106635-b9a8-4f0b-bbd7-d236a8880032"/>
    <ds:schemaRef ds:uri="http://www.w3.org/XML/1998/namespace"/>
    <ds:schemaRef ds:uri="http://purl.org/dc/dcmitype/"/>
  </ds:schemaRefs>
</ds:datastoreItem>
</file>

<file path=customXml/itemProps3.xml><?xml version="1.0" encoding="utf-8"?>
<ds:datastoreItem xmlns:ds="http://schemas.openxmlformats.org/officeDocument/2006/customXml" ds:itemID="{4DEC419F-EA13-44FD-B62B-126857FEB60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23</vt:i4>
      </vt:variant>
      <vt:variant>
        <vt:lpstr>טווחים בעלי שם</vt:lpstr>
      </vt:variant>
      <vt:variant>
        <vt:i4>36</vt:i4>
      </vt:variant>
    </vt:vector>
  </HeadingPairs>
  <TitlesOfParts>
    <vt:vector size="59" baseType="lpstr">
      <vt:lpstr>הדרכה למשתמש</vt:lpstr>
      <vt:lpstr>פרמטרים לקריטריונים</vt:lpstr>
      <vt:lpstr>הוראת שעה</vt:lpstr>
      <vt:lpstr>תנאי סף</vt:lpstr>
      <vt:lpstr>תקציב</vt:lpstr>
      <vt:lpstr>מורכבות</vt:lpstr>
      <vt:lpstr>מיקום גיאוגרפי</vt:lpstr>
      <vt:lpstr>מספר אמנים או מנחים</vt:lpstr>
      <vt:lpstr>חשיבות ותרומה לתחום</vt:lpstr>
      <vt:lpstr>ותק</vt:lpstr>
      <vt:lpstr>התחשיב הבסיסי</vt:lpstr>
      <vt:lpstr>פרמטרים לעקרונות חישוב התמיכה</vt:lpstr>
      <vt:lpstr>הרכב חברי הוועדה</vt:lpstr>
      <vt:lpstr>תמיכה מינימלית</vt:lpstr>
      <vt:lpstr>סיכום</vt:lpstr>
      <vt:lpstr>הגבלה לסכום מבוקש (1)</vt:lpstr>
      <vt:lpstr>קיזוזים בגין איחורים</vt:lpstr>
      <vt:lpstr>גיליון2</vt:lpstr>
      <vt:lpstr>קיזוזים- החלטות ועדה</vt:lpstr>
      <vt:lpstr>הגבלה לסכום מבוקש (2)</vt:lpstr>
      <vt:lpstr>סיכום לועדה- הזנת נתונים</vt:lpstr>
      <vt:lpstr>סיכום לועדה - תוצאות</vt:lpstr>
      <vt:lpstr>מרכבה</vt:lpstr>
      <vt:lpstr>'הגבלה לסכום מבוקש (1)'!WPrint_Area_W</vt:lpstr>
      <vt:lpstr>'הגבלה לסכום מבוקש (2)'!WPrint_Area_W</vt:lpstr>
      <vt:lpstr>'הדרכה למשתמש'!WPrint_Area_W</vt:lpstr>
      <vt:lpstr>'הרכב חברי הוועדה'!WPrint_Area_W</vt:lpstr>
      <vt:lpstr>'התחשיב הבסיסי'!WPrint_Area_W</vt:lpstr>
      <vt:lpstr>ותק!WPrint_Area_W</vt:lpstr>
      <vt:lpstr>'חשיבות ותרומה לתחום'!WPrint_Area_W</vt:lpstr>
      <vt:lpstr>מורכבות!WPrint_Area_W</vt:lpstr>
      <vt:lpstr>'מיקום גיאוגרפי'!WPrint_Area_W</vt:lpstr>
      <vt:lpstr>'מספר אמנים או מנחים'!WPrint_Area_W</vt:lpstr>
      <vt:lpstr>סיכום!WPrint_Area_W</vt:lpstr>
      <vt:lpstr>'סיכום לועדה- הזנת נתונים'!WPrint_Area_W</vt:lpstr>
      <vt:lpstr>'סיכום לועדה - תוצאות'!WPrint_Area_W</vt:lpstr>
      <vt:lpstr>'פרמטרים לעקרונות חישוב התמיכה'!WPrint_Area_W</vt:lpstr>
      <vt:lpstr>'פרמטרים לקריטריונים'!WPrint_Area_W</vt:lpstr>
      <vt:lpstr>'קיזוזים- החלטות ועדה'!WPrint_Area_W</vt:lpstr>
      <vt:lpstr>'קיזוזים בגין איחורים'!WPrint_Area_W</vt:lpstr>
      <vt:lpstr>'תמיכה מינימלית'!WPrint_Area_W</vt:lpstr>
      <vt:lpstr>'תנאי סף'!WPrint_Area_W</vt:lpstr>
      <vt:lpstr>תקציב!WPrint_Area_W</vt:lpstr>
      <vt:lpstr>'הגבלה לסכום מבוקש (1)'!WPrint_TitlesW</vt:lpstr>
      <vt:lpstr>'הגבלה לסכום מבוקש (2)'!WPrint_TitlesW</vt:lpstr>
      <vt:lpstr>'הרכב חברי הוועדה'!WPrint_TitlesW</vt:lpstr>
      <vt:lpstr>ותק!WPrint_TitlesW</vt:lpstr>
      <vt:lpstr>'חשיבות ותרומה לתחום'!WPrint_TitlesW</vt:lpstr>
      <vt:lpstr>מורכבות!WPrint_TitlesW</vt:lpstr>
      <vt:lpstr>'מיקום גיאוגרפי'!WPrint_TitlesW</vt:lpstr>
      <vt:lpstr>'מספר אמנים או מנחים'!WPrint_TitlesW</vt:lpstr>
      <vt:lpstr>סיכום!WPrint_TitlesW</vt:lpstr>
      <vt:lpstr>'סיכום לועדה- הזנת נתונים'!WPrint_TitlesW</vt:lpstr>
      <vt:lpstr>'סיכום לועדה - תוצאות'!WPrint_TitlesW</vt:lpstr>
      <vt:lpstr>'קיזוזים- החלטות ועדה'!WPrint_TitlesW</vt:lpstr>
      <vt:lpstr>'קיזוזים בגין איחורים'!WPrint_TitlesW</vt:lpstr>
      <vt:lpstr>'תמיכה מינימלית'!WPrint_TitlesW</vt:lpstr>
      <vt:lpstr>'תנאי סף'!WPrint_TitlesW</vt:lpstr>
      <vt:lpstr>תקציב!WPrint_TitlesW</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א. חפץ ושות'</dc:creator>
  <cp:lastModifiedBy>Shai Zabari</cp:lastModifiedBy>
  <cp:lastPrinted>2022-12-11T16:09:35Z</cp:lastPrinted>
  <dcterms:created xsi:type="dcterms:W3CDTF">2013-07-14T08:24:14Z</dcterms:created>
  <dcterms:modified xsi:type="dcterms:W3CDTF">2025-12-17T11:58:03Z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ormulaDeskUniqueName">
    <vt:lpwstr>5e5f158a-168f-40f1-8b1e-3afd1cd42d2d</vt:lpwstr>
  </property>
  <property fmtid="{D5CDD505-2E9C-101B-9397-08002B2CF9AE}" pid="3" name="ContentTypeId">
    <vt:lpwstr>0x0101008AA96A946BC9DE42A81967A6D8625098</vt:lpwstr>
  </property>
  <property fmtid="{D5CDD505-2E9C-101B-9397-08002B2CF9AE}" pid="4" name="MediaServiceImageTags">
    <vt:lpwstr/>
  </property>
</Properties>
</file>